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jitsu-my.sharepoint.com/personal/asoh_yasuhiro_jp_fujitsu_com/Documents/19_その他/個人用/源泉徴収票/定期購入用/"/>
    </mc:Choice>
  </mc:AlternateContent>
  <xr:revisionPtr revIDLastSave="1241" documentId="13_ncr:1_{8CDDE3A4-A8BE-4596-9B6D-10D875B56408}" xr6:coauthVersionLast="47" xr6:coauthVersionMax="47" xr10:uidLastSave="{F3EC4E8E-31EE-45E4-B3F1-C1FEED00255E}"/>
  <bookViews>
    <workbookView xWindow="-108" yWindow="-108" windowWidth="23256" windowHeight="12456" xr2:uid="{73CE1AF2-56F8-4584-97CD-C16F40163D88}"/>
  </bookViews>
  <sheets>
    <sheet name="定期購入表 _20240911版" sheetId="7" r:id="rId1"/>
    <sheet name="実験シート" sheetId="8" r:id="rId2"/>
    <sheet name="テスト" sheetId="11" r:id="rId3"/>
    <sheet name="テスト（楽天）" sheetId="9" r:id="rId4"/>
    <sheet name="ドル管理" sheetId="12" r:id="rId5"/>
  </sheets>
  <definedNames>
    <definedName name="_xlnm._FilterDatabase" localSheetId="2" hidden="1">テスト!$B$3:$L$464</definedName>
    <definedName name="_xlnm.Print_Area" localSheetId="0">'定期購入表 _20240911版'!$A$1:$AA$119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23" i="8" l="1"/>
  <c r="AA223" i="8" s="1"/>
  <c r="P223" i="8"/>
  <c r="Q223" i="8" s="1"/>
  <c r="H223" i="8"/>
  <c r="I223" i="8" s="1"/>
  <c r="AH223" i="8"/>
  <c r="AI223" i="8" s="1"/>
  <c r="AK222" i="8"/>
  <c r="AK223" i="8"/>
  <c r="AK224" i="8"/>
  <c r="AK225" i="8"/>
  <c r="AK226" i="8"/>
  <c r="AK227" i="8"/>
  <c r="AK228" i="8"/>
  <c r="AK229" i="8"/>
  <c r="AK230" i="8"/>
  <c r="AK231" i="8"/>
  <c r="AK232" i="8"/>
  <c r="AK233" i="8"/>
  <c r="AK234" i="8"/>
  <c r="AK235" i="8"/>
  <c r="AK236" i="8"/>
  <c r="AK237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56" i="8"/>
  <c r="R455" i="8"/>
  <c r="R454" i="8"/>
  <c r="R453" i="8"/>
  <c r="R452" i="8"/>
  <c r="R451" i="8"/>
  <c r="R450" i="8"/>
  <c r="R449" i="8"/>
  <c r="R448" i="8"/>
  <c r="R447" i="8"/>
  <c r="R446" i="8"/>
  <c r="R445" i="8"/>
  <c r="R444" i="8"/>
  <c r="R443" i="8"/>
  <c r="R442" i="8"/>
  <c r="R441" i="8"/>
  <c r="R440" i="8"/>
  <c r="R439" i="8"/>
  <c r="R438" i="8"/>
  <c r="R437" i="8"/>
  <c r="R436" i="8"/>
  <c r="R435" i="8"/>
  <c r="R434" i="8"/>
  <c r="R433" i="8"/>
  <c r="R432" i="8"/>
  <c r="R431" i="8"/>
  <c r="R430" i="8"/>
  <c r="R429" i="8"/>
  <c r="R428" i="8"/>
  <c r="R427" i="8"/>
  <c r="R426" i="8"/>
  <c r="R425" i="8"/>
  <c r="R424" i="8"/>
  <c r="R423" i="8"/>
  <c r="R422" i="8"/>
  <c r="R421" i="8"/>
  <c r="R420" i="8"/>
  <c r="R419" i="8"/>
  <c r="R418" i="8"/>
  <c r="R417" i="8"/>
  <c r="R416" i="8"/>
  <c r="R415" i="8"/>
  <c r="R414" i="8"/>
  <c r="R413" i="8"/>
  <c r="R412" i="8"/>
  <c r="J473" i="8"/>
  <c r="O453" i="8"/>
  <c r="O454" i="8"/>
  <c r="O455" i="8"/>
  <c r="O456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40" i="8"/>
  <c r="AH222" i="8"/>
  <c r="AI222" i="8" s="1"/>
  <c r="Z222" i="8"/>
  <c r="AA222" i="8" s="1"/>
  <c r="P222" i="8"/>
  <c r="Q222" i="8" s="1"/>
  <c r="H222" i="8"/>
  <c r="I222" i="8" s="1"/>
  <c r="J10" i="9"/>
  <c r="J9" i="9"/>
  <c r="L9" i="9"/>
  <c r="C9" i="9"/>
  <c r="J10" i="11"/>
  <c r="AH221" i="8"/>
  <c r="AI221" i="8" s="1"/>
  <c r="Z221" i="8"/>
  <c r="AA221" i="8" s="1"/>
  <c r="P221" i="8"/>
  <c r="Q221" i="8" s="1"/>
  <c r="H221" i="8"/>
  <c r="I221" i="8" s="1"/>
  <c r="C10" i="11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J11" i="11"/>
  <c r="J11" i="9"/>
  <c r="L11" i="9"/>
  <c r="C11" i="9"/>
  <c r="P220" i="8"/>
  <c r="Q220" i="8" s="1"/>
  <c r="Z220" i="8"/>
  <c r="AA220" i="8" s="1"/>
  <c r="AH220" i="8"/>
  <c r="AI220" i="8" s="1"/>
  <c r="H220" i="8"/>
  <c r="I220" i="8" s="1"/>
  <c r="C4" i="11"/>
  <c r="J12" i="11"/>
  <c r="AD13" i="7"/>
  <c r="AD17" i="7"/>
  <c r="AH219" i="8"/>
  <c r="AI219" i="8" s="1"/>
  <c r="Z219" i="8"/>
  <c r="AA219" i="8" s="1"/>
  <c r="P219" i="8"/>
  <c r="Q219" i="8" s="1"/>
  <c r="H219" i="8"/>
  <c r="I219" i="8" s="1"/>
  <c r="J2" i="12"/>
  <c r="G2" i="12"/>
  <c r="E2" i="12"/>
  <c r="H473" i="8"/>
  <c r="B473" i="8"/>
  <c r="D473" i="8"/>
  <c r="J13" i="11"/>
  <c r="C13" i="11"/>
  <c r="AH218" i="8"/>
  <c r="AI218" i="8" s="1"/>
  <c r="Z218" i="8"/>
  <c r="AA218" i="8" s="1"/>
  <c r="P218" i="8"/>
  <c r="Q218" i="8" s="1"/>
  <c r="AD15" i="7"/>
  <c r="Y110" i="7"/>
  <c r="X110" i="7"/>
  <c r="AD16" i="7"/>
  <c r="AD12" i="7"/>
  <c r="Y106" i="7"/>
  <c r="X106" i="7"/>
  <c r="V106" i="7"/>
  <c r="W106" i="7" s="1"/>
  <c r="U106" i="7"/>
  <c r="T106" i="7"/>
  <c r="H218" i="8"/>
  <c r="I218" i="8" s="1"/>
  <c r="AD14" i="7"/>
  <c r="AH217" i="8"/>
  <c r="AI217" i="8" s="1"/>
  <c r="Z217" i="8"/>
  <c r="AA217" i="8" s="1"/>
  <c r="P217" i="8"/>
  <c r="Q217" i="8" s="1"/>
  <c r="H217" i="8"/>
  <c r="I217" i="8" s="1"/>
  <c r="E128" i="7"/>
  <c r="AH216" i="8"/>
  <c r="AI216" i="8" s="1"/>
  <c r="Z216" i="8"/>
  <c r="AA216" i="8" s="1"/>
  <c r="P216" i="8"/>
  <c r="Q216" i="8" s="1"/>
  <c r="H216" i="8"/>
  <c r="I216" i="8" s="1"/>
  <c r="Z215" i="8"/>
  <c r="AA215" i="8" s="1"/>
  <c r="P215" i="8"/>
  <c r="Q215" i="8" s="1"/>
  <c r="H215" i="8"/>
  <c r="I215" i="8" s="1"/>
  <c r="AH215" i="8"/>
  <c r="AI215" i="8" s="1"/>
  <c r="AH214" i="8"/>
  <c r="AI214" i="8" s="1"/>
  <c r="Z214" i="8"/>
  <c r="AA214" i="8" s="1"/>
  <c r="P214" i="8"/>
  <c r="Q214" i="8" s="1"/>
  <c r="H214" i="8"/>
  <c r="I214" i="8" s="1"/>
  <c r="AH213" i="8"/>
  <c r="AI213" i="8" s="1"/>
  <c r="Z213" i="8"/>
  <c r="AA213" i="8" s="1"/>
  <c r="P213" i="8"/>
  <c r="Q213" i="8" s="1"/>
  <c r="H213" i="8"/>
  <c r="I213" i="8" s="1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33" i="8"/>
  <c r="E434" i="8"/>
  <c r="E435" i="8"/>
  <c r="E436" i="8"/>
  <c r="E437" i="8"/>
  <c r="E438" i="8"/>
  <c r="E439" i="8"/>
  <c r="E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M448" i="8"/>
  <c r="M449" i="8"/>
  <c r="M450" i="8"/>
  <c r="M451" i="8"/>
  <c r="M452" i="8"/>
  <c r="M453" i="8"/>
  <c r="M454" i="8"/>
  <c r="M455" i="8"/>
  <c r="M456" i="8"/>
  <c r="M447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31" i="8"/>
  <c r="C432" i="8"/>
  <c r="C433" i="8"/>
  <c r="C434" i="8"/>
  <c r="C435" i="8"/>
  <c r="C436" i="8"/>
  <c r="C437" i="8"/>
  <c r="C438" i="8"/>
  <c r="C439" i="8"/>
  <c r="C440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F433" i="8"/>
  <c r="F434" i="8"/>
  <c r="F435" i="8"/>
  <c r="F436" i="8"/>
  <c r="F437" i="8"/>
  <c r="F438" i="8"/>
  <c r="F439" i="8"/>
  <c r="F440" i="8"/>
  <c r="AH212" i="8"/>
  <c r="AI212" i="8" s="1"/>
  <c r="Z212" i="8"/>
  <c r="AA212" i="8" s="1"/>
  <c r="P212" i="8"/>
  <c r="Q212" i="8" s="1"/>
  <c r="H212" i="8"/>
  <c r="I212" i="8" s="1"/>
  <c r="C430" i="8"/>
  <c r="AH211" i="8"/>
  <c r="AI211" i="8" s="1"/>
  <c r="Z211" i="8"/>
  <c r="AA211" i="8"/>
  <c r="P211" i="8"/>
  <c r="Q211" i="8" s="1"/>
  <c r="H211" i="8"/>
  <c r="I211" i="8" s="1"/>
  <c r="AH210" i="8"/>
  <c r="AI210" i="8" s="1"/>
  <c r="Z210" i="8"/>
  <c r="AA210" i="8" s="1"/>
  <c r="P210" i="8"/>
  <c r="Q210" i="8" s="1"/>
  <c r="H210" i="8"/>
  <c r="I210" i="8" s="1"/>
  <c r="AH209" i="8"/>
  <c r="AI209" i="8" s="1"/>
  <c r="Z209" i="8"/>
  <c r="AA209" i="8" s="1"/>
  <c r="P209" i="8"/>
  <c r="Q209" i="8" s="1"/>
  <c r="H209" i="8"/>
  <c r="I209" i="8" s="1"/>
  <c r="AH208" i="8"/>
  <c r="AI208" i="8" s="1"/>
  <c r="Z208" i="8"/>
  <c r="AA208" i="8" s="1"/>
  <c r="P208" i="8"/>
  <c r="Q208" i="8" s="1"/>
  <c r="H208" i="8"/>
  <c r="I208" i="8" s="1"/>
  <c r="J14" i="11"/>
  <c r="J15" i="11"/>
  <c r="C15" i="11"/>
  <c r="Y105" i="7"/>
  <c r="X105" i="7"/>
  <c r="V105" i="7"/>
  <c r="W105" i="7" s="1"/>
  <c r="U105" i="7"/>
  <c r="T105" i="7"/>
  <c r="H207" i="8"/>
  <c r="I207" i="8" s="1"/>
  <c r="P207" i="8"/>
  <c r="Q207" i="8" s="1"/>
  <c r="Z207" i="8"/>
  <c r="AA207" i="8" s="1"/>
  <c r="AH207" i="8"/>
  <c r="AI207" i="8" s="1"/>
  <c r="J12" i="9"/>
  <c r="AH206" i="8"/>
  <c r="AI206" i="8" s="1"/>
  <c r="Z206" i="8"/>
  <c r="AA206" i="8" s="1"/>
  <c r="P206" i="8"/>
  <c r="Q206" i="8" s="1"/>
  <c r="H206" i="8"/>
  <c r="I206" i="8" s="1"/>
  <c r="J13" i="9"/>
  <c r="L13" i="9"/>
  <c r="C13" i="9"/>
  <c r="AH205" i="8"/>
  <c r="AI205" i="8" s="1"/>
  <c r="Z205" i="8"/>
  <c r="AA205" i="8" s="1"/>
  <c r="P205" i="8"/>
  <c r="Q205" i="8" s="1"/>
  <c r="H205" i="8"/>
  <c r="I205" i="8" s="1"/>
  <c r="J16" i="11"/>
  <c r="J17" i="11"/>
  <c r="C17" i="11"/>
  <c r="C16" i="11"/>
  <c r="AH204" i="8"/>
  <c r="AI204" i="8" s="1"/>
  <c r="Z204" i="8"/>
  <c r="AA204" i="8" s="1"/>
  <c r="P204" i="8"/>
  <c r="Q204" i="8" s="1"/>
  <c r="H204" i="8"/>
  <c r="I204" i="8" s="1"/>
  <c r="L12" i="9"/>
  <c r="L10" i="9"/>
  <c r="L14" i="9"/>
  <c r="J14" i="9"/>
  <c r="C14" i="9"/>
  <c r="J18" i="11"/>
  <c r="C18" i="11"/>
  <c r="AH203" i="8"/>
  <c r="AI203" i="8" s="1"/>
  <c r="Z203" i="8"/>
  <c r="AA203" i="8" s="1"/>
  <c r="P203" i="8"/>
  <c r="Q203" i="8" s="1"/>
  <c r="H203" i="8"/>
  <c r="I203" i="8" s="1"/>
  <c r="H202" i="8"/>
  <c r="I202" i="8" s="1"/>
  <c r="AH202" i="8"/>
  <c r="AI202" i="8" s="1"/>
  <c r="Z202" i="8"/>
  <c r="AA202" i="8" s="1"/>
  <c r="P202" i="8"/>
  <c r="Q202" i="8" s="1"/>
  <c r="AH201" i="8"/>
  <c r="AI201" i="8" s="1"/>
  <c r="Z201" i="8"/>
  <c r="AA201" i="8" s="1"/>
  <c r="P201" i="8"/>
  <c r="Q201" i="8" s="1"/>
  <c r="H201" i="8"/>
  <c r="I201" i="8" s="1"/>
  <c r="S222" i="8"/>
  <c r="S223" i="8"/>
  <c r="S224" i="8"/>
  <c r="S225" i="8"/>
  <c r="S226" i="8"/>
  <c r="S227" i="8"/>
  <c r="S228" i="8"/>
  <c r="Y111" i="7"/>
  <c r="X111" i="7"/>
  <c r="V111" i="7"/>
  <c r="W111" i="7" s="1"/>
  <c r="U111" i="7"/>
  <c r="T111" i="7"/>
  <c r="Y108" i="7"/>
  <c r="X108" i="7"/>
  <c r="V108" i="7"/>
  <c r="W108" i="7" s="1"/>
  <c r="U108" i="7"/>
  <c r="T108" i="7"/>
  <c r="AH200" i="8"/>
  <c r="AI200" i="8" s="1"/>
  <c r="Z200" i="8"/>
  <c r="AA200" i="8" s="1"/>
  <c r="P200" i="8"/>
  <c r="Q200" i="8" s="1"/>
  <c r="H200" i="8"/>
  <c r="I200" i="8" s="1"/>
  <c r="Y116" i="7"/>
  <c r="X116" i="7"/>
  <c r="AH199" i="8"/>
  <c r="AI199" i="8" s="1"/>
  <c r="Z199" i="8"/>
  <c r="AA199" i="8" s="1"/>
  <c r="P199" i="8"/>
  <c r="Q199" i="8" s="1"/>
  <c r="H199" i="8"/>
  <c r="I199" i="8" s="1"/>
  <c r="AH198" i="8"/>
  <c r="AI198" i="8" s="1"/>
  <c r="Z198" i="8"/>
  <c r="AA198" i="8" s="1"/>
  <c r="P198" i="8"/>
  <c r="Q198" i="8" s="1"/>
  <c r="H198" i="8"/>
  <c r="I198" i="8" s="1"/>
  <c r="AR197" i="8"/>
  <c r="AH197" i="8"/>
  <c r="AI197" i="8" s="1"/>
  <c r="Z197" i="8"/>
  <c r="AA197" i="8" s="1"/>
  <c r="P197" i="8"/>
  <c r="Q197" i="8" s="1"/>
  <c r="H197" i="8"/>
  <c r="I197" i="8" s="1"/>
  <c r="C14" i="11"/>
  <c r="C11" i="11"/>
  <c r="J19" i="11"/>
  <c r="Z196" i="8"/>
  <c r="AA196" i="8" s="1"/>
  <c r="P196" i="8"/>
  <c r="Q196" i="8" s="1"/>
  <c r="H196" i="8"/>
  <c r="I196" i="8" s="1"/>
  <c r="Y115" i="7"/>
  <c r="X115" i="7"/>
  <c r="W115" i="7"/>
  <c r="Y117" i="7"/>
  <c r="X117" i="7"/>
  <c r="Y113" i="7"/>
  <c r="X113" i="7"/>
  <c r="V113" i="7"/>
  <c r="W113" i="7" s="1"/>
  <c r="U113" i="7"/>
  <c r="T113" i="7"/>
  <c r="Y118" i="7"/>
  <c r="X118" i="7"/>
  <c r="V118" i="7"/>
  <c r="W118" i="7" s="1"/>
  <c r="U118" i="7"/>
  <c r="T118" i="7"/>
  <c r="AH196" i="8"/>
  <c r="AI196" i="8" s="1"/>
  <c r="AH195" i="8"/>
  <c r="AI195" i="8" s="1"/>
  <c r="Z195" i="8"/>
  <c r="AA195" i="8" s="1"/>
  <c r="P195" i="8"/>
  <c r="Q195" i="8" s="1"/>
  <c r="H195" i="8"/>
  <c r="I195" i="8" s="1"/>
  <c r="Y104" i="7"/>
  <c r="X104" i="7"/>
  <c r="Y101" i="7"/>
  <c r="X101" i="7"/>
  <c r="AH194" i="8"/>
  <c r="AI194" i="8" s="1"/>
  <c r="Z194" i="8"/>
  <c r="AA194" i="8" s="1"/>
  <c r="P194" i="8"/>
  <c r="Q194" i="8" s="1"/>
  <c r="H194" i="8"/>
  <c r="I194" i="8" s="1"/>
  <c r="Y107" i="7"/>
  <c r="X107" i="7"/>
  <c r="Y109" i="7"/>
  <c r="X109" i="7"/>
  <c r="O473" i="8" l="1"/>
  <c r="O474" i="8" s="1"/>
  <c r="D474" i="8"/>
  <c r="B474" i="8"/>
  <c r="J474" i="8"/>
  <c r="AA111" i="7"/>
  <c r="C10" i="9"/>
  <c r="C12" i="9"/>
  <c r="J20" i="11"/>
  <c r="C19" i="11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AK194" i="8"/>
  <c r="AK195" i="8"/>
  <c r="AK196" i="8"/>
  <c r="AK197" i="8"/>
  <c r="AK198" i="8"/>
  <c r="AK199" i="8"/>
  <c r="AK200" i="8"/>
  <c r="AK201" i="8"/>
  <c r="AK202" i="8"/>
  <c r="AK203" i="8"/>
  <c r="AK204" i="8"/>
  <c r="AK205" i="8"/>
  <c r="AK206" i="8"/>
  <c r="AK207" i="8"/>
  <c r="AK208" i="8"/>
  <c r="AK209" i="8"/>
  <c r="AK210" i="8"/>
  <c r="AK211" i="8"/>
  <c r="AK212" i="8"/>
  <c r="AK213" i="8"/>
  <c r="AK214" i="8"/>
  <c r="AK215" i="8"/>
  <c r="AK216" i="8"/>
  <c r="AK217" i="8"/>
  <c r="AK218" i="8"/>
  <c r="AK219" i="8"/>
  <c r="AK220" i="8"/>
  <c r="AK221" i="8"/>
  <c r="Y114" i="7"/>
  <c r="X114" i="7"/>
  <c r="AA114" i="7"/>
  <c r="Y100" i="7"/>
  <c r="X100" i="7"/>
  <c r="Y103" i="7"/>
  <c r="X103" i="7"/>
  <c r="AZ205" i="8"/>
  <c r="BA205" i="8" s="1"/>
  <c r="AZ206" i="8"/>
  <c r="BA206" i="8"/>
  <c r="AZ207" i="8"/>
  <c r="BA207" i="8" s="1"/>
  <c r="AZ208" i="8"/>
  <c r="BA208" i="8" s="1"/>
  <c r="AZ209" i="8"/>
  <c r="BA209" i="8" s="1"/>
  <c r="AZ210" i="8"/>
  <c r="BA210" i="8" s="1"/>
  <c r="AZ211" i="8"/>
  <c r="BA211" i="8" s="1"/>
  <c r="AZ212" i="8"/>
  <c r="BA212" i="8" s="1"/>
  <c r="AR194" i="8"/>
  <c r="AS194" i="8" s="1"/>
  <c r="AR195" i="8"/>
  <c r="AS195" i="8" s="1"/>
  <c r="AR196" i="8"/>
  <c r="AS196" i="8" s="1"/>
  <c r="AS197" i="8"/>
  <c r="AR198" i="8"/>
  <c r="AS198" i="8" s="1"/>
  <c r="AR199" i="8"/>
  <c r="AS199" i="8" s="1"/>
  <c r="AR200" i="8"/>
  <c r="AS200" i="8" s="1"/>
  <c r="AR201" i="8"/>
  <c r="AS201" i="8" s="1"/>
  <c r="AR202" i="8"/>
  <c r="AS202" i="8" s="1"/>
  <c r="AR203" i="8"/>
  <c r="AS203" i="8" s="1"/>
  <c r="AR204" i="8"/>
  <c r="AS204" i="8" s="1"/>
  <c r="AR205" i="8"/>
  <c r="AS205" i="8" s="1"/>
  <c r="AR206" i="8"/>
  <c r="AS206" i="8" s="1"/>
  <c r="AR207" i="8"/>
  <c r="AS207" i="8" s="1"/>
  <c r="AR208" i="8"/>
  <c r="AS208" i="8" s="1"/>
  <c r="AR209" i="8"/>
  <c r="AS209" i="8" s="1"/>
  <c r="AR210" i="8"/>
  <c r="AS210" i="8" s="1"/>
  <c r="AR211" i="8"/>
  <c r="AS211" i="8" s="1"/>
  <c r="AR212" i="8"/>
  <c r="AS212" i="8" s="1"/>
  <c r="AZ194" i="8"/>
  <c r="BA194" i="8" s="1"/>
  <c r="AZ195" i="8"/>
  <c r="BA195" i="8" s="1"/>
  <c r="AZ196" i="8"/>
  <c r="BA196" i="8" s="1"/>
  <c r="AZ197" i="8"/>
  <c r="BA197" i="8" s="1"/>
  <c r="AZ198" i="8"/>
  <c r="BA198" i="8" s="1"/>
  <c r="AZ199" i="8"/>
  <c r="BA199" i="8" s="1"/>
  <c r="AZ200" i="8"/>
  <c r="BA200" i="8" s="1"/>
  <c r="AZ201" i="8"/>
  <c r="BA201" i="8" s="1"/>
  <c r="AZ202" i="8"/>
  <c r="BA202" i="8" s="1"/>
  <c r="AZ203" i="8"/>
  <c r="BA203" i="8" s="1"/>
  <c r="AZ204" i="8"/>
  <c r="BA204" i="8" s="1"/>
  <c r="Y6" i="7"/>
  <c r="X6" i="7"/>
  <c r="Y112" i="7" l="1"/>
  <c r="X112" i="7"/>
  <c r="Y102" i="7"/>
  <c r="X102" i="7"/>
  <c r="J21" i="11"/>
  <c r="J22" i="11"/>
  <c r="J23" i="11"/>
  <c r="C21" i="11"/>
  <c r="J24" i="11"/>
  <c r="L24" i="11"/>
  <c r="C24" i="11"/>
  <c r="C22" i="11"/>
  <c r="C20" i="11"/>
  <c r="C12" i="11"/>
  <c r="AZ188" i="8"/>
  <c r="BA188" i="8" s="1"/>
  <c r="K428" i="8"/>
  <c r="M428" i="8"/>
  <c r="K429" i="8"/>
  <c r="M429" i="8"/>
  <c r="K430" i="8"/>
  <c r="M430" i="8"/>
  <c r="K431" i="8"/>
  <c r="M431" i="8"/>
  <c r="K432" i="8"/>
  <c r="M432" i="8"/>
  <c r="K416" i="8"/>
  <c r="M416" i="8"/>
  <c r="K417" i="8"/>
  <c r="M417" i="8"/>
  <c r="K418" i="8"/>
  <c r="M418" i="8"/>
  <c r="K419" i="8"/>
  <c r="M419" i="8"/>
  <c r="K420" i="8"/>
  <c r="M420" i="8"/>
  <c r="K421" i="8"/>
  <c r="M421" i="8"/>
  <c r="K422" i="8"/>
  <c r="M422" i="8"/>
  <c r="H474" i="8" s="1"/>
  <c r="K423" i="8"/>
  <c r="M423" i="8"/>
  <c r="K424" i="8"/>
  <c r="M424" i="8"/>
  <c r="K425" i="8"/>
  <c r="M425" i="8"/>
  <c r="K426" i="8"/>
  <c r="M426" i="8"/>
  <c r="K427" i="8"/>
  <c r="M427" i="8"/>
  <c r="K410" i="8"/>
  <c r="M410" i="8"/>
  <c r="K411" i="8"/>
  <c r="M411" i="8"/>
  <c r="K412" i="8"/>
  <c r="M412" i="8"/>
  <c r="K413" i="8"/>
  <c r="M413" i="8"/>
  <c r="K414" i="8"/>
  <c r="M414" i="8"/>
  <c r="K415" i="8"/>
  <c r="M415" i="8"/>
  <c r="I427" i="8"/>
  <c r="I428" i="8"/>
  <c r="I429" i="8"/>
  <c r="I430" i="8"/>
  <c r="I431" i="8"/>
  <c r="I432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10" i="8"/>
  <c r="E411" i="8"/>
  <c r="F411" i="8"/>
  <c r="E412" i="8"/>
  <c r="F412" i="8"/>
  <c r="E413" i="8"/>
  <c r="F413" i="8"/>
  <c r="E414" i="8"/>
  <c r="F414" i="8"/>
  <c r="E415" i="8"/>
  <c r="F415" i="8"/>
  <c r="E416" i="8"/>
  <c r="F416" i="8"/>
  <c r="E417" i="8"/>
  <c r="F417" i="8"/>
  <c r="E418" i="8"/>
  <c r="F418" i="8"/>
  <c r="E419" i="8"/>
  <c r="F419" i="8"/>
  <c r="E420" i="8"/>
  <c r="F420" i="8"/>
  <c r="E421" i="8"/>
  <c r="F421" i="8"/>
  <c r="E422" i="8"/>
  <c r="F422" i="8"/>
  <c r="E423" i="8"/>
  <c r="F423" i="8"/>
  <c r="E424" i="8"/>
  <c r="F424" i="8"/>
  <c r="E425" i="8"/>
  <c r="F425" i="8"/>
  <c r="E426" i="8"/>
  <c r="F426" i="8"/>
  <c r="E427" i="8"/>
  <c r="F427" i="8"/>
  <c r="E428" i="8"/>
  <c r="F428" i="8"/>
  <c r="E429" i="8"/>
  <c r="F429" i="8"/>
  <c r="E430" i="8"/>
  <c r="F430" i="8"/>
  <c r="E431" i="8"/>
  <c r="F431" i="8"/>
  <c r="E432" i="8"/>
  <c r="F432" i="8"/>
  <c r="F410" i="8"/>
  <c r="E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10" i="8"/>
  <c r="P183" i="8"/>
  <c r="E401" i="8"/>
  <c r="E402" i="8"/>
  <c r="E403" i="8"/>
  <c r="E404" i="8"/>
  <c r="E405" i="8"/>
  <c r="E406" i="8"/>
  <c r="E407" i="8"/>
  <c r="E408" i="8"/>
  <c r="E409" i="8"/>
  <c r="C402" i="8"/>
  <c r="C403" i="8"/>
  <c r="C404" i="8"/>
  <c r="C405" i="8"/>
  <c r="C406" i="8"/>
  <c r="C407" i="8"/>
  <c r="C408" i="8"/>
  <c r="C409" i="8"/>
  <c r="C401" i="8"/>
  <c r="I401" i="8"/>
  <c r="I402" i="8"/>
  <c r="I403" i="8"/>
  <c r="I404" i="8"/>
  <c r="I405" i="8"/>
  <c r="I406" i="8"/>
  <c r="I407" i="8"/>
  <c r="I408" i="8"/>
  <c r="I409" i="8"/>
  <c r="K401" i="8"/>
  <c r="K402" i="8"/>
  <c r="K403" i="8"/>
  <c r="K404" i="8"/>
  <c r="K405" i="8"/>
  <c r="K406" i="8"/>
  <c r="K407" i="8"/>
  <c r="K408" i="8"/>
  <c r="K409" i="8"/>
  <c r="K400" i="8"/>
  <c r="I400" i="8"/>
  <c r="C400" i="8"/>
  <c r="I398" i="8"/>
  <c r="K397" i="8"/>
  <c r="K398" i="8"/>
  <c r="I397" i="8"/>
  <c r="C397" i="8"/>
  <c r="C398" i="8"/>
  <c r="C399" i="8"/>
  <c r="Z173" i="8"/>
  <c r="AA173" i="8" s="1"/>
  <c r="Z174" i="8"/>
  <c r="AA174" i="8" s="1"/>
  <c r="Z175" i="8"/>
  <c r="AA175" i="8" s="1"/>
  <c r="Z176" i="8"/>
  <c r="AA176" i="8" s="1"/>
  <c r="Z177" i="8"/>
  <c r="AA177" i="8" s="1"/>
  <c r="Z178" i="8"/>
  <c r="AA178" i="8" s="1"/>
  <c r="Z179" i="8"/>
  <c r="AA179" i="8" s="1"/>
  <c r="Z180" i="8"/>
  <c r="AA180" i="8" s="1"/>
  <c r="Z181" i="8"/>
  <c r="AA181" i="8" s="1"/>
  <c r="Z182" i="8"/>
  <c r="AA182" i="8" s="1"/>
  <c r="Z183" i="8"/>
  <c r="AA183" i="8" s="1"/>
  <c r="Z184" i="8"/>
  <c r="AA184" i="8" s="1"/>
  <c r="Z185" i="8"/>
  <c r="AA185" i="8" s="1"/>
  <c r="Z186" i="8"/>
  <c r="AA186" i="8" s="1"/>
  <c r="Z187" i="8"/>
  <c r="AA187" i="8" s="1"/>
  <c r="Z188" i="8"/>
  <c r="AA188" i="8" s="1"/>
  <c r="Z189" i="8"/>
  <c r="AA189" i="8" s="1"/>
  <c r="Z190" i="8"/>
  <c r="AA190" i="8" s="1"/>
  <c r="Z191" i="8"/>
  <c r="AA191" i="8" s="1"/>
  <c r="Z192" i="8"/>
  <c r="AA192" i="8" s="1"/>
  <c r="Z193" i="8"/>
  <c r="AA193" i="8" s="1"/>
  <c r="Z170" i="8"/>
  <c r="AA170" i="8" s="1"/>
  <c r="Z171" i="8"/>
  <c r="AA171" i="8" s="1"/>
  <c r="Z172" i="8"/>
  <c r="AA172" i="8" s="1"/>
  <c r="AR193" i="8"/>
  <c r="AS193" i="8" s="1"/>
  <c r="AZ193" i="8"/>
  <c r="BA193" i="8" s="1"/>
  <c r="S193" i="8"/>
  <c r="H193" i="8"/>
  <c r="I193" i="8" s="1"/>
  <c r="P193" i="8"/>
  <c r="Q193" i="8" s="1"/>
  <c r="AH193" i="8"/>
  <c r="AI193" i="8" s="1"/>
  <c r="AK193" i="8"/>
  <c r="S183" i="8"/>
  <c r="H183" i="8"/>
  <c r="I183" i="8" s="1"/>
  <c r="Q183" i="8"/>
  <c r="AH183" i="8"/>
  <c r="AI183" i="8" s="1"/>
  <c r="AK183" i="8"/>
  <c r="S184" i="8"/>
  <c r="H184" i="8"/>
  <c r="I184" i="8" s="1"/>
  <c r="P184" i="8"/>
  <c r="Q184" i="8" s="1"/>
  <c r="AH184" i="8"/>
  <c r="AI184" i="8" s="1"/>
  <c r="AK184" i="8"/>
  <c r="S185" i="8"/>
  <c r="H185" i="8"/>
  <c r="I185" i="8" s="1"/>
  <c r="P185" i="8"/>
  <c r="Q185" i="8" s="1"/>
  <c r="AH185" i="8"/>
  <c r="AI185" i="8" s="1"/>
  <c r="AK185" i="8"/>
  <c r="S186" i="8"/>
  <c r="H186" i="8"/>
  <c r="I186" i="8" s="1"/>
  <c r="P186" i="8"/>
  <c r="Q186" i="8" s="1"/>
  <c r="AH186" i="8"/>
  <c r="AI186" i="8" s="1"/>
  <c r="AK186" i="8"/>
  <c r="S187" i="8"/>
  <c r="H187" i="8"/>
  <c r="I187" i="8" s="1"/>
  <c r="P187" i="8"/>
  <c r="Q187" i="8" s="1"/>
  <c r="AH187" i="8"/>
  <c r="AI187" i="8" s="1"/>
  <c r="AK187" i="8"/>
  <c r="S188" i="8"/>
  <c r="H188" i="8"/>
  <c r="I188" i="8" s="1"/>
  <c r="P188" i="8"/>
  <c r="Q188" i="8" s="1"/>
  <c r="AH188" i="8"/>
  <c r="AI188" i="8" s="1"/>
  <c r="AK188" i="8"/>
  <c r="S189" i="8"/>
  <c r="H189" i="8"/>
  <c r="I189" i="8" s="1"/>
  <c r="P189" i="8"/>
  <c r="Q189" i="8" s="1"/>
  <c r="AH189" i="8"/>
  <c r="AI189" i="8" s="1"/>
  <c r="AK189" i="8"/>
  <c r="S190" i="8"/>
  <c r="H190" i="8"/>
  <c r="I190" i="8" s="1"/>
  <c r="P190" i="8"/>
  <c r="Q190" i="8" s="1"/>
  <c r="AH190" i="8"/>
  <c r="AI190" i="8" s="1"/>
  <c r="AK190" i="8"/>
  <c r="S191" i="8"/>
  <c r="H191" i="8"/>
  <c r="I191" i="8" s="1"/>
  <c r="P191" i="8"/>
  <c r="Q191" i="8" s="1"/>
  <c r="AH191" i="8"/>
  <c r="AI191" i="8" s="1"/>
  <c r="AK191" i="8"/>
  <c r="S192" i="8"/>
  <c r="H192" i="8"/>
  <c r="I192" i="8" s="1"/>
  <c r="P192" i="8"/>
  <c r="Q192" i="8" s="1"/>
  <c r="AH192" i="8"/>
  <c r="AI192" i="8" s="1"/>
  <c r="AK192" i="8"/>
  <c r="S177" i="8"/>
  <c r="H177" i="8"/>
  <c r="I177" i="8" s="1"/>
  <c r="P177" i="8"/>
  <c r="Q177" i="8" s="1"/>
  <c r="AH177" i="8"/>
  <c r="AI177" i="8" s="1"/>
  <c r="AK177" i="8"/>
  <c r="S178" i="8"/>
  <c r="H178" i="8"/>
  <c r="I178" i="8" s="1"/>
  <c r="P178" i="8"/>
  <c r="Q178" i="8" s="1"/>
  <c r="AH178" i="8"/>
  <c r="AI178" i="8" s="1"/>
  <c r="AK178" i="8"/>
  <c r="S179" i="8"/>
  <c r="H179" i="8"/>
  <c r="I179" i="8" s="1"/>
  <c r="P179" i="8"/>
  <c r="Q179" i="8" s="1"/>
  <c r="AH179" i="8"/>
  <c r="AI179" i="8" s="1"/>
  <c r="AK179" i="8"/>
  <c r="S180" i="8"/>
  <c r="H180" i="8"/>
  <c r="I180" i="8" s="1"/>
  <c r="P180" i="8"/>
  <c r="Q180" i="8" s="1"/>
  <c r="AH180" i="8"/>
  <c r="AI180" i="8" s="1"/>
  <c r="AK180" i="8"/>
  <c r="S181" i="8"/>
  <c r="H181" i="8"/>
  <c r="I181" i="8" s="1"/>
  <c r="P181" i="8"/>
  <c r="Q181" i="8" s="1"/>
  <c r="AH181" i="8"/>
  <c r="AI181" i="8" s="1"/>
  <c r="AK181" i="8"/>
  <c r="S182" i="8"/>
  <c r="H182" i="8"/>
  <c r="I182" i="8" s="1"/>
  <c r="P182" i="8"/>
  <c r="Q182" i="8" s="1"/>
  <c r="AH182" i="8"/>
  <c r="AI182" i="8" s="1"/>
  <c r="AK182" i="8"/>
  <c r="S174" i="8"/>
  <c r="H174" i="8"/>
  <c r="I174" i="8" s="1"/>
  <c r="P174" i="8"/>
  <c r="Q174" i="8" s="1"/>
  <c r="AH174" i="8"/>
  <c r="AI174" i="8" s="1"/>
  <c r="AK174" i="8"/>
  <c r="S175" i="8"/>
  <c r="H175" i="8"/>
  <c r="I175" i="8" s="1"/>
  <c r="P175" i="8"/>
  <c r="Q175" i="8" s="1"/>
  <c r="AH175" i="8"/>
  <c r="AI175" i="8" s="1"/>
  <c r="AK175" i="8"/>
  <c r="S176" i="8"/>
  <c r="H176" i="8"/>
  <c r="I176" i="8" s="1"/>
  <c r="P176" i="8"/>
  <c r="Q176" i="8" s="1"/>
  <c r="AH176" i="8"/>
  <c r="AI176" i="8" s="1"/>
  <c r="AK176" i="8"/>
  <c r="AZ192" i="8"/>
  <c r="BA192" i="8" s="1"/>
  <c r="AZ184" i="8"/>
  <c r="BA184" i="8" s="1"/>
  <c r="AZ185" i="8"/>
  <c r="BA185" i="8" s="1"/>
  <c r="AZ186" i="8"/>
  <c r="BA186" i="8" s="1"/>
  <c r="AZ187" i="8"/>
  <c r="BA187" i="8" s="1"/>
  <c r="AZ189" i="8"/>
  <c r="BA189" i="8" s="1"/>
  <c r="AZ190" i="8"/>
  <c r="BA190" i="8" s="1"/>
  <c r="AZ191" i="8"/>
  <c r="BA191" i="8" s="1"/>
  <c r="AZ174" i="8"/>
  <c r="BA174" i="8" s="1"/>
  <c r="AZ175" i="8"/>
  <c r="BA175" i="8" s="1"/>
  <c r="AZ176" i="8"/>
  <c r="BA176" i="8" s="1"/>
  <c r="AZ177" i="8"/>
  <c r="BA177" i="8" s="1"/>
  <c r="AZ178" i="8"/>
  <c r="BA178" i="8" s="1"/>
  <c r="AZ179" i="8"/>
  <c r="BA179" i="8" s="1"/>
  <c r="AZ180" i="8"/>
  <c r="BA180" i="8" s="1"/>
  <c r="AZ181" i="8"/>
  <c r="BA181" i="8" s="1"/>
  <c r="AZ182" i="8"/>
  <c r="BA182" i="8" s="1"/>
  <c r="AZ183" i="8"/>
  <c r="BA183" i="8" s="1"/>
  <c r="AR174" i="8"/>
  <c r="AS174" i="8" s="1"/>
  <c r="AR175" i="8"/>
  <c r="AS175" i="8" s="1"/>
  <c r="AR176" i="8"/>
  <c r="AS176" i="8" s="1"/>
  <c r="AR177" i="8"/>
  <c r="AS177" i="8" s="1"/>
  <c r="AR178" i="8"/>
  <c r="AS178" i="8" s="1"/>
  <c r="AR179" i="8"/>
  <c r="AS179" i="8" s="1"/>
  <c r="AR180" i="8"/>
  <c r="AS180" i="8" s="1"/>
  <c r="AR181" i="8"/>
  <c r="AS181" i="8" s="1"/>
  <c r="AR182" i="8"/>
  <c r="AS182" i="8" s="1"/>
  <c r="AR183" i="8"/>
  <c r="AS183" i="8" s="1"/>
  <c r="AR184" i="8"/>
  <c r="AS184" i="8" s="1"/>
  <c r="AR185" i="8"/>
  <c r="AS185" i="8" s="1"/>
  <c r="AR186" i="8"/>
  <c r="AS186" i="8" s="1"/>
  <c r="AR187" i="8"/>
  <c r="AS187" i="8" s="1"/>
  <c r="AR188" i="8"/>
  <c r="AS188" i="8" s="1"/>
  <c r="AR189" i="8"/>
  <c r="AS189" i="8" s="1"/>
  <c r="AR190" i="8"/>
  <c r="AS190" i="8" s="1"/>
  <c r="AR191" i="8"/>
  <c r="AS191" i="8" s="1"/>
  <c r="AR192" i="8"/>
  <c r="AS192" i="8" s="1"/>
  <c r="AH171" i="8"/>
  <c r="AI171" i="8" s="1"/>
  <c r="C392" i="8"/>
  <c r="I392" i="8"/>
  <c r="K392" i="8"/>
  <c r="J25" i="11"/>
  <c r="X29" i="7"/>
  <c r="W29" i="7"/>
  <c r="J26" i="11"/>
  <c r="L26" i="11"/>
  <c r="C26" i="11"/>
  <c r="AK173" i="8"/>
  <c r="AH173" i="8"/>
  <c r="AI173" i="8" s="1"/>
  <c r="P173" i="8"/>
  <c r="Q173" i="8" s="1"/>
  <c r="H173" i="8"/>
  <c r="I173" i="8" s="1"/>
  <c r="S173" i="8"/>
  <c r="AZ173" i="8"/>
  <c r="BA173" i="8" s="1"/>
  <c r="AR173" i="8"/>
  <c r="AS173" i="8" s="1"/>
  <c r="AK172" i="8"/>
  <c r="AH172" i="8"/>
  <c r="AI172" i="8" s="1"/>
  <c r="P172" i="8"/>
  <c r="Q172" i="8" s="1"/>
  <c r="H172" i="8"/>
  <c r="I172" i="8" s="1"/>
  <c r="S172" i="8"/>
  <c r="AZ172" i="8"/>
  <c r="BA172" i="8" s="1"/>
  <c r="AR172" i="8"/>
  <c r="AS172" i="8" s="1"/>
  <c r="J27" i="11"/>
  <c r="AZ163" i="8"/>
  <c r="BA163" i="8" s="1"/>
  <c r="L15" i="9"/>
  <c r="L16" i="9"/>
  <c r="J15" i="9"/>
  <c r="J16" i="9"/>
  <c r="C15" i="9"/>
  <c r="H163" i="8"/>
  <c r="I163" i="8" s="1"/>
  <c r="L25" i="11"/>
  <c r="C25" i="11"/>
  <c r="L27" i="11"/>
  <c r="C27" i="11"/>
  <c r="J30" i="11"/>
  <c r="L30" i="11"/>
  <c r="C30" i="11"/>
  <c r="J28" i="11"/>
  <c r="J29" i="11"/>
  <c r="L28" i="11"/>
  <c r="C28" i="11"/>
  <c r="L23" i="11"/>
  <c r="C23" i="11"/>
  <c r="H161" i="8"/>
  <c r="I161" i="8" s="1"/>
  <c r="Y38" i="7"/>
  <c r="X38" i="7"/>
  <c r="J31" i="11"/>
  <c r="L31" i="11"/>
  <c r="C31" i="11"/>
  <c r="E385" i="8"/>
  <c r="AR159" i="8"/>
  <c r="AS159" i="8" s="1"/>
  <c r="D58" i="7"/>
  <c r="E378" i="8"/>
  <c r="AR154" i="8"/>
  <c r="AS154" i="8" s="1"/>
  <c r="H147" i="8"/>
  <c r="I147" i="8" s="1"/>
  <c r="E373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3" i="8"/>
  <c r="K394" i="8"/>
  <c r="K395" i="8"/>
  <c r="K396" i="8"/>
  <c r="K399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3" i="8"/>
  <c r="I394" i="8"/>
  <c r="I395" i="8"/>
  <c r="I396" i="8"/>
  <c r="I399" i="8"/>
  <c r="E400" i="8"/>
  <c r="C379" i="8"/>
  <c r="E379" i="8"/>
  <c r="C380" i="8"/>
  <c r="E380" i="8"/>
  <c r="C381" i="8"/>
  <c r="E381" i="8"/>
  <c r="C382" i="8"/>
  <c r="E382" i="8"/>
  <c r="C383" i="8"/>
  <c r="E383" i="8"/>
  <c r="C384" i="8"/>
  <c r="E384" i="8"/>
  <c r="C385" i="8"/>
  <c r="C386" i="8"/>
  <c r="E386" i="8"/>
  <c r="C387" i="8"/>
  <c r="E387" i="8"/>
  <c r="C388" i="8"/>
  <c r="E388" i="8"/>
  <c r="C389" i="8"/>
  <c r="E389" i="8"/>
  <c r="C390" i="8"/>
  <c r="E390" i="8"/>
  <c r="C391" i="8"/>
  <c r="E391" i="8"/>
  <c r="E392" i="8"/>
  <c r="C393" i="8"/>
  <c r="E393" i="8"/>
  <c r="C394" i="8"/>
  <c r="E394" i="8"/>
  <c r="C395" i="8"/>
  <c r="E395" i="8"/>
  <c r="C396" i="8"/>
  <c r="E396" i="8"/>
  <c r="E397" i="8"/>
  <c r="E398" i="8"/>
  <c r="E399" i="8"/>
  <c r="F394" i="8"/>
  <c r="M394" i="8"/>
  <c r="F395" i="8"/>
  <c r="M395" i="8"/>
  <c r="F396" i="8"/>
  <c r="M396" i="8"/>
  <c r="F397" i="8"/>
  <c r="M397" i="8"/>
  <c r="F398" i="8"/>
  <c r="M398" i="8"/>
  <c r="F399" i="8"/>
  <c r="M399" i="8"/>
  <c r="F407" i="8"/>
  <c r="M407" i="8"/>
  <c r="F408" i="8"/>
  <c r="M408" i="8"/>
  <c r="F405" i="8"/>
  <c r="M405" i="8"/>
  <c r="F406" i="8"/>
  <c r="M406" i="8"/>
  <c r="F400" i="8"/>
  <c r="M400" i="8"/>
  <c r="F409" i="8"/>
  <c r="M409" i="8"/>
  <c r="F401" i="8"/>
  <c r="M401" i="8"/>
  <c r="F402" i="8"/>
  <c r="M402" i="8"/>
  <c r="F403" i="8"/>
  <c r="M403" i="8"/>
  <c r="F404" i="8"/>
  <c r="M404" i="8"/>
  <c r="F379" i="8"/>
  <c r="M379" i="8"/>
  <c r="F380" i="8"/>
  <c r="M380" i="8"/>
  <c r="F381" i="8"/>
  <c r="M381" i="8"/>
  <c r="F382" i="8"/>
  <c r="M382" i="8"/>
  <c r="F383" i="8"/>
  <c r="M383" i="8"/>
  <c r="F384" i="8"/>
  <c r="M384" i="8"/>
  <c r="F385" i="8"/>
  <c r="M385" i="8"/>
  <c r="F386" i="8"/>
  <c r="M386" i="8"/>
  <c r="F387" i="8"/>
  <c r="M387" i="8"/>
  <c r="F388" i="8"/>
  <c r="M388" i="8"/>
  <c r="F389" i="8"/>
  <c r="M389" i="8"/>
  <c r="F390" i="8"/>
  <c r="M390" i="8"/>
  <c r="F391" i="8"/>
  <c r="M391" i="8"/>
  <c r="F392" i="8"/>
  <c r="M392" i="8"/>
  <c r="F393" i="8"/>
  <c r="M393" i="8"/>
  <c r="M374" i="8"/>
  <c r="M375" i="8"/>
  <c r="M376" i="8"/>
  <c r="M377" i="8"/>
  <c r="M378" i="8"/>
  <c r="K374" i="8"/>
  <c r="K375" i="8"/>
  <c r="K376" i="8"/>
  <c r="K377" i="8"/>
  <c r="I374" i="8"/>
  <c r="I375" i="8"/>
  <c r="I376" i="8"/>
  <c r="I377" i="8"/>
  <c r="F374" i="8"/>
  <c r="F375" i="8"/>
  <c r="F376" i="8"/>
  <c r="F377" i="8"/>
  <c r="F378" i="8"/>
  <c r="E374" i="8"/>
  <c r="E375" i="8"/>
  <c r="E376" i="8"/>
  <c r="E377" i="8"/>
  <c r="C374" i="8"/>
  <c r="C375" i="8"/>
  <c r="C376" i="8"/>
  <c r="C377" i="8"/>
  <c r="C378" i="8"/>
  <c r="AK163" i="8"/>
  <c r="AH163" i="8"/>
  <c r="AI163" i="8" s="1"/>
  <c r="P163" i="8"/>
  <c r="Q163" i="8" s="1"/>
  <c r="S163" i="8"/>
  <c r="AR163" i="8"/>
  <c r="AS163" i="8" s="1"/>
  <c r="AK170" i="8"/>
  <c r="AH170" i="8"/>
  <c r="AI170" i="8" s="1"/>
  <c r="P170" i="8"/>
  <c r="Q170" i="8" s="1"/>
  <c r="H170" i="8"/>
  <c r="I170" i="8" s="1"/>
  <c r="S170" i="8"/>
  <c r="AZ170" i="8"/>
  <c r="BA170" i="8" s="1"/>
  <c r="AR170" i="8"/>
  <c r="AS170" i="8" s="1"/>
  <c r="AK169" i="8"/>
  <c r="AH169" i="8"/>
  <c r="AI169" i="8" s="1"/>
  <c r="P169" i="8"/>
  <c r="Q169" i="8" s="1"/>
  <c r="H169" i="8"/>
  <c r="I169" i="8" s="1"/>
  <c r="S169" i="8"/>
  <c r="AZ169" i="8"/>
  <c r="BA169" i="8" s="1"/>
  <c r="AR169" i="8"/>
  <c r="AS169" i="8" s="1"/>
  <c r="AK162" i="8"/>
  <c r="AH162" i="8"/>
  <c r="AI162" i="8" s="1"/>
  <c r="P162" i="8"/>
  <c r="Q162" i="8" s="1"/>
  <c r="H162" i="8"/>
  <c r="I162" i="8" s="1"/>
  <c r="S162" i="8"/>
  <c r="AZ162" i="8"/>
  <c r="BA162" i="8" s="1"/>
  <c r="AR162" i="8"/>
  <c r="AS162" i="8" s="1"/>
  <c r="AK161" i="8"/>
  <c r="AH161" i="8"/>
  <c r="AI161" i="8" s="1"/>
  <c r="P161" i="8"/>
  <c r="Q161" i="8" s="1"/>
  <c r="S161" i="8"/>
  <c r="AZ161" i="8"/>
  <c r="BA161" i="8" s="1"/>
  <c r="AR161" i="8"/>
  <c r="AS161" i="8" s="1"/>
  <c r="AK160" i="8"/>
  <c r="AH160" i="8"/>
  <c r="AI160" i="8" s="1"/>
  <c r="P160" i="8"/>
  <c r="Q160" i="8" s="1"/>
  <c r="H160" i="8"/>
  <c r="I160" i="8" s="1"/>
  <c r="S160" i="8"/>
  <c r="AZ160" i="8"/>
  <c r="BA160" i="8" s="1"/>
  <c r="AR160" i="8"/>
  <c r="AS160" i="8" s="1"/>
  <c r="AK159" i="8"/>
  <c r="AH159" i="8"/>
  <c r="AI159" i="8" s="1"/>
  <c r="P159" i="8"/>
  <c r="Q159" i="8" s="1"/>
  <c r="H159" i="8"/>
  <c r="I159" i="8" s="1"/>
  <c r="S159" i="8"/>
  <c r="AZ159" i="8"/>
  <c r="BA159" i="8" s="1"/>
  <c r="AK158" i="8"/>
  <c r="AH158" i="8"/>
  <c r="AI158" i="8" s="1"/>
  <c r="P158" i="8"/>
  <c r="Q158" i="8" s="1"/>
  <c r="H158" i="8"/>
  <c r="I158" i="8" s="1"/>
  <c r="S158" i="8"/>
  <c r="AZ158" i="8"/>
  <c r="BA158" i="8" s="1"/>
  <c r="AR158" i="8"/>
  <c r="AS158" i="8" s="1"/>
  <c r="AK168" i="8"/>
  <c r="AH168" i="8"/>
  <c r="AI168" i="8" s="1"/>
  <c r="P168" i="8"/>
  <c r="Q168" i="8" s="1"/>
  <c r="H168" i="8"/>
  <c r="I168" i="8" s="1"/>
  <c r="S168" i="8"/>
  <c r="AZ168" i="8"/>
  <c r="BA168" i="8" s="1"/>
  <c r="AR168" i="8"/>
  <c r="AS168" i="8" s="1"/>
  <c r="AK167" i="8"/>
  <c r="AH167" i="8"/>
  <c r="AI167" i="8" s="1"/>
  <c r="P167" i="8"/>
  <c r="Q167" i="8" s="1"/>
  <c r="H167" i="8"/>
  <c r="I167" i="8" s="1"/>
  <c r="S167" i="8"/>
  <c r="AZ167" i="8"/>
  <c r="BA167" i="8" s="1"/>
  <c r="AR167" i="8"/>
  <c r="AS167" i="8" s="1"/>
  <c r="AK157" i="8"/>
  <c r="AH157" i="8"/>
  <c r="AI157" i="8" s="1"/>
  <c r="P157" i="8"/>
  <c r="Q157" i="8" s="1"/>
  <c r="H157" i="8"/>
  <c r="I157" i="8" s="1"/>
  <c r="S157" i="8"/>
  <c r="AZ157" i="8"/>
  <c r="BA157" i="8" s="1"/>
  <c r="AR157" i="8"/>
  <c r="AS157" i="8" s="1"/>
  <c r="AK156" i="8"/>
  <c r="AH156" i="8"/>
  <c r="AI156" i="8" s="1"/>
  <c r="P156" i="8"/>
  <c r="Q156" i="8" s="1"/>
  <c r="H156" i="8"/>
  <c r="I156" i="8" s="1"/>
  <c r="S156" i="8"/>
  <c r="AZ156" i="8"/>
  <c r="BA156" i="8" s="1"/>
  <c r="AR156" i="8"/>
  <c r="AS156" i="8" s="1"/>
  <c r="AK155" i="8"/>
  <c r="AH155" i="8"/>
  <c r="AI155" i="8" s="1"/>
  <c r="P155" i="8"/>
  <c r="Q155" i="8" s="1"/>
  <c r="H155" i="8"/>
  <c r="I155" i="8" s="1"/>
  <c r="S155" i="8"/>
  <c r="AZ155" i="8"/>
  <c r="BA155" i="8" s="1"/>
  <c r="AR155" i="8"/>
  <c r="AS155" i="8" s="1"/>
  <c r="AK154" i="8"/>
  <c r="AH154" i="8"/>
  <c r="AI154" i="8" s="1"/>
  <c r="P154" i="8"/>
  <c r="Q154" i="8" s="1"/>
  <c r="H154" i="8"/>
  <c r="I154" i="8" s="1"/>
  <c r="S154" i="8"/>
  <c r="AZ154" i="8"/>
  <c r="BA154" i="8" s="1"/>
  <c r="AK153" i="8"/>
  <c r="AH153" i="8"/>
  <c r="AI153" i="8" s="1"/>
  <c r="P153" i="8"/>
  <c r="Q153" i="8" s="1"/>
  <c r="H153" i="8"/>
  <c r="I153" i="8" s="1"/>
  <c r="S153" i="8"/>
  <c r="AZ153" i="8"/>
  <c r="BA153" i="8" s="1"/>
  <c r="AR153" i="8"/>
  <c r="AS153" i="8" s="1"/>
  <c r="AK166" i="8"/>
  <c r="AH166" i="8"/>
  <c r="AI166" i="8" s="1"/>
  <c r="P166" i="8"/>
  <c r="Q166" i="8" s="1"/>
  <c r="H166" i="8"/>
  <c r="I166" i="8" s="1"/>
  <c r="S166" i="8"/>
  <c r="AZ166" i="8"/>
  <c r="BA166" i="8" s="1"/>
  <c r="AR166" i="8"/>
  <c r="AS166" i="8" s="1"/>
  <c r="AK147" i="8"/>
  <c r="AH147" i="8"/>
  <c r="AI147" i="8" s="1"/>
  <c r="P147" i="8"/>
  <c r="Q147" i="8" s="1"/>
  <c r="S147" i="8"/>
  <c r="AZ147" i="8"/>
  <c r="BA147" i="8" s="1"/>
  <c r="AR147" i="8"/>
  <c r="AS147" i="8" s="1"/>
  <c r="AK146" i="8"/>
  <c r="AH146" i="8"/>
  <c r="AI146" i="8" s="1"/>
  <c r="P146" i="8"/>
  <c r="Q146" i="8" s="1"/>
  <c r="H146" i="8"/>
  <c r="I146" i="8" s="1"/>
  <c r="S146" i="8"/>
  <c r="AZ146" i="8"/>
  <c r="BA146" i="8" s="1"/>
  <c r="AR146" i="8"/>
  <c r="AS146" i="8" s="1"/>
  <c r="AK145" i="8"/>
  <c r="AH145" i="8"/>
  <c r="AI145" i="8" s="1"/>
  <c r="P145" i="8"/>
  <c r="Q145" i="8" s="1"/>
  <c r="H145" i="8"/>
  <c r="I145" i="8" s="1"/>
  <c r="S145" i="8"/>
  <c r="AZ145" i="8"/>
  <c r="BA145" i="8" s="1"/>
  <c r="AR145" i="8"/>
  <c r="AS145" i="8" s="1"/>
  <c r="AK144" i="8"/>
  <c r="AH144" i="8"/>
  <c r="AI144" i="8" s="1"/>
  <c r="P144" i="8"/>
  <c r="Q144" i="8" s="1"/>
  <c r="H144" i="8"/>
  <c r="I144" i="8" s="1"/>
  <c r="S144" i="8"/>
  <c r="AZ144" i="8"/>
  <c r="BA144" i="8" s="1"/>
  <c r="AR144" i="8"/>
  <c r="AS144" i="8" s="1"/>
  <c r="AK143" i="8"/>
  <c r="AH143" i="8"/>
  <c r="AI143" i="8" s="1"/>
  <c r="P143" i="8"/>
  <c r="Q143" i="8" s="1"/>
  <c r="H143" i="8"/>
  <c r="I143" i="8" s="1"/>
  <c r="S143" i="8"/>
  <c r="AZ143" i="8"/>
  <c r="BA143" i="8" s="1"/>
  <c r="AR143" i="8"/>
  <c r="AS143" i="8" s="1"/>
  <c r="AK142" i="8"/>
  <c r="AH142" i="8"/>
  <c r="AI142" i="8" s="1"/>
  <c r="P142" i="8"/>
  <c r="Q142" i="8" s="1"/>
  <c r="H142" i="8"/>
  <c r="I142" i="8" s="1"/>
  <c r="S142" i="8"/>
  <c r="AZ142" i="8"/>
  <c r="BA142" i="8" s="1"/>
  <c r="AR142" i="8"/>
  <c r="AS142" i="8" s="1"/>
  <c r="AK141" i="8"/>
  <c r="AH141" i="8"/>
  <c r="AI141" i="8" s="1"/>
  <c r="P141" i="8"/>
  <c r="Q141" i="8" s="1"/>
  <c r="H141" i="8"/>
  <c r="I141" i="8" s="1"/>
  <c r="S141" i="8"/>
  <c r="AZ141" i="8"/>
  <c r="BA141" i="8" s="1"/>
  <c r="AR141" i="8"/>
  <c r="AS141" i="8" s="1"/>
  <c r="AK140" i="8"/>
  <c r="AH140" i="8"/>
  <c r="AI140" i="8" s="1"/>
  <c r="P140" i="8"/>
  <c r="Q140" i="8" s="1"/>
  <c r="H140" i="8"/>
  <c r="I140" i="8" s="1"/>
  <c r="S140" i="8"/>
  <c r="AZ140" i="8"/>
  <c r="BA140" i="8" s="1"/>
  <c r="AR140" i="8"/>
  <c r="AS140" i="8" s="1"/>
  <c r="AK165" i="8"/>
  <c r="AH165" i="8"/>
  <c r="AI165" i="8" s="1"/>
  <c r="P165" i="8"/>
  <c r="Q165" i="8" s="1"/>
  <c r="H165" i="8"/>
  <c r="I165" i="8" s="1"/>
  <c r="S165" i="8"/>
  <c r="AZ165" i="8"/>
  <c r="BA165" i="8" s="1"/>
  <c r="AR165" i="8"/>
  <c r="AS165" i="8" s="1"/>
  <c r="AK152" i="8"/>
  <c r="AH152" i="8"/>
  <c r="AI152" i="8" s="1"/>
  <c r="P152" i="8"/>
  <c r="Q152" i="8" s="1"/>
  <c r="H152" i="8"/>
  <c r="I152" i="8" s="1"/>
  <c r="S152" i="8"/>
  <c r="AZ152" i="8"/>
  <c r="BA152" i="8" s="1"/>
  <c r="AR152" i="8"/>
  <c r="AS152" i="8" s="1"/>
  <c r="AK151" i="8"/>
  <c r="AH151" i="8"/>
  <c r="AI151" i="8" s="1"/>
  <c r="P151" i="8"/>
  <c r="Q151" i="8" s="1"/>
  <c r="H151" i="8"/>
  <c r="I151" i="8" s="1"/>
  <c r="S151" i="8"/>
  <c r="AZ151" i="8"/>
  <c r="BA151" i="8" s="1"/>
  <c r="AR151" i="8"/>
  <c r="AS151" i="8" s="1"/>
  <c r="AK150" i="8"/>
  <c r="AH150" i="8"/>
  <c r="AI150" i="8" s="1"/>
  <c r="P150" i="8"/>
  <c r="Q150" i="8" s="1"/>
  <c r="H150" i="8"/>
  <c r="I150" i="8" s="1"/>
  <c r="S150" i="8"/>
  <c r="AZ150" i="8"/>
  <c r="BA150" i="8" s="1"/>
  <c r="AR150" i="8"/>
  <c r="AS150" i="8" s="1"/>
  <c r="AH136" i="8"/>
  <c r="AI136" i="8" s="1"/>
  <c r="J32" i="11"/>
  <c r="J33" i="11"/>
  <c r="L32" i="11"/>
  <c r="C32" i="11"/>
  <c r="J34" i="11"/>
  <c r="J35" i="11"/>
  <c r="L34" i="11"/>
  <c r="C34" i="11"/>
  <c r="K363" i="8"/>
  <c r="K364" i="8"/>
  <c r="K365" i="8"/>
  <c r="K366" i="8"/>
  <c r="K367" i="8"/>
  <c r="K368" i="8"/>
  <c r="K369" i="8"/>
  <c r="K370" i="8"/>
  <c r="K371" i="8"/>
  <c r="K372" i="8"/>
  <c r="K373" i="8"/>
  <c r="I363" i="8"/>
  <c r="I364" i="8"/>
  <c r="I365" i="8"/>
  <c r="I366" i="8"/>
  <c r="I367" i="8"/>
  <c r="I368" i="8"/>
  <c r="I369" i="8"/>
  <c r="I370" i="8"/>
  <c r="I371" i="8"/>
  <c r="I372" i="8"/>
  <c r="I373" i="8"/>
  <c r="C363" i="8"/>
  <c r="C364" i="8"/>
  <c r="C365" i="8"/>
  <c r="C366" i="8"/>
  <c r="C367" i="8"/>
  <c r="C368" i="8"/>
  <c r="C369" i="8"/>
  <c r="C370" i="8"/>
  <c r="C371" i="8"/>
  <c r="C372" i="8"/>
  <c r="C373" i="8"/>
  <c r="AR133" i="8"/>
  <c r="AS133" i="8" s="1"/>
  <c r="Y54" i="7"/>
  <c r="X54" i="7"/>
  <c r="W54" i="7"/>
  <c r="Y42" i="7"/>
  <c r="X42" i="7"/>
  <c r="L35" i="11"/>
  <c r="C35" i="11"/>
  <c r="C16" i="9"/>
  <c r="L18" i="9"/>
  <c r="L19" i="9"/>
  <c r="L21" i="9"/>
  <c r="L22" i="9"/>
  <c r="J36" i="11"/>
  <c r="J37" i="11"/>
  <c r="C37" i="11"/>
  <c r="AR121" i="8"/>
  <c r="AS121" i="8" s="1"/>
  <c r="AR122" i="8"/>
  <c r="AS122" i="8" s="1"/>
  <c r="AR123" i="8"/>
  <c r="AS123" i="8" s="1"/>
  <c r="AR124" i="8"/>
  <c r="AS124" i="8" s="1"/>
  <c r="AR125" i="8"/>
  <c r="AS125" i="8" s="1"/>
  <c r="AR126" i="8"/>
  <c r="AS126" i="8" s="1"/>
  <c r="AR127" i="8"/>
  <c r="AS127" i="8" s="1"/>
  <c r="AR128" i="8"/>
  <c r="AS128" i="8" s="1"/>
  <c r="AR129" i="8"/>
  <c r="AS129" i="8" s="1"/>
  <c r="AR130" i="8"/>
  <c r="AS130" i="8" s="1"/>
  <c r="AR131" i="8"/>
  <c r="AS131" i="8" s="1"/>
  <c r="AR132" i="8"/>
  <c r="AS132" i="8" s="1"/>
  <c r="AR134" i="8"/>
  <c r="AS134" i="8" s="1"/>
  <c r="AR135" i="8"/>
  <c r="AS135" i="8" s="1"/>
  <c r="AR136" i="8"/>
  <c r="AS136" i="8" s="1"/>
  <c r="AR137" i="8"/>
  <c r="AS137" i="8" s="1"/>
  <c r="AR138" i="8"/>
  <c r="AS138" i="8" s="1"/>
  <c r="AR139" i="8"/>
  <c r="AS139" i="8" s="1"/>
  <c r="AR171" i="8"/>
  <c r="AS171" i="8" s="1"/>
  <c r="AR164" i="8"/>
  <c r="AS164" i="8" s="1"/>
  <c r="AR148" i="8"/>
  <c r="AS148" i="8" s="1"/>
  <c r="AR149" i="8"/>
  <c r="AS149" i="8" s="1"/>
  <c r="M364" i="8"/>
  <c r="M365" i="8"/>
  <c r="M366" i="8"/>
  <c r="M367" i="8"/>
  <c r="M368" i="8"/>
  <c r="M369" i="8"/>
  <c r="M370" i="8"/>
  <c r="M371" i="8"/>
  <c r="M372" i="8"/>
  <c r="M373" i="8"/>
  <c r="K352" i="8"/>
  <c r="M352" i="8"/>
  <c r="K353" i="8"/>
  <c r="M353" i="8"/>
  <c r="K354" i="8"/>
  <c r="M354" i="8"/>
  <c r="K355" i="8"/>
  <c r="M355" i="8"/>
  <c r="K356" i="8"/>
  <c r="M356" i="8"/>
  <c r="K357" i="8"/>
  <c r="M357" i="8"/>
  <c r="K358" i="8"/>
  <c r="M358" i="8"/>
  <c r="K359" i="8"/>
  <c r="M359" i="8"/>
  <c r="K360" i="8"/>
  <c r="M360" i="8"/>
  <c r="K361" i="8"/>
  <c r="M361" i="8"/>
  <c r="K362" i="8"/>
  <c r="M362" i="8"/>
  <c r="M363" i="8"/>
  <c r="I352" i="8"/>
  <c r="I353" i="8"/>
  <c r="I354" i="8"/>
  <c r="I355" i="8"/>
  <c r="I356" i="8"/>
  <c r="I357" i="8"/>
  <c r="I358" i="8"/>
  <c r="I359" i="8"/>
  <c r="I360" i="8"/>
  <c r="I361" i="8"/>
  <c r="I362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C352" i="8"/>
  <c r="C353" i="8"/>
  <c r="C354" i="8"/>
  <c r="C355" i="8"/>
  <c r="C356" i="8"/>
  <c r="C357" i="8"/>
  <c r="C358" i="8"/>
  <c r="C359" i="8"/>
  <c r="C360" i="8"/>
  <c r="C361" i="8"/>
  <c r="C362" i="8"/>
  <c r="P130" i="8"/>
  <c r="Q130" i="8" s="1"/>
  <c r="AH130" i="8"/>
  <c r="AI130" i="8" s="1"/>
  <c r="AK130" i="8"/>
  <c r="P131" i="8"/>
  <c r="Q131" i="8" s="1"/>
  <c r="AH131" i="8"/>
  <c r="AI131" i="8" s="1"/>
  <c r="AK131" i="8"/>
  <c r="P132" i="8"/>
  <c r="Q132" i="8" s="1"/>
  <c r="AH132" i="8"/>
  <c r="AI132" i="8" s="1"/>
  <c r="AK132" i="8"/>
  <c r="P133" i="8"/>
  <c r="Q133" i="8" s="1"/>
  <c r="AH133" i="8"/>
  <c r="AI133" i="8" s="1"/>
  <c r="AK133" i="8"/>
  <c r="P134" i="8"/>
  <c r="Q134" i="8" s="1"/>
  <c r="AH134" i="8"/>
  <c r="AI134" i="8" s="1"/>
  <c r="AK134" i="8"/>
  <c r="P135" i="8"/>
  <c r="Q135" i="8" s="1"/>
  <c r="AH135" i="8"/>
  <c r="AI135" i="8" s="1"/>
  <c r="AK135" i="8"/>
  <c r="P136" i="8"/>
  <c r="Q136" i="8" s="1"/>
  <c r="AK136" i="8"/>
  <c r="P137" i="8"/>
  <c r="Q137" i="8" s="1"/>
  <c r="AH137" i="8"/>
  <c r="AI137" i="8" s="1"/>
  <c r="AK137" i="8"/>
  <c r="P138" i="8"/>
  <c r="Q138" i="8" s="1"/>
  <c r="AH138" i="8"/>
  <c r="AI138" i="8" s="1"/>
  <c r="AK138" i="8"/>
  <c r="P139" i="8"/>
  <c r="Q139" i="8" s="1"/>
  <c r="AH139" i="8"/>
  <c r="AI139" i="8" s="1"/>
  <c r="AK139" i="8"/>
  <c r="P171" i="8"/>
  <c r="Q171" i="8" s="1"/>
  <c r="AK171" i="8"/>
  <c r="P164" i="8"/>
  <c r="Q164" i="8" s="1"/>
  <c r="AH164" i="8"/>
  <c r="AI164" i="8" s="1"/>
  <c r="AK164" i="8"/>
  <c r="P148" i="8"/>
  <c r="Q148" i="8" s="1"/>
  <c r="AH148" i="8"/>
  <c r="AI148" i="8" s="1"/>
  <c r="AK148" i="8"/>
  <c r="P149" i="8"/>
  <c r="Q149" i="8" s="1"/>
  <c r="AH149" i="8"/>
  <c r="AI149" i="8" s="1"/>
  <c r="AK149" i="8"/>
  <c r="S130" i="8"/>
  <c r="H130" i="8"/>
  <c r="I130" i="8" s="1"/>
  <c r="S131" i="8"/>
  <c r="H131" i="8"/>
  <c r="I131" i="8" s="1"/>
  <c r="S132" i="8"/>
  <c r="H132" i="8"/>
  <c r="I132" i="8" s="1"/>
  <c r="S133" i="8"/>
  <c r="H133" i="8"/>
  <c r="I133" i="8" s="1"/>
  <c r="S134" i="8"/>
  <c r="H134" i="8"/>
  <c r="I134" i="8" s="1"/>
  <c r="S135" i="8"/>
  <c r="H135" i="8"/>
  <c r="I135" i="8" s="1"/>
  <c r="S136" i="8"/>
  <c r="H136" i="8"/>
  <c r="I136" i="8" s="1"/>
  <c r="S137" i="8"/>
  <c r="H137" i="8"/>
  <c r="I137" i="8" s="1"/>
  <c r="S138" i="8"/>
  <c r="H138" i="8"/>
  <c r="I138" i="8" s="1"/>
  <c r="S139" i="8"/>
  <c r="H139" i="8"/>
  <c r="I139" i="8" s="1"/>
  <c r="S171" i="8"/>
  <c r="H171" i="8"/>
  <c r="I171" i="8" s="1"/>
  <c r="S164" i="8"/>
  <c r="H164" i="8"/>
  <c r="I164" i="8" s="1"/>
  <c r="S148" i="8"/>
  <c r="H148" i="8"/>
  <c r="I148" i="8" s="1"/>
  <c r="S149" i="8"/>
  <c r="H149" i="8"/>
  <c r="I149" i="8" s="1"/>
  <c r="AZ130" i="8"/>
  <c r="BA130" i="8" s="1"/>
  <c r="AZ131" i="8"/>
  <c r="BA131" i="8" s="1"/>
  <c r="AZ132" i="8"/>
  <c r="BA132" i="8" s="1"/>
  <c r="AZ133" i="8"/>
  <c r="BA133" i="8" s="1"/>
  <c r="AZ134" i="8"/>
  <c r="BA134" i="8" s="1"/>
  <c r="AZ135" i="8"/>
  <c r="BA135" i="8" s="1"/>
  <c r="AZ136" i="8"/>
  <c r="BA136" i="8" s="1"/>
  <c r="AZ137" i="8"/>
  <c r="BA137" i="8" s="1"/>
  <c r="AZ138" i="8"/>
  <c r="BA138" i="8" s="1"/>
  <c r="AZ139" i="8"/>
  <c r="BA139" i="8" s="1"/>
  <c r="AZ171" i="8"/>
  <c r="BA171" i="8" s="1"/>
  <c r="AZ164" i="8"/>
  <c r="BA164" i="8" s="1"/>
  <c r="AZ148" i="8"/>
  <c r="BA148" i="8" s="1"/>
  <c r="AZ149" i="8"/>
  <c r="BA149" i="8" s="1"/>
  <c r="J38" i="11"/>
  <c r="J17" i="9"/>
  <c r="C338" i="8"/>
  <c r="J18" i="9"/>
  <c r="J39" i="11"/>
  <c r="J40" i="11"/>
  <c r="J41" i="11"/>
  <c r="J42" i="11"/>
  <c r="J43" i="11"/>
  <c r="J44" i="11"/>
  <c r="J45" i="11"/>
  <c r="C39" i="11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36" i="8"/>
  <c r="K337" i="8"/>
  <c r="K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P108" i="8"/>
  <c r="Q108" i="8" s="1"/>
  <c r="C40" i="11"/>
  <c r="C332" i="8"/>
  <c r="C42" i="11"/>
  <c r="Y48" i="7"/>
  <c r="X48" i="7"/>
  <c r="V48" i="7"/>
  <c r="W48" i="7" s="1"/>
  <c r="U48" i="7"/>
  <c r="T48" i="7"/>
  <c r="C43" i="11"/>
  <c r="M334" i="8"/>
  <c r="M335" i="8"/>
  <c r="M336" i="8"/>
  <c r="M337" i="8"/>
  <c r="M338" i="8"/>
  <c r="F334" i="8"/>
  <c r="F335" i="8"/>
  <c r="F336" i="8"/>
  <c r="F337" i="8"/>
  <c r="F338" i="8"/>
  <c r="F333" i="8"/>
  <c r="M333" i="8"/>
  <c r="K333" i="8"/>
  <c r="K334" i="8"/>
  <c r="K335" i="8"/>
  <c r="I333" i="8"/>
  <c r="I334" i="8"/>
  <c r="I335" i="8"/>
  <c r="I336" i="8"/>
  <c r="I337" i="8"/>
  <c r="I338" i="8"/>
  <c r="K328" i="8"/>
  <c r="K329" i="8"/>
  <c r="K330" i="8"/>
  <c r="K331" i="8"/>
  <c r="I328" i="8"/>
  <c r="I329" i="8"/>
  <c r="I330" i="8"/>
  <c r="Y19" i="7"/>
  <c r="X19" i="7"/>
  <c r="X45" i="7"/>
  <c r="Y45" i="7"/>
  <c r="C328" i="8"/>
  <c r="C329" i="8"/>
  <c r="C330" i="8"/>
  <c r="C331" i="8"/>
  <c r="C333" i="8"/>
  <c r="C334" i="8"/>
  <c r="C45" i="11"/>
  <c r="M332" i="8"/>
  <c r="K332" i="8"/>
  <c r="I332" i="8"/>
  <c r="F330" i="8"/>
  <c r="F332" i="8"/>
  <c r="E332" i="8"/>
  <c r="E333" i="8"/>
  <c r="E334" i="8"/>
  <c r="E335" i="8"/>
  <c r="E336" i="8"/>
  <c r="E337" i="8"/>
  <c r="E338" i="8"/>
  <c r="C335" i="8"/>
  <c r="C336" i="8"/>
  <c r="C337" i="8"/>
  <c r="J46" i="11"/>
  <c r="J47" i="11"/>
  <c r="L47" i="11"/>
  <c r="C47" i="11"/>
  <c r="P94" i="8"/>
  <c r="Q94" i="8" s="1"/>
  <c r="AK105" i="8"/>
  <c r="AK106" i="8"/>
  <c r="AK107" i="8"/>
  <c r="AK108" i="8"/>
  <c r="AK109" i="8"/>
  <c r="AK110" i="8"/>
  <c r="AK111" i="8"/>
  <c r="AK112" i="8"/>
  <c r="AK113" i="8"/>
  <c r="AK114" i="8"/>
  <c r="AK115" i="8"/>
  <c r="AK116" i="8"/>
  <c r="AK117" i="8"/>
  <c r="AK118" i="8"/>
  <c r="AK119" i="8"/>
  <c r="AK120" i="8"/>
  <c r="AK121" i="8"/>
  <c r="AK122" i="8"/>
  <c r="AK123" i="8"/>
  <c r="AK124" i="8"/>
  <c r="AK125" i="8"/>
  <c r="AK126" i="8"/>
  <c r="AK127" i="8"/>
  <c r="AK128" i="8"/>
  <c r="AK129" i="8"/>
  <c r="AH106" i="8"/>
  <c r="AI106" i="8" s="1"/>
  <c r="AH107" i="8"/>
  <c r="AI107" i="8" s="1"/>
  <c r="AH108" i="8"/>
  <c r="AI108" i="8" s="1"/>
  <c r="AH109" i="8"/>
  <c r="AI109" i="8" s="1"/>
  <c r="AH110" i="8"/>
  <c r="AI110" i="8" s="1"/>
  <c r="AH111" i="8"/>
  <c r="AI111" i="8" s="1"/>
  <c r="AH112" i="8"/>
  <c r="AI112" i="8" s="1"/>
  <c r="AH113" i="8"/>
  <c r="AI113" i="8" s="1"/>
  <c r="AH114" i="8"/>
  <c r="AI114" i="8" s="1"/>
  <c r="AH115" i="8"/>
  <c r="AI115" i="8" s="1"/>
  <c r="AH116" i="8"/>
  <c r="AI116" i="8" s="1"/>
  <c r="AH117" i="8"/>
  <c r="AI117" i="8" s="1"/>
  <c r="AH118" i="8"/>
  <c r="AI118" i="8" s="1"/>
  <c r="AH119" i="8"/>
  <c r="AI119" i="8" s="1"/>
  <c r="AH120" i="8"/>
  <c r="AI120" i="8" s="1"/>
  <c r="AH121" i="8"/>
  <c r="AI121" i="8" s="1"/>
  <c r="AH122" i="8"/>
  <c r="AI122" i="8" s="1"/>
  <c r="AH123" i="8"/>
  <c r="AI123" i="8" s="1"/>
  <c r="AH124" i="8"/>
  <c r="AI124" i="8" s="1"/>
  <c r="AH125" i="8"/>
  <c r="AI125" i="8" s="1"/>
  <c r="AH126" i="8"/>
  <c r="AI126" i="8" s="1"/>
  <c r="AH127" i="8"/>
  <c r="AI127" i="8" s="1"/>
  <c r="AH128" i="8"/>
  <c r="AI128" i="8" s="1"/>
  <c r="AH129" i="8"/>
  <c r="AI129" i="8" s="1"/>
  <c r="P106" i="8"/>
  <c r="Q106" i="8" s="1"/>
  <c r="P107" i="8"/>
  <c r="Q107" i="8" s="1"/>
  <c r="P109" i="8"/>
  <c r="Q109" i="8" s="1"/>
  <c r="P110" i="8"/>
  <c r="Q110" i="8" s="1"/>
  <c r="P111" i="8"/>
  <c r="Q111" i="8" s="1"/>
  <c r="P112" i="8"/>
  <c r="Q112" i="8" s="1"/>
  <c r="P113" i="8"/>
  <c r="Q113" i="8" s="1"/>
  <c r="P114" i="8"/>
  <c r="Q114" i="8" s="1"/>
  <c r="P115" i="8"/>
  <c r="Q115" i="8" s="1"/>
  <c r="P116" i="8"/>
  <c r="Q116" i="8" s="1"/>
  <c r="P117" i="8"/>
  <c r="Q117" i="8" s="1"/>
  <c r="P118" i="8"/>
  <c r="Q118" i="8" s="1"/>
  <c r="P119" i="8"/>
  <c r="Q119" i="8" s="1"/>
  <c r="P120" i="8"/>
  <c r="Q120" i="8" s="1"/>
  <c r="P121" i="8"/>
  <c r="Q121" i="8" s="1"/>
  <c r="P122" i="8"/>
  <c r="Q122" i="8" s="1"/>
  <c r="P123" i="8"/>
  <c r="Q123" i="8" s="1"/>
  <c r="P124" i="8"/>
  <c r="Q124" i="8" s="1"/>
  <c r="P125" i="8"/>
  <c r="Q125" i="8" s="1"/>
  <c r="P126" i="8"/>
  <c r="Q126" i="8" s="1"/>
  <c r="P127" i="8"/>
  <c r="Q127" i="8" s="1"/>
  <c r="P128" i="8"/>
  <c r="Q128" i="8" s="1"/>
  <c r="P129" i="8"/>
  <c r="Q129" i="8" s="1"/>
  <c r="H106" i="8"/>
  <c r="I106" i="8" s="1"/>
  <c r="H107" i="8"/>
  <c r="I107" i="8" s="1"/>
  <c r="H108" i="8"/>
  <c r="I108" i="8" s="1"/>
  <c r="H109" i="8"/>
  <c r="I109" i="8" s="1"/>
  <c r="H110" i="8"/>
  <c r="I110" i="8" s="1"/>
  <c r="H111" i="8"/>
  <c r="I111" i="8" s="1"/>
  <c r="H112" i="8"/>
  <c r="I112" i="8" s="1"/>
  <c r="H113" i="8"/>
  <c r="I113" i="8" s="1"/>
  <c r="H114" i="8"/>
  <c r="I114" i="8" s="1"/>
  <c r="H115" i="8"/>
  <c r="I115" i="8" s="1"/>
  <c r="H116" i="8"/>
  <c r="I116" i="8" s="1"/>
  <c r="H117" i="8"/>
  <c r="I117" i="8" s="1"/>
  <c r="H118" i="8"/>
  <c r="I118" i="8" s="1"/>
  <c r="H119" i="8"/>
  <c r="I119" i="8" s="1"/>
  <c r="H120" i="8"/>
  <c r="I120" i="8" s="1"/>
  <c r="H121" i="8"/>
  <c r="I121" i="8" s="1"/>
  <c r="H122" i="8"/>
  <c r="I122" i="8" s="1"/>
  <c r="H123" i="8"/>
  <c r="I123" i="8" s="1"/>
  <c r="H124" i="8"/>
  <c r="I124" i="8" s="1"/>
  <c r="H125" i="8"/>
  <c r="I125" i="8" s="1"/>
  <c r="H126" i="8"/>
  <c r="I126" i="8" s="1"/>
  <c r="H127" i="8"/>
  <c r="I127" i="8" s="1"/>
  <c r="H128" i="8"/>
  <c r="I128" i="8" s="1"/>
  <c r="H129" i="8"/>
  <c r="I129" i="8" s="1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AZ106" i="8"/>
  <c r="BA106" i="8" s="1"/>
  <c r="AZ107" i="8"/>
  <c r="BA107" i="8" s="1"/>
  <c r="AZ108" i="8"/>
  <c r="BA108" i="8" s="1"/>
  <c r="AZ109" i="8"/>
  <c r="BA109" i="8" s="1"/>
  <c r="AZ110" i="8"/>
  <c r="BA110" i="8" s="1"/>
  <c r="AZ111" i="8"/>
  <c r="BA111" i="8" s="1"/>
  <c r="AZ112" i="8"/>
  <c r="BA112" i="8" s="1"/>
  <c r="AZ113" i="8"/>
  <c r="BA113" i="8" s="1"/>
  <c r="AZ114" i="8"/>
  <c r="BA114" i="8" s="1"/>
  <c r="AZ115" i="8"/>
  <c r="BA115" i="8" s="1"/>
  <c r="AZ116" i="8"/>
  <c r="BA116" i="8" s="1"/>
  <c r="AZ117" i="8"/>
  <c r="BA117" i="8" s="1"/>
  <c r="AZ118" i="8"/>
  <c r="BA118" i="8" s="1"/>
  <c r="AZ119" i="8"/>
  <c r="BA119" i="8" s="1"/>
  <c r="AZ120" i="8"/>
  <c r="BA120" i="8" s="1"/>
  <c r="AZ121" i="8"/>
  <c r="BA121" i="8" s="1"/>
  <c r="AZ122" i="8"/>
  <c r="BA122" i="8" s="1"/>
  <c r="AZ123" i="8"/>
  <c r="BA123" i="8" s="1"/>
  <c r="AZ124" i="8"/>
  <c r="BA124" i="8" s="1"/>
  <c r="AZ125" i="8"/>
  <c r="BA125" i="8" s="1"/>
  <c r="AZ126" i="8"/>
  <c r="BA126" i="8" s="1"/>
  <c r="AZ127" i="8"/>
  <c r="BA127" i="8" s="1"/>
  <c r="AZ128" i="8"/>
  <c r="BA128" i="8" s="1"/>
  <c r="AZ129" i="8"/>
  <c r="BA129" i="8" s="1"/>
  <c r="AR106" i="8"/>
  <c r="AS106" i="8" s="1"/>
  <c r="AR107" i="8"/>
  <c r="AS107" i="8" s="1"/>
  <c r="AR108" i="8"/>
  <c r="AS108" i="8" s="1"/>
  <c r="AR109" i="8"/>
  <c r="AS109" i="8" s="1"/>
  <c r="AR110" i="8"/>
  <c r="AS110" i="8" s="1"/>
  <c r="AR111" i="8"/>
  <c r="AS111" i="8" s="1"/>
  <c r="AR112" i="8"/>
  <c r="AS112" i="8" s="1"/>
  <c r="AR113" i="8"/>
  <c r="AS113" i="8" s="1"/>
  <c r="AR114" i="8"/>
  <c r="AS114" i="8" s="1"/>
  <c r="AR115" i="8"/>
  <c r="AS115" i="8" s="1"/>
  <c r="AR116" i="8"/>
  <c r="AS116" i="8" s="1"/>
  <c r="AR117" i="8"/>
  <c r="AS117" i="8" s="1"/>
  <c r="AR118" i="8"/>
  <c r="AS118" i="8" s="1"/>
  <c r="AR119" i="8"/>
  <c r="AS119" i="8" s="1"/>
  <c r="AR120" i="8"/>
  <c r="AS120" i="8" s="1"/>
  <c r="AR102" i="8"/>
  <c r="AS102" i="8" s="1"/>
  <c r="AZ102" i="8"/>
  <c r="BA102" i="8" s="1"/>
  <c r="S102" i="8"/>
  <c r="H102" i="8"/>
  <c r="I102" i="8" s="1"/>
  <c r="P102" i="8"/>
  <c r="Q102" i="8" s="1"/>
  <c r="AH102" i="8"/>
  <c r="AI102" i="8" s="1"/>
  <c r="AK102" i="8"/>
  <c r="AR103" i="8"/>
  <c r="AS103" i="8" s="1"/>
  <c r="AZ103" i="8"/>
  <c r="BA103" i="8" s="1"/>
  <c r="S103" i="8"/>
  <c r="H103" i="8"/>
  <c r="I103" i="8" s="1"/>
  <c r="P103" i="8"/>
  <c r="Q103" i="8" s="1"/>
  <c r="AH103" i="8"/>
  <c r="AI103" i="8" s="1"/>
  <c r="AK103" i="8"/>
  <c r="AR104" i="8"/>
  <c r="AS104" i="8" s="1"/>
  <c r="AZ104" i="8"/>
  <c r="BA104" i="8" s="1"/>
  <c r="S104" i="8"/>
  <c r="H104" i="8"/>
  <c r="I104" i="8" s="1"/>
  <c r="P104" i="8"/>
  <c r="Q104" i="8" s="1"/>
  <c r="AH104" i="8"/>
  <c r="AI104" i="8" s="1"/>
  <c r="AK104" i="8"/>
  <c r="AR105" i="8"/>
  <c r="AS105" i="8" s="1"/>
  <c r="AZ105" i="8"/>
  <c r="BA105" i="8" s="1"/>
  <c r="S105" i="8"/>
  <c r="H105" i="8"/>
  <c r="I105" i="8" s="1"/>
  <c r="P105" i="8"/>
  <c r="Q105" i="8" s="1"/>
  <c r="AH105" i="8"/>
  <c r="AI105" i="8" s="1"/>
  <c r="AK101" i="8"/>
  <c r="AH101" i="8"/>
  <c r="AI101" i="8" s="1"/>
  <c r="P101" i="8"/>
  <c r="Q101" i="8" s="1"/>
  <c r="H101" i="8"/>
  <c r="I101" i="8" s="1"/>
  <c r="S101" i="8"/>
  <c r="AZ101" i="8"/>
  <c r="BA101" i="8" s="1"/>
  <c r="AR101" i="8"/>
  <c r="AS101" i="8" s="1"/>
  <c r="AK100" i="8"/>
  <c r="AH100" i="8"/>
  <c r="AI100" i="8" s="1"/>
  <c r="P100" i="8"/>
  <c r="Q100" i="8" s="1"/>
  <c r="H100" i="8"/>
  <c r="I100" i="8" s="1"/>
  <c r="S100" i="8"/>
  <c r="AZ100" i="8"/>
  <c r="BA100" i="8" s="1"/>
  <c r="AR100" i="8"/>
  <c r="AS100" i="8" s="1"/>
  <c r="AH99" i="8"/>
  <c r="AI99" i="8" s="1"/>
  <c r="P99" i="8"/>
  <c r="Q99" i="8" s="1"/>
  <c r="H99" i="8"/>
  <c r="I99" i="8" s="1"/>
  <c r="S99" i="8"/>
  <c r="AZ99" i="8"/>
  <c r="BA99" i="8" s="1"/>
  <c r="AR99" i="8"/>
  <c r="AS99" i="8" s="1"/>
  <c r="AH98" i="8"/>
  <c r="AI98" i="8" s="1"/>
  <c r="P98" i="8"/>
  <c r="Q98" i="8" s="1"/>
  <c r="H98" i="8"/>
  <c r="I98" i="8" s="1"/>
  <c r="S98" i="8"/>
  <c r="AZ98" i="8"/>
  <c r="BA98" i="8" s="1"/>
  <c r="AR98" i="8"/>
  <c r="AS98" i="8" s="1"/>
  <c r="AH97" i="8"/>
  <c r="AI97" i="8" s="1"/>
  <c r="P97" i="8"/>
  <c r="Q97" i="8" s="1"/>
  <c r="H97" i="8"/>
  <c r="I97" i="8" s="1"/>
  <c r="S97" i="8"/>
  <c r="AZ97" i="8"/>
  <c r="BA97" i="8" s="1"/>
  <c r="AR97" i="8"/>
  <c r="AS97" i="8" s="1"/>
  <c r="AH96" i="8"/>
  <c r="AI96" i="8" s="1"/>
  <c r="P96" i="8"/>
  <c r="Q96" i="8" s="1"/>
  <c r="H96" i="8"/>
  <c r="I96" i="8" s="1"/>
  <c r="S96" i="8"/>
  <c r="AZ96" i="8"/>
  <c r="BA96" i="8" s="1"/>
  <c r="AR96" i="8"/>
  <c r="AS96" i="8" s="1"/>
  <c r="AK99" i="8"/>
  <c r="AK96" i="8"/>
  <c r="AK97" i="8"/>
  <c r="AK98" i="8"/>
  <c r="J48" i="11"/>
  <c r="J49" i="11"/>
  <c r="C49" i="11"/>
  <c r="J50" i="11"/>
  <c r="C50" i="11"/>
  <c r="J51" i="11"/>
  <c r="J52" i="11"/>
  <c r="J53" i="11"/>
  <c r="J54" i="11"/>
  <c r="J55" i="11"/>
  <c r="AC315" i="8"/>
  <c r="AC314" i="8"/>
  <c r="J19" i="9"/>
  <c r="T50" i="7"/>
  <c r="J56" i="11"/>
  <c r="J57" i="11"/>
  <c r="C38" i="11"/>
  <c r="J59" i="11"/>
  <c r="J60" i="11"/>
  <c r="J61" i="11"/>
  <c r="J62" i="11"/>
  <c r="J63" i="11"/>
  <c r="J64" i="11"/>
  <c r="J65" i="11"/>
  <c r="J66" i="11"/>
  <c r="J67" i="11"/>
  <c r="J68" i="11"/>
  <c r="J69" i="11"/>
  <c r="AH91" i="8"/>
  <c r="AI91" i="8" s="1"/>
  <c r="AH92" i="8"/>
  <c r="AI92" i="8" s="1"/>
  <c r="AH93" i="8"/>
  <c r="AI93" i="8" s="1"/>
  <c r="AH94" i="8"/>
  <c r="AI94" i="8" s="1"/>
  <c r="AH95" i="8"/>
  <c r="AI95" i="8" s="1"/>
  <c r="P91" i="8"/>
  <c r="Q91" i="8" s="1"/>
  <c r="P92" i="8"/>
  <c r="Q92" i="8" s="1"/>
  <c r="P93" i="8"/>
  <c r="Q93" i="8" s="1"/>
  <c r="P95" i="8"/>
  <c r="Q95" i="8" s="1"/>
  <c r="S95" i="8"/>
  <c r="H95" i="8"/>
  <c r="I95" i="8" s="1"/>
  <c r="H91" i="8"/>
  <c r="I91" i="8" s="1"/>
  <c r="H92" i="8"/>
  <c r="I92" i="8" s="1"/>
  <c r="H93" i="8"/>
  <c r="I93" i="8" s="1"/>
  <c r="H94" i="8"/>
  <c r="I94" i="8" s="1"/>
  <c r="AZ91" i="8"/>
  <c r="BA91" i="8" s="1"/>
  <c r="AZ92" i="8"/>
  <c r="BA92" i="8" s="1"/>
  <c r="AZ93" i="8"/>
  <c r="BA93" i="8" s="1"/>
  <c r="AZ94" i="8"/>
  <c r="BA94" i="8" s="1"/>
  <c r="AZ95" i="8"/>
  <c r="BA95" i="8" s="1"/>
  <c r="AR91" i="8"/>
  <c r="AS91" i="8" s="1"/>
  <c r="AR92" i="8"/>
  <c r="AS92" i="8" s="1"/>
  <c r="AR93" i="8"/>
  <c r="AS93" i="8" s="1"/>
  <c r="AR94" i="8"/>
  <c r="AS94" i="8" s="1"/>
  <c r="AR95" i="8"/>
  <c r="AS95" i="8" s="1"/>
  <c r="AK87" i="8"/>
  <c r="AH87" i="8"/>
  <c r="AI87" i="8" s="1"/>
  <c r="P87" i="8"/>
  <c r="Q87" i="8" s="1"/>
  <c r="H87" i="8"/>
  <c r="I87" i="8" s="1"/>
  <c r="S87" i="8"/>
  <c r="AZ87" i="8"/>
  <c r="BA87" i="8" s="1"/>
  <c r="AR87" i="8"/>
  <c r="AS87" i="8" s="1"/>
  <c r="J20" i="9"/>
  <c r="C69" i="11"/>
  <c r="C67" i="11"/>
  <c r="C66" i="11"/>
  <c r="J58" i="11"/>
  <c r="J70" i="11"/>
  <c r="J71" i="11"/>
  <c r="J72" i="11"/>
  <c r="L63" i="11"/>
  <c r="C63" i="11"/>
  <c r="C62" i="11"/>
  <c r="C61" i="11"/>
  <c r="C59" i="11"/>
  <c r="C58" i="11"/>
  <c r="C72" i="11"/>
  <c r="J73" i="11"/>
  <c r="J74" i="11"/>
  <c r="J75" i="11"/>
  <c r="C75" i="11"/>
  <c r="C73" i="11"/>
  <c r="C71" i="11"/>
  <c r="J21" i="9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31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1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F315" i="8"/>
  <c r="M315" i="8"/>
  <c r="J76" i="11"/>
  <c r="L76" i="11"/>
  <c r="C76" i="11"/>
  <c r="L74" i="11"/>
  <c r="C74" i="11"/>
  <c r="C51" i="11"/>
  <c r="J77" i="11"/>
  <c r="J78" i="11"/>
  <c r="J79" i="11"/>
  <c r="C77" i="11"/>
  <c r="J22" i="9"/>
  <c r="C22" i="9"/>
  <c r="J23" i="9"/>
  <c r="L78" i="11"/>
  <c r="C78" i="11"/>
  <c r="L79" i="11"/>
  <c r="C79" i="11"/>
  <c r="C65" i="11"/>
  <c r="C55" i="11"/>
  <c r="J24" i="9"/>
  <c r="J25" i="9"/>
  <c r="J80" i="11"/>
  <c r="J81" i="11"/>
  <c r="J82" i="11"/>
  <c r="J83" i="11"/>
  <c r="J84" i="11"/>
  <c r="J85" i="11"/>
  <c r="L85" i="11"/>
  <c r="C85" i="11"/>
  <c r="C82" i="11"/>
  <c r="L83" i="11"/>
  <c r="C83" i="11"/>
  <c r="C21" i="9"/>
  <c r="J88" i="11"/>
  <c r="J87" i="11"/>
  <c r="C87" i="11"/>
  <c r="J86" i="11"/>
  <c r="J89" i="11"/>
  <c r="J90" i="11"/>
  <c r="J91" i="11"/>
  <c r="C86" i="11"/>
  <c r="C91" i="11"/>
  <c r="I10" i="12"/>
  <c r="C88" i="11"/>
  <c r="C57" i="11"/>
  <c r="C64" i="11"/>
  <c r="C84" i="11"/>
  <c r="I9" i="12"/>
  <c r="J92" i="11"/>
  <c r="J93" i="11"/>
  <c r="L92" i="11"/>
  <c r="C92" i="11"/>
  <c r="C44" i="11"/>
  <c r="C90" i="11"/>
  <c r="C89" i="11"/>
  <c r="J94" i="11"/>
  <c r="J95" i="11"/>
  <c r="J96" i="11"/>
  <c r="J97" i="11"/>
  <c r="C97" i="11"/>
  <c r="L95" i="11"/>
  <c r="C95" i="11"/>
  <c r="C94" i="11"/>
  <c r="J98" i="11"/>
  <c r="J99" i="11"/>
  <c r="C56" i="11"/>
  <c r="C52" i="11"/>
  <c r="C99" i="11"/>
  <c r="L98" i="11"/>
  <c r="C98" i="11"/>
  <c r="J100" i="11"/>
  <c r="J101" i="11"/>
  <c r="J102" i="11"/>
  <c r="J103" i="11"/>
  <c r="J104" i="11"/>
  <c r="L104" i="11"/>
  <c r="C104" i="11"/>
  <c r="L101" i="11"/>
  <c r="C101" i="11"/>
  <c r="C100" i="11"/>
  <c r="C103" i="11"/>
  <c r="J105" i="11"/>
  <c r="J106" i="11"/>
  <c r="J107" i="11"/>
  <c r="J108" i="11"/>
  <c r="J109" i="11"/>
  <c r="C48" i="11"/>
  <c r="C81" i="11"/>
  <c r="H77" i="8"/>
  <c r="I77" i="8" s="1"/>
  <c r="C108" i="11"/>
  <c r="L105" i="11"/>
  <c r="C105" i="11"/>
  <c r="I8" i="12"/>
  <c r="L109" i="11"/>
  <c r="C109" i="11"/>
  <c r="J3" i="12"/>
  <c r="C93" i="11"/>
  <c r="C70" i="11"/>
  <c r="J110" i="11"/>
  <c r="J111" i="11"/>
  <c r="J112" i="11"/>
  <c r="J113" i="11"/>
  <c r="I6" i="12"/>
  <c r="I7" i="12"/>
  <c r="L113" i="11"/>
  <c r="C113" i="11"/>
  <c r="L96" i="11"/>
  <c r="L111" i="11"/>
  <c r="C111" i="11"/>
  <c r="C96" i="11"/>
  <c r="C107" i="11"/>
  <c r="C106" i="11"/>
  <c r="J114" i="11"/>
  <c r="J115" i="11"/>
  <c r="J116" i="11"/>
  <c r="J117" i="11"/>
  <c r="J118" i="11"/>
  <c r="J119" i="11"/>
  <c r="C115" i="11"/>
  <c r="L29" i="11"/>
  <c r="C117" i="11"/>
  <c r="C2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L122" i="11"/>
  <c r="C122" i="11"/>
  <c r="L123" i="11"/>
  <c r="C123" i="11"/>
  <c r="C121" i="11"/>
  <c r="C120" i="11"/>
  <c r="C112" i="11"/>
  <c r="C60" i="11"/>
  <c r="L130" i="11"/>
  <c r="C130" i="11"/>
  <c r="L129" i="11"/>
  <c r="C129" i="11"/>
  <c r="L127" i="11"/>
  <c r="C127" i="11"/>
  <c r="G3" i="12"/>
  <c r="E3" i="12"/>
  <c r="L131" i="11"/>
  <c r="C131" i="11"/>
  <c r="L128" i="11"/>
  <c r="C128" i="11"/>
  <c r="C19" i="9"/>
  <c r="J132" i="11"/>
  <c r="J133" i="11"/>
  <c r="J134" i="11"/>
  <c r="J135" i="11"/>
  <c r="L134" i="11"/>
  <c r="C134" i="11"/>
  <c r="C132" i="11"/>
  <c r="L135" i="11"/>
  <c r="L119" i="11"/>
  <c r="C135" i="11"/>
  <c r="C119" i="11"/>
  <c r="C116" i="11"/>
  <c r="C36" i="11"/>
  <c r="C80" i="11"/>
  <c r="J139" i="11"/>
  <c r="J140" i="11"/>
  <c r="J137" i="11"/>
  <c r="J138" i="11"/>
  <c r="L139" i="11"/>
  <c r="C139" i="11"/>
  <c r="L138" i="11"/>
  <c r="C138" i="11"/>
  <c r="L137" i="11"/>
  <c r="C137" i="11"/>
  <c r="J136" i="11"/>
  <c r="J141" i="11"/>
  <c r="M314" i="8"/>
  <c r="M313" i="8"/>
  <c r="M312" i="8"/>
  <c r="M311" i="8"/>
  <c r="M310" i="8"/>
  <c r="M309" i="8"/>
  <c r="M308" i="8"/>
  <c r="M307" i="8"/>
  <c r="M306" i="8"/>
  <c r="M305" i="8"/>
  <c r="M304" i="8"/>
  <c r="M303" i="8"/>
  <c r="M302" i="8"/>
  <c r="M301" i="8"/>
  <c r="M300" i="8"/>
  <c r="M299" i="8"/>
  <c r="M298" i="8"/>
  <c r="M297" i="8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271" i="8"/>
  <c r="L136" i="11"/>
  <c r="C136" i="11"/>
  <c r="L140" i="11"/>
  <c r="L118" i="11"/>
  <c r="C18" i="9"/>
  <c r="C140" i="11"/>
  <c r="C118" i="11"/>
  <c r="C41" i="11"/>
  <c r="C110" i="11"/>
  <c r="AH76" i="8"/>
  <c r="AI76" i="8" s="1"/>
  <c r="AH77" i="8"/>
  <c r="AI77" i="8" s="1"/>
  <c r="AH78" i="8"/>
  <c r="AI78" i="8" s="1"/>
  <c r="AH79" i="8"/>
  <c r="AI79" i="8" s="1"/>
  <c r="AH80" i="8"/>
  <c r="AI80" i="8" s="1"/>
  <c r="AH81" i="8"/>
  <c r="AI81" i="8" s="1"/>
  <c r="AH82" i="8"/>
  <c r="AI82" i="8" s="1"/>
  <c r="AH83" i="8"/>
  <c r="AI83" i="8" s="1"/>
  <c r="AH84" i="8"/>
  <c r="AI84" i="8" s="1"/>
  <c r="AH85" i="8"/>
  <c r="AI85" i="8" s="1"/>
  <c r="AH86" i="8"/>
  <c r="AI86" i="8" s="1"/>
  <c r="AH88" i="8"/>
  <c r="AI88" i="8" s="1"/>
  <c r="AH89" i="8"/>
  <c r="AI89" i="8" s="1"/>
  <c r="AH90" i="8"/>
  <c r="AI90" i="8" s="1"/>
  <c r="P76" i="8"/>
  <c r="Q76" i="8" s="1"/>
  <c r="P77" i="8"/>
  <c r="Q77" i="8" s="1"/>
  <c r="P78" i="8"/>
  <c r="Q78" i="8" s="1"/>
  <c r="P79" i="8"/>
  <c r="Q79" i="8" s="1"/>
  <c r="P80" i="8"/>
  <c r="Q80" i="8" s="1"/>
  <c r="P81" i="8"/>
  <c r="Q81" i="8" s="1"/>
  <c r="P82" i="8"/>
  <c r="Q82" i="8" s="1"/>
  <c r="P83" i="8"/>
  <c r="Q83" i="8" s="1"/>
  <c r="P84" i="8"/>
  <c r="Q84" i="8" s="1"/>
  <c r="P85" i="8"/>
  <c r="Q85" i="8" s="1"/>
  <c r="P86" i="8"/>
  <c r="Q86" i="8" s="1"/>
  <c r="P88" i="8"/>
  <c r="Q88" i="8" s="1"/>
  <c r="P89" i="8"/>
  <c r="Q89" i="8" s="1"/>
  <c r="P90" i="8"/>
  <c r="Q90" i="8" s="1"/>
  <c r="H76" i="8"/>
  <c r="I76" i="8" s="1"/>
  <c r="H78" i="8"/>
  <c r="I78" i="8" s="1"/>
  <c r="H79" i="8"/>
  <c r="I79" i="8" s="1"/>
  <c r="H80" i="8"/>
  <c r="I80" i="8" s="1"/>
  <c r="H81" i="8"/>
  <c r="I81" i="8" s="1"/>
  <c r="H82" i="8"/>
  <c r="I82" i="8" s="1"/>
  <c r="H83" i="8"/>
  <c r="I83" i="8" s="1"/>
  <c r="H84" i="8"/>
  <c r="I84" i="8" s="1"/>
  <c r="H85" i="8"/>
  <c r="I85" i="8" s="1"/>
  <c r="H86" i="8"/>
  <c r="I86" i="8" s="1"/>
  <c r="H88" i="8"/>
  <c r="I88" i="8" s="1"/>
  <c r="H89" i="8"/>
  <c r="I89" i="8" s="1"/>
  <c r="H90" i="8"/>
  <c r="I90" i="8" s="1"/>
  <c r="AK80" i="8"/>
  <c r="AK81" i="8"/>
  <c r="AK82" i="8"/>
  <c r="AK83" i="8"/>
  <c r="AK84" i="8"/>
  <c r="AK85" i="8"/>
  <c r="AK86" i="8"/>
  <c r="AK88" i="8"/>
  <c r="AK89" i="8"/>
  <c r="AK90" i="8"/>
  <c r="AK91" i="8"/>
  <c r="AK92" i="8"/>
  <c r="AK93" i="8"/>
  <c r="AK94" i="8"/>
  <c r="AK95" i="8"/>
  <c r="AK77" i="8"/>
  <c r="AK78" i="8"/>
  <c r="AK79" i="8"/>
  <c r="AK76" i="8"/>
  <c r="S77" i="8"/>
  <c r="S78" i="8"/>
  <c r="S79" i="8"/>
  <c r="S80" i="8"/>
  <c r="S81" i="8"/>
  <c r="S82" i="8"/>
  <c r="S83" i="8"/>
  <c r="S84" i="8"/>
  <c r="S85" i="8"/>
  <c r="S86" i="8"/>
  <c r="S88" i="8"/>
  <c r="S89" i="8"/>
  <c r="S90" i="8"/>
  <c r="S91" i="8"/>
  <c r="S92" i="8"/>
  <c r="S93" i="8"/>
  <c r="S94" i="8"/>
  <c r="S76" i="8"/>
  <c r="AZ76" i="8"/>
  <c r="BA76" i="8" s="1"/>
  <c r="AZ77" i="8"/>
  <c r="BA77" i="8" s="1"/>
  <c r="AZ78" i="8"/>
  <c r="BA78" i="8" s="1"/>
  <c r="AZ79" i="8"/>
  <c r="BA79" i="8" s="1"/>
  <c r="AZ80" i="8"/>
  <c r="BA80" i="8" s="1"/>
  <c r="AZ81" i="8"/>
  <c r="BA81" i="8" s="1"/>
  <c r="AZ82" i="8"/>
  <c r="BA82" i="8" s="1"/>
  <c r="AZ83" i="8"/>
  <c r="BA83" i="8" s="1"/>
  <c r="AZ84" i="8"/>
  <c r="BA84" i="8" s="1"/>
  <c r="AZ85" i="8"/>
  <c r="BA85" i="8" s="1"/>
  <c r="AZ86" i="8"/>
  <c r="BA86" i="8" s="1"/>
  <c r="AZ88" i="8"/>
  <c r="BA88" i="8" s="1"/>
  <c r="AZ89" i="8"/>
  <c r="BA89" i="8" s="1"/>
  <c r="AZ90" i="8"/>
  <c r="BA90" i="8" s="1"/>
  <c r="AR76" i="8"/>
  <c r="AS76" i="8" s="1"/>
  <c r="AR77" i="8"/>
  <c r="AS77" i="8" s="1"/>
  <c r="AR78" i="8"/>
  <c r="AS78" i="8" s="1"/>
  <c r="AR79" i="8"/>
  <c r="AS79" i="8" s="1"/>
  <c r="AR80" i="8"/>
  <c r="AS80" i="8" s="1"/>
  <c r="AR81" i="8"/>
  <c r="AS81" i="8" s="1"/>
  <c r="AR82" i="8"/>
  <c r="AS82" i="8" s="1"/>
  <c r="AR83" i="8"/>
  <c r="AS83" i="8" s="1"/>
  <c r="AR84" i="8"/>
  <c r="AS84" i="8" s="1"/>
  <c r="AR85" i="8"/>
  <c r="AS85" i="8" s="1"/>
  <c r="AR86" i="8"/>
  <c r="AS86" i="8" s="1"/>
  <c r="AR88" i="8"/>
  <c r="AS88" i="8" s="1"/>
  <c r="AR89" i="8"/>
  <c r="AS89" i="8" s="1"/>
  <c r="AR90" i="8"/>
  <c r="AS90" i="8" s="1"/>
  <c r="L141" i="11"/>
  <c r="C141" i="11"/>
  <c r="J142" i="11"/>
  <c r="L68" i="11"/>
  <c r="L53" i="11"/>
  <c r="J149" i="11"/>
  <c r="C68" i="11"/>
  <c r="C53" i="11"/>
  <c r="J143" i="11"/>
  <c r="J144" i="11"/>
  <c r="J145" i="11"/>
  <c r="J146" i="11"/>
  <c r="J147" i="11"/>
  <c r="J148" i="11"/>
  <c r="J150" i="11"/>
  <c r="J151" i="11"/>
  <c r="J152" i="11"/>
  <c r="J153" i="11"/>
  <c r="J154" i="11"/>
  <c r="J155" i="11"/>
  <c r="J156" i="11"/>
  <c r="J157" i="11"/>
  <c r="J158" i="11"/>
  <c r="J159" i="11"/>
  <c r="J26" i="9"/>
  <c r="J27" i="9"/>
  <c r="J28" i="9"/>
  <c r="L102" i="11"/>
  <c r="L150" i="11"/>
  <c r="C150" i="11"/>
  <c r="L146" i="11"/>
  <c r="C146" i="11"/>
  <c r="L145" i="11"/>
  <c r="C145" i="11"/>
  <c r="C102" i="11"/>
  <c r="L159" i="11"/>
  <c r="C159" i="11"/>
  <c r="L154" i="11"/>
  <c r="C154" i="11"/>
  <c r="L152" i="11"/>
  <c r="C152" i="11"/>
  <c r="J160" i="11"/>
  <c r="J161" i="11"/>
  <c r="L161" i="11"/>
  <c r="C161" i="11"/>
  <c r="L155" i="11"/>
  <c r="C155" i="11"/>
  <c r="L153" i="11"/>
  <c r="C153" i="11"/>
  <c r="L149" i="11"/>
  <c r="L157" i="11"/>
  <c r="C157" i="11"/>
  <c r="L156" i="11"/>
  <c r="C156" i="11"/>
  <c r="L147" i="11"/>
  <c r="J29" i="9"/>
  <c r="L151" i="11"/>
  <c r="C151" i="11"/>
  <c r="J162" i="11"/>
  <c r="J163" i="11"/>
  <c r="J164" i="11"/>
  <c r="J165" i="11"/>
  <c r="J166" i="11"/>
  <c r="C147" i="11"/>
  <c r="L165" i="11"/>
  <c r="C165" i="11"/>
  <c r="J30" i="9"/>
  <c r="L30" i="9"/>
  <c r="C30" i="9"/>
  <c r="J167" i="11"/>
  <c r="L167" i="11"/>
  <c r="C167" i="11"/>
  <c r="L166" i="11"/>
  <c r="C166" i="11"/>
  <c r="L163" i="11"/>
  <c r="C163" i="11"/>
  <c r="L46" i="11"/>
  <c r="L142" i="11"/>
  <c r="C46" i="11"/>
  <c r="C142" i="11"/>
  <c r="J170" i="11"/>
  <c r="J168" i="11"/>
  <c r="J169" i="11"/>
  <c r="J171" i="11"/>
  <c r="L169" i="11"/>
  <c r="C169" i="11"/>
  <c r="L160" i="11"/>
  <c r="L168" i="11"/>
  <c r="J31" i="9"/>
  <c r="J32" i="9"/>
  <c r="L31" i="9"/>
  <c r="C31" i="9"/>
  <c r="K295" i="8"/>
  <c r="K296" i="8"/>
  <c r="K297" i="8"/>
  <c r="K298" i="8"/>
  <c r="K299" i="8"/>
  <c r="K300" i="8"/>
  <c r="K301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I295" i="8"/>
  <c r="I296" i="8"/>
  <c r="I297" i="8"/>
  <c r="I298" i="8"/>
  <c r="I299" i="8"/>
  <c r="I300" i="8"/>
  <c r="I301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160" i="11"/>
  <c r="C168" i="11"/>
  <c r="L143" i="11"/>
  <c r="C143" i="11"/>
  <c r="J172" i="11"/>
  <c r="J173" i="11"/>
  <c r="J174" i="11"/>
  <c r="J175" i="11"/>
  <c r="L174" i="11"/>
  <c r="C174" i="11"/>
  <c r="J176" i="11"/>
  <c r="L164" i="11"/>
  <c r="L133" i="11"/>
  <c r="L148" i="11"/>
  <c r="L176" i="11"/>
  <c r="C176" i="11"/>
  <c r="C148" i="11"/>
  <c r="C133" i="11"/>
  <c r="C164" i="11"/>
  <c r="J177" i="11"/>
  <c r="J178" i="11"/>
  <c r="J179" i="11"/>
  <c r="J180" i="11"/>
  <c r="L180" i="11"/>
  <c r="C180" i="11"/>
  <c r="L178" i="11"/>
  <c r="C178" i="11"/>
  <c r="L170" i="11"/>
  <c r="C170" i="11"/>
  <c r="J188" i="11"/>
  <c r="J184" i="11"/>
  <c r="L188" i="11"/>
  <c r="C188" i="11"/>
  <c r="J181" i="11"/>
  <c r="J183" i="11"/>
  <c r="L184" i="11"/>
  <c r="C184" i="11"/>
  <c r="L183" i="11"/>
  <c r="C183" i="11"/>
  <c r="J182" i="11"/>
  <c r="L182" i="11"/>
  <c r="C182" i="11"/>
  <c r="J185" i="11"/>
  <c r="J186" i="11"/>
  <c r="J187" i="11"/>
  <c r="L187" i="11"/>
  <c r="C187" i="11"/>
  <c r="L33" i="11"/>
  <c r="C33" i="11"/>
  <c r="J194" i="11"/>
  <c r="J193" i="11"/>
  <c r="J189" i="11"/>
  <c r="J190" i="11"/>
  <c r="J191" i="11"/>
  <c r="L193" i="11"/>
  <c r="C193" i="11"/>
  <c r="L194" i="11"/>
  <c r="C194" i="11"/>
  <c r="L191" i="11"/>
  <c r="C191" i="11"/>
  <c r="L190" i="11"/>
  <c r="C190" i="11"/>
  <c r="J192" i="11"/>
  <c r="L171" i="11"/>
  <c r="J197" i="11"/>
  <c r="L197" i="11"/>
  <c r="C197" i="11"/>
  <c r="J195" i="11"/>
  <c r="L195" i="11"/>
  <c r="C195" i="11"/>
  <c r="C171" i="11"/>
  <c r="L32" i="9"/>
  <c r="J196" i="11"/>
  <c r="L196" i="11"/>
  <c r="C196" i="11"/>
  <c r="L185" i="11"/>
  <c r="C32" i="9"/>
  <c r="C185" i="11"/>
  <c r="J198" i="11"/>
  <c r="J199" i="11"/>
  <c r="L175" i="11"/>
  <c r="L198" i="11"/>
  <c r="C198" i="11"/>
  <c r="C175" i="11"/>
  <c r="L186" i="11"/>
  <c r="J202" i="11"/>
  <c r="C186" i="11"/>
  <c r="L202" i="11"/>
  <c r="C202" i="11"/>
  <c r="L144" i="11"/>
  <c r="P57" i="8"/>
  <c r="Q57" i="8" s="1"/>
  <c r="P75" i="8"/>
  <c r="Q75" i="8" s="1"/>
  <c r="P74" i="8"/>
  <c r="Q74" i="8" s="1"/>
  <c r="P73" i="8"/>
  <c r="Q73" i="8" s="1"/>
  <c r="P72" i="8"/>
  <c r="Q72" i="8" s="1"/>
  <c r="P71" i="8"/>
  <c r="Q71" i="8" s="1"/>
  <c r="P70" i="8"/>
  <c r="Q70" i="8" s="1"/>
  <c r="P69" i="8"/>
  <c r="Q69" i="8" s="1"/>
  <c r="P68" i="8"/>
  <c r="Q68" i="8" s="1"/>
  <c r="P67" i="8"/>
  <c r="Q67" i="8" s="1"/>
  <c r="P66" i="8"/>
  <c r="Q66" i="8" s="1"/>
  <c r="P65" i="8"/>
  <c r="Q65" i="8" s="1"/>
  <c r="P64" i="8"/>
  <c r="Q64" i="8" s="1"/>
  <c r="P63" i="8"/>
  <c r="Q63" i="8" s="1"/>
  <c r="P62" i="8"/>
  <c r="Q62" i="8" s="1"/>
  <c r="P61" i="8"/>
  <c r="Q61" i="8" s="1"/>
  <c r="P60" i="8"/>
  <c r="Q60" i="8" s="1"/>
  <c r="P59" i="8"/>
  <c r="Q59" i="8" s="1"/>
  <c r="P58" i="8"/>
  <c r="Q58" i="8" s="1"/>
  <c r="C144" i="11"/>
  <c r="J203" i="11"/>
  <c r="J201" i="11"/>
  <c r="J200" i="11"/>
  <c r="L25" i="9"/>
  <c r="L199" i="11"/>
  <c r="L172" i="11"/>
  <c r="L200" i="11"/>
  <c r="C200" i="11"/>
  <c r="H66" i="8"/>
  <c r="I66" i="8" s="1"/>
  <c r="AH66" i="8"/>
  <c r="AI66" i="8" s="1"/>
  <c r="H67" i="8"/>
  <c r="I67" i="8" s="1"/>
  <c r="AH67" i="8"/>
  <c r="AI67" i="8" s="1"/>
  <c r="H68" i="8"/>
  <c r="I68" i="8" s="1"/>
  <c r="AH68" i="8"/>
  <c r="AI68" i="8" s="1"/>
  <c r="H69" i="8"/>
  <c r="I69" i="8" s="1"/>
  <c r="AH69" i="8"/>
  <c r="AI69" i="8" s="1"/>
  <c r="H70" i="8"/>
  <c r="I70" i="8" s="1"/>
  <c r="AH70" i="8"/>
  <c r="AI70" i="8" s="1"/>
  <c r="H71" i="8"/>
  <c r="I71" i="8" s="1"/>
  <c r="AH71" i="8"/>
  <c r="AI71" i="8" s="1"/>
  <c r="H72" i="8"/>
  <c r="I72" i="8" s="1"/>
  <c r="AH72" i="8"/>
  <c r="AI72" i="8" s="1"/>
  <c r="H73" i="8"/>
  <c r="I73" i="8" s="1"/>
  <c r="AH73" i="8"/>
  <c r="AI73" i="8" s="1"/>
  <c r="H74" i="8"/>
  <c r="I74" i="8" s="1"/>
  <c r="AH74" i="8"/>
  <c r="AI74" i="8" s="1"/>
  <c r="H75" i="8"/>
  <c r="I75" i="8" s="1"/>
  <c r="AH75" i="8"/>
  <c r="AI75" i="8" s="1"/>
  <c r="Z66" i="8"/>
  <c r="AA66" i="8" s="1"/>
  <c r="Z67" i="8"/>
  <c r="AA67" i="8" s="1"/>
  <c r="Z68" i="8"/>
  <c r="AA68" i="8" s="1"/>
  <c r="Z69" i="8"/>
  <c r="AA69" i="8" s="1"/>
  <c r="Z70" i="8"/>
  <c r="AA70" i="8" s="1"/>
  <c r="Z71" i="8"/>
  <c r="AA71" i="8" s="1"/>
  <c r="Z72" i="8"/>
  <c r="AA72" i="8" s="1"/>
  <c r="Z73" i="8"/>
  <c r="AA73" i="8" s="1"/>
  <c r="Z74" i="8"/>
  <c r="AA74" i="8" s="1"/>
  <c r="Z75" i="8"/>
  <c r="AA75" i="8" s="1"/>
  <c r="C29" i="9"/>
  <c r="L201" i="11"/>
  <c r="C199" i="11"/>
  <c r="C172" i="11"/>
  <c r="J204" i="11"/>
  <c r="J207" i="11"/>
  <c r="J206" i="11"/>
  <c r="J205" i="11"/>
  <c r="L206" i="11"/>
  <c r="C205" i="11"/>
  <c r="L207" i="11"/>
  <c r="C207" i="11"/>
  <c r="C206" i="11"/>
  <c r="L204" i="11"/>
  <c r="C201" i="11"/>
  <c r="C204" i="11"/>
  <c r="J209" i="11"/>
  <c r="J211" i="11"/>
  <c r="AZ66" i="8"/>
  <c r="BA66" i="8" s="1"/>
  <c r="AZ67" i="8"/>
  <c r="BA67" i="8" s="1"/>
  <c r="AZ68" i="8"/>
  <c r="BA68" i="8" s="1"/>
  <c r="AZ69" i="8"/>
  <c r="BA69" i="8" s="1"/>
  <c r="AZ70" i="8"/>
  <c r="BA70" i="8" s="1"/>
  <c r="AZ71" i="8"/>
  <c r="BA71" i="8" s="1"/>
  <c r="AZ72" i="8"/>
  <c r="BA72" i="8" s="1"/>
  <c r="AZ73" i="8"/>
  <c r="BA73" i="8" s="1"/>
  <c r="AZ74" i="8"/>
  <c r="BA74" i="8" s="1"/>
  <c r="AZ75" i="8"/>
  <c r="BA75" i="8" s="1"/>
  <c r="AR66" i="8"/>
  <c r="AS66" i="8" s="1"/>
  <c r="AR67" i="8"/>
  <c r="AS67" i="8" s="1"/>
  <c r="AR68" i="8"/>
  <c r="AS68" i="8" s="1"/>
  <c r="AR69" i="8"/>
  <c r="AS69" i="8" s="1"/>
  <c r="AR70" i="8"/>
  <c r="AS70" i="8" s="1"/>
  <c r="AR71" i="8"/>
  <c r="AS71" i="8" s="1"/>
  <c r="AR72" i="8"/>
  <c r="AS72" i="8" s="1"/>
  <c r="AR73" i="8"/>
  <c r="AS73" i="8" s="1"/>
  <c r="AR74" i="8"/>
  <c r="AS74" i="8" s="1"/>
  <c r="AR75" i="8"/>
  <c r="AS75" i="8" s="1"/>
  <c r="AH62" i="8"/>
  <c r="AI62" i="8" s="1"/>
  <c r="AH63" i="8"/>
  <c r="AI63" i="8" s="1"/>
  <c r="AH64" i="8"/>
  <c r="AI64" i="8" s="1"/>
  <c r="AH65" i="8"/>
  <c r="AI65" i="8" s="1"/>
  <c r="H62" i="8"/>
  <c r="I62" i="8" s="1"/>
  <c r="H63" i="8"/>
  <c r="I63" i="8" s="1"/>
  <c r="H64" i="8"/>
  <c r="I64" i="8" s="1"/>
  <c r="H65" i="8"/>
  <c r="I65" i="8" s="1"/>
  <c r="L209" i="11"/>
  <c r="C209" i="11"/>
  <c r="L211" i="11"/>
  <c r="C211" i="11"/>
  <c r="J208" i="11"/>
  <c r="J210" i="11"/>
  <c r="L124" i="11"/>
  <c r="L126" i="11"/>
  <c r="L210" i="11"/>
  <c r="C210" i="11"/>
  <c r="L208" i="11"/>
  <c r="C208" i="11"/>
  <c r="C124" i="11"/>
  <c r="C126" i="11"/>
  <c r="C290" i="8"/>
  <c r="C289" i="8"/>
  <c r="C288" i="8"/>
  <c r="C287" i="8"/>
  <c r="C286" i="8"/>
  <c r="C285" i="8"/>
  <c r="C284" i="8"/>
  <c r="C281" i="8"/>
  <c r="C283" i="8"/>
  <c r="I283" i="8"/>
  <c r="K283" i="8"/>
  <c r="I284" i="8"/>
  <c r="K284" i="8"/>
  <c r="I285" i="8"/>
  <c r="K285" i="8"/>
  <c r="I286" i="8"/>
  <c r="K286" i="8"/>
  <c r="I287" i="8"/>
  <c r="K287" i="8"/>
  <c r="I288" i="8"/>
  <c r="K288" i="8"/>
  <c r="I289" i="8"/>
  <c r="K289" i="8"/>
  <c r="I290" i="8"/>
  <c r="K290" i="8"/>
  <c r="I291" i="8"/>
  <c r="K291" i="8"/>
  <c r="I292" i="8"/>
  <c r="K292" i="8"/>
  <c r="I293" i="8"/>
  <c r="K293" i="8"/>
  <c r="I294" i="8"/>
  <c r="K294" i="8"/>
  <c r="E284" i="8"/>
  <c r="E285" i="8"/>
  <c r="E286" i="8"/>
  <c r="E287" i="8"/>
  <c r="E288" i="8"/>
  <c r="E289" i="8"/>
  <c r="E290" i="8"/>
  <c r="C291" i="8"/>
  <c r="E291" i="8"/>
  <c r="C292" i="8"/>
  <c r="E292" i="8"/>
  <c r="C293" i="8"/>
  <c r="E293" i="8"/>
  <c r="C294" i="8"/>
  <c r="E294" i="8"/>
  <c r="C28" i="9"/>
  <c r="L203" i="11"/>
  <c r="J213" i="11"/>
  <c r="J212" i="11"/>
  <c r="K282" i="8"/>
  <c r="I282" i="8"/>
  <c r="C203" i="11"/>
  <c r="L213" i="11"/>
  <c r="J33" i="9"/>
  <c r="C213" i="11"/>
  <c r="J214" i="11"/>
  <c r="J216" i="11"/>
  <c r="L214" i="11"/>
  <c r="C214" i="11"/>
  <c r="K281" i="8"/>
  <c r="I281" i="8"/>
  <c r="J215" i="11"/>
  <c r="L215" i="11"/>
  <c r="C215" i="11"/>
  <c r="L28" i="9"/>
  <c r="L26" i="9"/>
  <c r="C26" i="9"/>
  <c r="L27" i="9"/>
  <c r="C27" i="9"/>
  <c r="L162" i="11"/>
  <c r="C162" i="11"/>
  <c r="L173" i="11"/>
  <c r="J217" i="11"/>
  <c r="J218" i="11"/>
  <c r="J219" i="11"/>
  <c r="J220" i="11"/>
  <c r="J221" i="11"/>
  <c r="J222" i="11"/>
  <c r="J223" i="11"/>
  <c r="J224" i="11"/>
  <c r="L221" i="11"/>
  <c r="C221" i="11"/>
  <c r="L220" i="11"/>
  <c r="C220" i="11"/>
  <c r="I280" i="8"/>
  <c r="K280" i="8"/>
  <c r="C173" i="11"/>
  <c r="L223" i="11"/>
  <c r="C223" i="11"/>
  <c r="L219" i="11"/>
  <c r="C219" i="11"/>
  <c r="L54" i="11"/>
  <c r="C54" i="11"/>
  <c r="L222" i="11"/>
  <c r="K279" i="8"/>
  <c r="I279" i="8"/>
  <c r="S6" i="8"/>
  <c r="S7" i="8"/>
  <c r="S8" i="8"/>
  <c r="S9" i="8"/>
  <c r="S5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C222" i="11"/>
  <c r="E275" i="8"/>
  <c r="E276" i="8"/>
  <c r="E277" i="8"/>
  <c r="E278" i="8"/>
  <c r="E279" i="8"/>
  <c r="E280" i="8"/>
  <c r="E281" i="8"/>
  <c r="E282" i="8"/>
  <c r="E283" i="8"/>
  <c r="L181" i="11"/>
  <c r="C181" i="11"/>
  <c r="J233" i="11"/>
  <c r="L233" i="11"/>
  <c r="C233" i="11"/>
  <c r="J231" i="11"/>
  <c r="J229" i="11"/>
  <c r="J228" i="11"/>
  <c r="L229" i="11"/>
  <c r="C229" i="11"/>
  <c r="L228" i="11"/>
  <c r="C228" i="11"/>
  <c r="K278" i="8"/>
  <c r="I278" i="8"/>
  <c r="J34" i="9"/>
  <c r="C279" i="8"/>
  <c r="C280" i="8"/>
  <c r="C282" i="8"/>
  <c r="L177" i="11"/>
  <c r="L224" i="11"/>
  <c r="L158" i="11"/>
  <c r="C224" i="11"/>
  <c r="C158" i="11"/>
  <c r="C177" i="11"/>
  <c r="J225" i="11"/>
  <c r="J226" i="11"/>
  <c r="J227" i="11"/>
  <c r="J230" i="11"/>
  <c r="J232" i="11"/>
  <c r="L232" i="11"/>
  <c r="C232" i="11"/>
  <c r="L226" i="11"/>
  <c r="C226" i="11"/>
  <c r="K277" i="8"/>
  <c r="I277" i="8"/>
  <c r="L179" i="11"/>
  <c r="L227" i="11"/>
  <c r="J35" i="9"/>
  <c r="C179" i="11"/>
  <c r="L114" i="11"/>
  <c r="C114" i="11"/>
  <c r="L231" i="11"/>
  <c r="J234" i="11"/>
  <c r="J236" i="11"/>
  <c r="J241" i="11"/>
  <c r="J242" i="11"/>
  <c r="J243" i="11"/>
  <c r="J245" i="11"/>
  <c r="L241" i="11"/>
  <c r="C241" i="11"/>
  <c r="J235" i="11"/>
  <c r="J237" i="11"/>
  <c r="J239" i="11"/>
  <c r="J244" i="11"/>
  <c r="L192" i="11"/>
  <c r="L244" i="11"/>
  <c r="C244" i="11"/>
  <c r="C237" i="11"/>
  <c r="C231" i="11"/>
  <c r="K276" i="8"/>
  <c r="K275" i="8"/>
  <c r="K274" i="8"/>
  <c r="K273" i="8"/>
  <c r="I273" i="8"/>
  <c r="I274" i="8"/>
  <c r="I275" i="8"/>
  <c r="I276" i="8"/>
  <c r="I272" i="8"/>
  <c r="C192" i="11"/>
  <c r="J240" i="11"/>
  <c r="J238" i="11"/>
  <c r="J246" i="11"/>
  <c r="L125" i="11"/>
  <c r="L239" i="11"/>
  <c r="L246" i="11"/>
  <c r="C246" i="11"/>
  <c r="C125" i="11"/>
  <c r="C239" i="11"/>
  <c r="C227" i="11"/>
  <c r="L234" i="11"/>
  <c r="C234" i="11"/>
  <c r="J247" i="11"/>
  <c r="J248" i="11"/>
  <c r="J249" i="11"/>
  <c r="J250" i="11"/>
  <c r="J251" i="11"/>
  <c r="C247" i="11"/>
  <c r="L242" i="11"/>
  <c r="L251" i="11"/>
  <c r="C251" i="11"/>
  <c r="L249" i="11"/>
  <c r="C249" i="11"/>
  <c r="L248" i="11"/>
  <c r="C248" i="11"/>
  <c r="C242" i="11"/>
  <c r="L238" i="11"/>
  <c r="E273" i="8"/>
  <c r="E272" i="8"/>
  <c r="J252" i="11"/>
  <c r="J253" i="11"/>
  <c r="J254" i="11"/>
  <c r="J255" i="11"/>
  <c r="J256" i="11"/>
  <c r="C238" i="11"/>
  <c r="L256" i="11"/>
  <c r="C256" i="11"/>
  <c r="C235" i="11"/>
  <c r="L255" i="11"/>
  <c r="L254" i="11"/>
  <c r="C254" i="11"/>
  <c r="L253" i="11"/>
  <c r="C253" i="11"/>
  <c r="L252" i="11"/>
  <c r="C252" i="11"/>
  <c r="Z62" i="8"/>
  <c r="AA62" i="8" s="1"/>
  <c r="Z63" i="8"/>
  <c r="AA63" i="8" s="1"/>
  <c r="Z64" i="8"/>
  <c r="AA64" i="8" s="1"/>
  <c r="Z65" i="8"/>
  <c r="AA65" i="8" s="1"/>
  <c r="C255" i="11"/>
  <c r="J258" i="11"/>
  <c r="J259" i="11"/>
  <c r="J260" i="11"/>
  <c r="J262" i="11"/>
  <c r="L262" i="11"/>
  <c r="C262" i="11"/>
  <c r="L260" i="11"/>
  <c r="C260" i="11"/>
  <c r="L259" i="11"/>
  <c r="C259" i="11"/>
  <c r="J36" i="9"/>
  <c r="L243" i="11"/>
  <c r="C243" i="11"/>
  <c r="J257" i="11"/>
  <c r="J261" i="11"/>
  <c r="L261" i="11"/>
  <c r="C261" i="11"/>
  <c r="L257" i="11"/>
  <c r="C257" i="11"/>
  <c r="L245" i="11"/>
  <c r="E274" i="8"/>
  <c r="C245" i="11"/>
  <c r="AZ62" i="8"/>
  <c r="BA62" i="8" s="1"/>
  <c r="AZ63" i="8"/>
  <c r="BA63" i="8" s="1"/>
  <c r="AZ64" i="8"/>
  <c r="BA64" i="8" s="1"/>
  <c r="AZ65" i="8"/>
  <c r="BA65" i="8" s="1"/>
  <c r="AR62" i="8"/>
  <c r="AS62" i="8" s="1"/>
  <c r="AR63" i="8"/>
  <c r="AS63" i="8" s="1"/>
  <c r="AR64" i="8"/>
  <c r="AS64" i="8" s="1"/>
  <c r="AR65" i="8"/>
  <c r="AS65" i="8" s="1"/>
  <c r="AH50" i="8"/>
  <c r="AI50" i="8" s="1"/>
  <c r="AH51" i="8"/>
  <c r="AI51" i="8" s="1"/>
  <c r="AH52" i="8"/>
  <c r="AI52" i="8" s="1"/>
  <c r="AH53" i="8"/>
  <c r="AI53" i="8" s="1"/>
  <c r="AH54" i="8"/>
  <c r="AI54" i="8" s="1"/>
  <c r="AH55" i="8"/>
  <c r="AI55" i="8" s="1"/>
  <c r="AH56" i="8"/>
  <c r="AI56" i="8" s="1"/>
  <c r="AH57" i="8"/>
  <c r="AI57" i="8" s="1"/>
  <c r="AH58" i="8"/>
  <c r="AI58" i="8" s="1"/>
  <c r="AH59" i="8"/>
  <c r="AI59" i="8" s="1"/>
  <c r="AH60" i="8"/>
  <c r="AI60" i="8" s="1"/>
  <c r="AH61" i="8"/>
  <c r="AI61" i="8" s="1"/>
  <c r="H50" i="8"/>
  <c r="I50" i="8" s="1"/>
  <c r="H51" i="8"/>
  <c r="I51" i="8" s="1"/>
  <c r="H52" i="8"/>
  <c r="I52" i="8" s="1"/>
  <c r="H53" i="8"/>
  <c r="I53" i="8" s="1"/>
  <c r="H54" i="8"/>
  <c r="I54" i="8" s="1"/>
  <c r="H55" i="8"/>
  <c r="I55" i="8" s="1"/>
  <c r="H56" i="8"/>
  <c r="I56" i="8" s="1"/>
  <c r="H57" i="8"/>
  <c r="I57" i="8" s="1"/>
  <c r="H58" i="8"/>
  <c r="I58" i="8" s="1"/>
  <c r="H59" i="8"/>
  <c r="I59" i="8" s="1"/>
  <c r="H60" i="8"/>
  <c r="I60" i="8" s="1"/>
  <c r="H61" i="8"/>
  <c r="I61" i="8" s="1"/>
  <c r="Z50" i="8"/>
  <c r="AA50" i="8" s="1"/>
  <c r="Z51" i="8"/>
  <c r="AA51" i="8" s="1"/>
  <c r="Z52" i="8"/>
  <c r="AA52" i="8" s="1"/>
  <c r="Z53" i="8"/>
  <c r="AA53" i="8" s="1"/>
  <c r="Z54" i="8"/>
  <c r="AA54" i="8" s="1"/>
  <c r="Z55" i="8"/>
  <c r="AA55" i="8" s="1"/>
  <c r="Z56" i="8"/>
  <c r="AA56" i="8" s="1"/>
  <c r="Z57" i="8"/>
  <c r="AA57" i="8" s="1"/>
  <c r="Z58" i="8"/>
  <c r="AA58" i="8" s="1"/>
  <c r="Z59" i="8"/>
  <c r="AA59" i="8" s="1"/>
  <c r="Z60" i="8"/>
  <c r="AA60" i="8" s="1"/>
  <c r="Z61" i="8"/>
  <c r="AA61" i="8" s="1"/>
  <c r="AZ50" i="8"/>
  <c r="BA50" i="8" s="1"/>
  <c r="AZ51" i="8"/>
  <c r="BA51" i="8" s="1"/>
  <c r="AZ52" i="8"/>
  <c r="BA52" i="8" s="1"/>
  <c r="AZ53" i="8"/>
  <c r="BA53" i="8" s="1"/>
  <c r="AZ54" i="8"/>
  <c r="BA54" i="8" s="1"/>
  <c r="AZ55" i="8"/>
  <c r="BA55" i="8" s="1"/>
  <c r="AZ56" i="8"/>
  <c r="BA56" i="8" s="1"/>
  <c r="AZ57" i="8"/>
  <c r="BA57" i="8" s="1"/>
  <c r="AZ58" i="8"/>
  <c r="BA58" i="8" s="1"/>
  <c r="AZ59" i="8"/>
  <c r="BA59" i="8" s="1"/>
  <c r="AZ60" i="8"/>
  <c r="BA60" i="8" s="1"/>
  <c r="AZ61" i="8"/>
  <c r="BA61" i="8" s="1"/>
  <c r="AR50" i="8"/>
  <c r="AS50" i="8" s="1"/>
  <c r="AR51" i="8"/>
  <c r="AS51" i="8" s="1"/>
  <c r="AR52" i="8"/>
  <c r="AS52" i="8" s="1"/>
  <c r="AR53" i="8"/>
  <c r="AS53" i="8" s="1"/>
  <c r="AR54" i="8"/>
  <c r="AS54" i="8" s="1"/>
  <c r="AR55" i="8"/>
  <c r="AS55" i="8" s="1"/>
  <c r="AR56" i="8"/>
  <c r="AS56" i="8" s="1"/>
  <c r="AR57" i="8"/>
  <c r="AS57" i="8" s="1"/>
  <c r="AR58" i="8"/>
  <c r="AS58" i="8" s="1"/>
  <c r="AR59" i="8"/>
  <c r="AS59" i="8" s="1"/>
  <c r="AR60" i="8"/>
  <c r="AS60" i="8" s="1"/>
  <c r="AR61" i="8"/>
  <c r="AS61" i="8" s="1"/>
  <c r="C273" i="8"/>
  <c r="C274" i="8"/>
  <c r="C275" i="8"/>
  <c r="C276" i="8"/>
  <c r="C277" i="8"/>
  <c r="C278" i="8"/>
  <c r="AH46" i="8"/>
  <c r="AI46" i="8" s="1"/>
  <c r="AH47" i="8"/>
  <c r="AI47" i="8" s="1"/>
  <c r="AH48" i="8"/>
  <c r="AI48" i="8" s="1"/>
  <c r="AH49" i="8"/>
  <c r="AI49" i="8" s="1"/>
  <c r="H46" i="8"/>
  <c r="I46" i="8" s="1"/>
  <c r="H47" i="8"/>
  <c r="I47" i="8" s="1"/>
  <c r="H48" i="8"/>
  <c r="I48" i="8" s="1"/>
  <c r="H49" i="8"/>
  <c r="I49" i="8" s="1"/>
  <c r="Z46" i="8"/>
  <c r="AA46" i="8" s="1"/>
  <c r="Z47" i="8"/>
  <c r="AA47" i="8" s="1"/>
  <c r="Z48" i="8"/>
  <c r="AA48" i="8" s="1"/>
  <c r="Z49" i="8"/>
  <c r="AA49" i="8" s="1"/>
  <c r="AZ49" i="8"/>
  <c r="BA49" i="8" s="1"/>
  <c r="AR49" i="8"/>
  <c r="AS49" i="8" s="1"/>
  <c r="AR47" i="8"/>
  <c r="AS47" i="8" s="1"/>
  <c r="AR48" i="8"/>
  <c r="AS48" i="8" s="1"/>
  <c r="AZ47" i="8"/>
  <c r="BA47" i="8" s="1"/>
  <c r="AZ48" i="8"/>
  <c r="BA48" i="8" s="1"/>
  <c r="AZ46" i="8"/>
  <c r="BA46" i="8" s="1"/>
  <c r="AR46" i="8"/>
  <c r="AS46" i="8" s="1"/>
  <c r="L189" i="11"/>
  <c r="L225" i="11"/>
  <c r="L250" i="11"/>
  <c r="C250" i="11"/>
  <c r="C189" i="11"/>
  <c r="C225" i="11"/>
  <c r="J269" i="11"/>
  <c r="J268" i="11"/>
  <c r="J267" i="11"/>
  <c r="J266" i="11"/>
  <c r="J264" i="11"/>
  <c r="L269" i="11"/>
  <c r="C269" i="11"/>
  <c r="L268" i="11"/>
  <c r="C268" i="11"/>
  <c r="L267" i="11"/>
  <c r="C267" i="11"/>
  <c r="L264" i="11"/>
  <c r="C264" i="11"/>
  <c r="L236" i="11"/>
  <c r="C236" i="11"/>
  <c r="C216" i="11"/>
  <c r="C272" i="8"/>
  <c r="L218" i="11"/>
  <c r="J263" i="11"/>
  <c r="L271" i="11"/>
  <c r="J265" i="11"/>
  <c r="J270" i="11"/>
  <c r="J271" i="11"/>
  <c r="J276" i="11"/>
  <c r="L266" i="11"/>
  <c r="C271" i="11"/>
  <c r="L265" i="11"/>
  <c r="C265" i="11"/>
  <c r="J37" i="9"/>
  <c r="J38" i="9"/>
  <c r="Z44" i="8"/>
  <c r="AA44" i="8" s="1"/>
  <c r="C266" i="11"/>
  <c r="C218" i="11"/>
  <c r="L276" i="11"/>
  <c r="C276" i="11"/>
  <c r="J272" i="11"/>
  <c r="J273" i="11"/>
  <c r="J274" i="11"/>
  <c r="J275" i="11"/>
  <c r="L275" i="11"/>
  <c r="C275" i="11"/>
  <c r="J281" i="11"/>
  <c r="L281" i="11"/>
  <c r="C281" i="11"/>
  <c r="J286" i="11"/>
  <c r="J285" i="11"/>
  <c r="J284" i="11"/>
  <c r="AH42" i="8"/>
  <c r="AI42" i="8" s="1"/>
  <c r="L286" i="11"/>
  <c r="C286" i="11"/>
  <c r="L285" i="11"/>
  <c r="C285" i="11"/>
  <c r="J277" i="11"/>
  <c r="J278" i="11"/>
  <c r="J280" i="11"/>
  <c r="J282" i="11"/>
  <c r="J283" i="11"/>
  <c r="L278" i="11"/>
  <c r="C278" i="11"/>
  <c r="J39" i="9"/>
  <c r="L280" i="11"/>
  <c r="C280" i="11"/>
  <c r="J279" i="11"/>
  <c r="J287" i="11"/>
  <c r="L287" i="11"/>
  <c r="C287" i="11"/>
  <c r="L273" i="11"/>
  <c r="L217" i="11"/>
  <c r="C273" i="11"/>
  <c r="C217" i="11"/>
  <c r="L279" i="11"/>
  <c r="L270" i="11"/>
  <c r="L39" i="9"/>
  <c r="L37" i="9"/>
  <c r="C39" i="9"/>
  <c r="C270" i="11"/>
  <c r="C279" i="11"/>
  <c r="L283" i="11"/>
  <c r="J288" i="11"/>
  <c r="J289" i="11"/>
  <c r="J290" i="11"/>
  <c r="J291" i="11"/>
  <c r="J292" i="11"/>
  <c r="J293" i="11"/>
  <c r="J294" i="11"/>
  <c r="J295" i="11"/>
  <c r="C283" i="11"/>
  <c r="J40" i="9"/>
  <c r="L290" i="11"/>
  <c r="C37" i="9"/>
  <c r="C290" i="11"/>
  <c r="L294" i="11"/>
  <c r="C294" i="11"/>
  <c r="L292" i="11"/>
  <c r="C292" i="11"/>
  <c r="L291" i="11"/>
  <c r="C291" i="11"/>
  <c r="J41" i="9"/>
  <c r="J42" i="9"/>
  <c r="L295" i="11"/>
  <c r="C295" i="11"/>
  <c r="J301" i="11"/>
  <c r="J300" i="11"/>
  <c r="L301" i="11"/>
  <c r="C301" i="11"/>
  <c r="L293" i="11"/>
  <c r="J296" i="11"/>
  <c r="J297" i="11"/>
  <c r="J298" i="11"/>
  <c r="J299" i="11"/>
  <c r="J302" i="11"/>
  <c r="J303" i="11"/>
  <c r="J304" i="11"/>
  <c r="J305" i="11"/>
  <c r="J306" i="11"/>
  <c r="L302" i="11"/>
  <c r="C302" i="11"/>
  <c r="L299" i="11"/>
  <c r="C299" i="11"/>
  <c r="L298" i="11"/>
  <c r="C298" i="11"/>
  <c r="L296" i="11"/>
  <c r="C296" i="11"/>
  <c r="C293" i="11"/>
  <c r="H37" i="8"/>
  <c r="I37" i="8" s="1"/>
  <c r="AR37" i="8"/>
  <c r="AS37" i="8" s="1"/>
  <c r="L306" i="11"/>
  <c r="C306" i="11"/>
  <c r="L305" i="11"/>
  <c r="C305" i="11"/>
  <c r="L297" i="11"/>
  <c r="C297" i="11"/>
  <c r="L274" i="11"/>
  <c r="L38" i="9"/>
  <c r="L41" i="9"/>
  <c r="C274" i="11"/>
  <c r="L277" i="11"/>
  <c r="L272" i="11"/>
  <c r="L303" i="11"/>
  <c r="L288" i="11"/>
  <c r="L263" i="11"/>
  <c r="L212" i="11"/>
  <c r="L289" i="11"/>
  <c r="C212" i="11"/>
  <c r="C263" i="11"/>
  <c r="C303" i="11"/>
  <c r="C277" i="11"/>
  <c r="J307" i="11"/>
  <c r="J308" i="11"/>
  <c r="J309" i="11"/>
  <c r="AR36" i="8"/>
  <c r="AS36" i="8" s="1"/>
  <c r="L300" i="11"/>
  <c r="L309" i="11"/>
  <c r="C309" i="11"/>
  <c r="C300" i="11"/>
  <c r="L304" i="11"/>
  <c r="C38" i="9"/>
  <c r="C41" i="9"/>
  <c r="C304" i="11"/>
  <c r="J314" i="11"/>
  <c r="L314" i="11"/>
  <c r="C314" i="11"/>
  <c r="J311" i="11"/>
  <c r="J312" i="11"/>
  <c r="J313" i="11"/>
  <c r="L313" i="11"/>
  <c r="C313" i="11"/>
  <c r="C312" i="11"/>
  <c r="L312" i="11"/>
  <c r="C315" i="11"/>
  <c r="J315" i="11"/>
  <c r="L315" i="11"/>
  <c r="L311" i="11"/>
  <c r="C311" i="11"/>
  <c r="C289" i="11"/>
  <c r="J310" i="11"/>
  <c r="L310" i="11"/>
  <c r="C310" i="11"/>
  <c r="C288" i="11"/>
  <c r="J316" i="11"/>
  <c r="J317" i="11"/>
  <c r="J318" i="11"/>
  <c r="J319" i="11"/>
  <c r="J320" i="11"/>
  <c r="L320" i="11"/>
  <c r="C320" i="11"/>
  <c r="L316" i="11"/>
  <c r="C316" i="11"/>
  <c r="C272" i="11"/>
  <c r="L317" i="11"/>
  <c r="C317" i="11"/>
  <c r="L318" i="11"/>
  <c r="C318" i="11"/>
  <c r="J321" i="11"/>
  <c r="J328" i="11"/>
  <c r="J327" i="11"/>
  <c r="J326" i="11"/>
  <c r="J322" i="11"/>
  <c r="J323" i="11"/>
  <c r="L284" i="11"/>
  <c r="L328" i="11"/>
  <c r="C328" i="11"/>
  <c r="L326" i="11"/>
  <c r="C326" i="11"/>
  <c r="C284" i="11"/>
  <c r="J324" i="11"/>
  <c r="L319" i="11"/>
  <c r="L240" i="11"/>
  <c r="J334" i="11"/>
  <c r="J332" i="11"/>
  <c r="J331" i="11"/>
  <c r="J325" i="11"/>
  <c r="C319" i="11"/>
  <c r="C240" i="11"/>
  <c r="L322" i="11"/>
  <c r="C322" i="11"/>
  <c r="L331" i="11"/>
  <c r="C331" i="11"/>
  <c r="J329" i="11"/>
  <c r="J330" i="11"/>
  <c r="L330" i="11"/>
  <c r="C330" i="11"/>
  <c r="J333" i="11"/>
  <c r="J335" i="11"/>
  <c r="J336" i="11"/>
  <c r="L333" i="11"/>
  <c r="C333" i="11"/>
  <c r="L325" i="11"/>
  <c r="L282" i="11"/>
  <c r="L258" i="11"/>
  <c r="L334" i="11"/>
  <c r="L324" i="11"/>
  <c r="C282" i="11"/>
  <c r="C258" i="11"/>
  <c r="C334" i="11"/>
  <c r="C325" i="11"/>
  <c r="C324" i="11"/>
  <c r="L337" i="11"/>
  <c r="J342" i="11"/>
  <c r="J338" i="11"/>
  <c r="L332" i="11"/>
  <c r="L329" i="11"/>
  <c r="L342" i="11"/>
  <c r="C342" i="11"/>
  <c r="L338" i="11"/>
  <c r="C338" i="11"/>
  <c r="L216" i="11"/>
  <c r="J337" i="11"/>
  <c r="J339" i="11"/>
  <c r="J340" i="11"/>
  <c r="J341" i="11"/>
  <c r="C337" i="11"/>
  <c r="J343" i="11"/>
  <c r="L343" i="11"/>
  <c r="C343" i="11"/>
  <c r="H26" i="8"/>
  <c r="I26" i="8" s="1"/>
  <c r="H25" i="8"/>
  <c r="I25" i="8" s="1"/>
  <c r="H45" i="8"/>
  <c r="I45" i="8" s="1"/>
  <c r="H44" i="8"/>
  <c r="I44" i="8" s="1"/>
  <c r="H43" i="8"/>
  <c r="I43" i="8" s="1"/>
  <c r="H42" i="8"/>
  <c r="I42" i="8" s="1"/>
  <c r="H41" i="8"/>
  <c r="I41" i="8" s="1"/>
  <c r="H40" i="8"/>
  <c r="I40" i="8" s="1"/>
  <c r="H39" i="8"/>
  <c r="I39" i="8" s="1"/>
  <c r="H38" i="8"/>
  <c r="I38" i="8" s="1"/>
  <c r="H36" i="8"/>
  <c r="I36" i="8" s="1"/>
  <c r="H35" i="8"/>
  <c r="I35" i="8" s="1"/>
  <c r="H34" i="8"/>
  <c r="I34" i="8" s="1"/>
  <c r="H33" i="8"/>
  <c r="I33" i="8" s="1"/>
  <c r="H32" i="8"/>
  <c r="I32" i="8" s="1"/>
  <c r="H31" i="8"/>
  <c r="I31" i="8" s="1"/>
  <c r="H30" i="8"/>
  <c r="I30" i="8" s="1"/>
  <c r="H29" i="8"/>
  <c r="I29" i="8" s="1"/>
  <c r="H28" i="8"/>
  <c r="I28" i="8" s="1"/>
  <c r="H27" i="8"/>
  <c r="I27" i="8" s="1"/>
  <c r="H24" i="8"/>
  <c r="I24" i="8" s="1"/>
  <c r="H22" i="8"/>
  <c r="I22" i="8" s="1"/>
  <c r="H21" i="8"/>
  <c r="I21" i="8" s="1"/>
  <c r="H20" i="8"/>
  <c r="I20" i="8" s="1"/>
  <c r="H19" i="8"/>
  <c r="I19" i="8" s="1"/>
  <c r="H18" i="8"/>
  <c r="I18" i="8" s="1"/>
  <c r="H17" i="8"/>
  <c r="I17" i="8" s="1"/>
  <c r="H16" i="8"/>
  <c r="I16" i="8" s="1"/>
  <c r="H15" i="8"/>
  <c r="I15" i="8" s="1"/>
  <c r="H14" i="8"/>
  <c r="I14" i="8" s="1"/>
  <c r="H13" i="8"/>
  <c r="I13" i="8" s="1"/>
  <c r="H12" i="8"/>
  <c r="I12" i="8" s="1"/>
  <c r="H11" i="8"/>
  <c r="I11" i="8" s="1"/>
  <c r="H10" i="8"/>
  <c r="I10" i="8" s="1"/>
  <c r="H9" i="8"/>
  <c r="I9" i="8" s="1"/>
  <c r="H8" i="8"/>
  <c r="I8" i="8" s="1"/>
  <c r="H7" i="8"/>
  <c r="I7" i="8" s="1"/>
  <c r="H6" i="8"/>
  <c r="I6" i="8" s="1"/>
  <c r="H5" i="8"/>
  <c r="I5" i="8" s="1"/>
  <c r="C332" i="11"/>
  <c r="J349" i="11"/>
  <c r="J348" i="11"/>
  <c r="J346" i="11"/>
  <c r="J345" i="11"/>
  <c r="L341" i="11"/>
  <c r="L349" i="11"/>
  <c r="C349" i="11"/>
  <c r="J344" i="11"/>
  <c r="J347" i="11"/>
  <c r="C341" i="11"/>
  <c r="L344" i="11"/>
  <c r="C344" i="11"/>
  <c r="L308" i="11"/>
  <c r="J43" i="9"/>
  <c r="C308" i="11"/>
  <c r="L335" i="11"/>
  <c r="J354" i="11"/>
  <c r="L354" i="11"/>
  <c r="C354" i="11"/>
  <c r="J355" i="11"/>
  <c r="L348" i="11"/>
  <c r="C335" i="11"/>
  <c r="C348" i="11"/>
  <c r="AR29" i="8"/>
  <c r="AS29" i="8" s="1"/>
  <c r="J350" i="11"/>
  <c r="J351" i="11"/>
  <c r="J352" i="11"/>
  <c r="J353" i="11"/>
  <c r="L307" i="11"/>
  <c r="L339" i="11"/>
  <c r="L352" i="11"/>
  <c r="C352" i="11"/>
  <c r="C307" i="11"/>
  <c r="C339" i="11"/>
  <c r="C329" i="11"/>
  <c r="L336" i="11"/>
  <c r="L327" i="11"/>
  <c r="J361" i="11"/>
  <c r="L361" i="11"/>
  <c r="C361" i="11"/>
  <c r="J367" i="11"/>
  <c r="J366" i="11"/>
  <c r="J365" i="11"/>
  <c r="J364" i="11"/>
  <c r="J363" i="11"/>
  <c r="J362" i="11"/>
  <c r="J360" i="11"/>
  <c r="J359" i="11"/>
  <c r="J358" i="11"/>
  <c r="J357" i="11"/>
  <c r="L367" i="11"/>
  <c r="C367" i="11"/>
  <c r="L364" i="11"/>
  <c r="C364" i="11"/>
  <c r="L346" i="11"/>
  <c r="L360" i="11"/>
  <c r="C360" i="11"/>
  <c r="L359" i="11"/>
  <c r="C359" i="11"/>
  <c r="J368" i="11"/>
  <c r="J356" i="11"/>
  <c r="C327" i="11"/>
  <c r="C336" i="11"/>
  <c r="C346" i="11"/>
  <c r="C362" i="11"/>
  <c r="L362" i="11"/>
  <c r="AH28" i="8"/>
  <c r="AI28" i="8" s="1"/>
  <c r="L356" i="11"/>
  <c r="C356" i="11"/>
  <c r="L366" i="11"/>
  <c r="C366" i="11"/>
  <c r="L368" i="11"/>
  <c r="C368" i="11"/>
  <c r="L43" i="9"/>
  <c r="C43" i="9"/>
  <c r="J46" i="9"/>
  <c r="J45" i="9"/>
  <c r="J44" i="9"/>
  <c r="J372" i="11"/>
  <c r="L357" i="11"/>
  <c r="L358" i="11"/>
  <c r="L350" i="11"/>
  <c r="L351" i="11"/>
  <c r="L230" i="11"/>
  <c r="L363" i="11"/>
  <c r="L347" i="11"/>
  <c r="C347" i="11"/>
  <c r="C363" i="11"/>
  <c r="C351" i="11"/>
  <c r="C357" i="11"/>
  <c r="C372" i="11"/>
  <c r="J370" i="11"/>
  <c r="L370" i="11"/>
  <c r="C370" i="11"/>
  <c r="J385" i="11"/>
  <c r="J384" i="11"/>
  <c r="J383" i="11"/>
  <c r="J382" i="11"/>
  <c r="J381" i="11"/>
  <c r="J378" i="11"/>
  <c r="J369" i="11"/>
  <c r="J371" i="11"/>
  <c r="J373" i="11"/>
  <c r="J374" i="11"/>
  <c r="J375" i="11"/>
  <c r="L375" i="11"/>
  <c r="C375" i="11"/>
  <c r="L373" i="11"/>
  <c r="C373" i="11"/>
  <c r="J47" i="9"/>
  <c r="C350" i="11"/>
  <c r="L378" i="11"/>
  <c r="C378" i="11"/>
  <c r="L385" i="11"/>
  <c r="C385" i="11"/>
  <c r="L384" i="11"/>
  <c r="C384" i="11"/>
  <c r="L383" i="11"/>
  <c r="C383" i="11"/>
  <c r="L382" i="11"/>
  <c r="C382" i="11"/>
  <c r="J389" i="11"/>
  <c r="J376" i="11"/>
  <c r="J377" i="11"/>
  <c r="J379" i="11"/>
  <c r="J380" i="11"/>
  <c r="L376" i="11"/>
  <c r="C376" i="11"/>
  <c r="L355" i="11"/>
  <c r="C355" i="11"/>
  <c r="L353" i="11"/>
  <c r="L374" i="11"/>
  <c r="L44" i="9"/>
  <c r="C353" i="11"/>
  <c r="J392" i="11"/>
  <c r="J386" i="11"/>
  <c r="J387" i="11"/>
  <c r="L387" i="11"/>
  <c r="C387" i="11"/>
  <c r="L386" i="11"/>
  <c r="C386" i="11"/>
  <c r="J391" i="11"/>
  <c r="J390" i="11"/>
  <c r="J388" i="11"/>
  <c r="L345" i="11"/>
  <c r="L377" i="11"/>
  <c r="L371" i="11"/>
  <c r="L379" i="11"/>
  <c r="L380" i="11"/>
  <c r="L389" i="11"/>
  <c r="L381" i="11"/>
  <c r="L340" i="11"/>
  <c r="L365" i="11"/>
  <c r="L392" i="11"/>
  <c r="C365" i="11"/>
  <c r="C380" i="11"/>
  <c r="L391" i="11"/>
  <c r="C391" i="11"/>
  <c r="L390" i="11"/>
  <c r="C390" i="11"/>
  <c r="J396" i="11"/>
  <c r="J395" i="11"/>
  <c r="J394" i="11"/>
  <c r="L321" i="11"/>
  <c r="L323" i="11"/>
  <c r="C371" i="11"/>
  <c r="C323" i="11"/>
  <c r="L369" i="11"/>
  <c r="C369" i="11"/>
  <c r="L388" i="11"/>
  <c r="L396" i="11"/>
  <c r="C396" i="11"/>
  <c r="J393" i="11"/>
  <c r="C381" i="11"/>
  <c r="C388" i="11"/>
  <c r="L393" i="11"/>
  <c r="C393" i="11"/>
  <c r="C44" i="9"/>
  <c r="L394" i="11"/>
  <c r="L395" i="11"/>
  <c r="AH45" i="8"/>
  <c r="AI45" i="8" s="1"/>
  <c r="AH44" i="8"/>
  <c r="AI44" i="8" s="1"/>
  <c r="AH43" i="8"/>
  <c r="AI43" i="8" s="1"/>
  <c r="AH41" i="8"/>
  <c r="AI41" i="8" s="1"/>
  <c r="AH40" i="8"/>
  <c r="AI40" i="8" s="1"/>
  <c r="AH39" i="8"/>
  <c r="AI39" i="8" s="1"/>
  <c r="AH38" i="8"/>
  <c r="AI38" i="8" s="1"/>
  <c r="AH37" i="8"/>
  <c r="AI37" i="8" s="1"/>
  <c r="AH36" i="8"/>
  <c r="AI36" i="8" s="1"/>
  <c r="AH35" i="8"/>
  <c r="AI35" i="8" s="1"/>
  <c r="AH34" i="8"/>
  <c r="AI34" i="8" s="1"/>
  <c r="AH33" i="8"/>
  <c r="AI33" i="8" s="1"/>
  <c r="AH32" i="8"/>
  <c r="AI32" i="8" s="1"/>
  <c r="AH31" i="8"/>
  <c r="AI31" i="8" s="1"/>
  <c r="AH30" i="8"/>
  <c r="AI30" i="8" s="1"/>
  <c r="AH29" i="8"/>
  <c r="AI29" i="8" s="1"/>
  <c r="AH27" i="8"/>
  <c r="AI27" i="8" s="1"/>
  <c r="AH26" i="8"/>
  <c r="AI26" i="8" s="1"/>
  <c r="AH25" i="8"/>
  <c r="AI25" i="8" s="1"/>
  <c r="AH24" i="8"/>
  <c r="AI24" i="8" s="1"/>
  <c r="Z45" i="8"/>
  <c r="AA45" i="8" s="1"/>
  <c r="Z43" i="8"/>
  <c r="AA43" i="8" s="1"/>
  <c r="Z42" i="8"/>
  <c r="AA42" i="8" s="1"/>
  <c r="Z41" i="8"/>
  <c r="AA41" i="8" s="1"/>
  <c r="Z40" i="8"/>
  <c r="AA40" i="8" s="1"/>
  <c r="Z39" i="8"/>
  <c r="AA39" i="8" s="1"/>
  <c r="Z38" i="8"/>
  <c r="AA38" i="8" s="1"/>
  <c r="Z37" i="8"/>
  <c r="AA37" i="8" s="1"/>
  <c r="Z36" i="8"/>
  <c r="AA36" i="8" s="1"/>
  <c r="Z35" i="8"/>
  <c r="AA35" i="8" s="1"/>
  <c r="Z34" i="8"/>
  <c r="AA34" i="8" s="1"/>
  <c r="Z33" i="8"/>
  <c r="AA33" i="8" s="1"/>
  <c r="Z32" i="8"/>
  <c r="AA32" i="8" s="1"/>
  <c r="Z31" i="8"/>
  <c r="AA31" i="8" s="1"/>
  <c r="Z30" i="8"/>
  <c r="AA30" i="8" s="1"/>
  <c r="Z29" i="8"/>
  <c r="AA29" i="8" s="1"/>
  <c r="Z28" i="8"/>
  <c r="AA28" i="8" s="1"/>
  <c r="Z27" i="8"/>
  <c r="AA27" i="8" s="1"/>
  <c r="Z26" i="8"/>
  <c r="AA26" i="8" s="1"/>
  <c r="Z25" i="8"/>
  <c r="AA25" i="8" s="1"/>
  <c r="Z24" i="8"/>
  <c r="AA24" i="8" s="1"/>
  <c r="AR45" i="8"/>
  <c r="AS45" i="8" s="1"/>
  <c r="AR25" i="8"/>
  <c r="AS25" i="8" s="1"/>
  <c r="AR26" i="8"/>
  <c r="AS26" i="8" s="1"/>
  <c r="AR27" i="8"/>
  <c r="AS27" i="8" s="1"/>
  <c r="AR28" i="8"/>
  <c r="AS28" i="8" s="1"/>
  <c r="AR30" i="8"/>
  <c r="AS30" i="8" s="1"/>
  <c r="AR31" i="8"/>
  <c r="AS31" i="8" s="1"/>
  <c r="AR32" i="8"/>
  <c r="AS32" i="8" s="1"/>
  <c r="AR33" i="8"/>
  <c r="AS33" i="8" s="1"/>
  <c r="AR34" i="8"/>
  <c r="AS34" i="8" s="1"/>
  <c r="AR35" i="8"/>
  <c r="AS35" i="8" s="1"/>
  <c r="AR38" i="8"/>
  <c r="AS38" i="8" s="1"/>
  <c r="AR39" i="8"/>
  <c r="AS39" i="8" s="1"/>
  <c r="AR40" i="8"/>
  <c r="AS40" i="8" s="1"/>
  <c r="AR41" i="8"/>
  <c r="AS41" i="8" s="1"/>
  <c r="AR42" i="8"/>
  <c r="AS42" i="8" s="1"/>
  <c r="AR43" i="8"/>
  <c r="AS43" i="8" s="1"/>
  <c r="AR44" i="8"/>
  <c r="AS44" i="8" s="1"/>
  <c r="AR24" i="8"/>
  <c r="AS24" i="8" s="1"/>
  <c r="AZ44" i="8"/>
  <c r="BA44" i="8" s="1"/>
  <c r="AZ45" i="8"/>
  <c r="BA45" i="8" s="1"/>
  <c r="AZ25" i="8"/>
  <c r="BA25" i="8" s="1"/>
  <c r="AZ26" i="8"/>
  <c r="BA26" i="8" s="1"/>
  <c r="AZ27" i="8"/>
  <c r="BA27" i="8" s="1"/>
  <c r="AZ28" i="8"/>
  <c r="BA28" i="8" s="1"/>
  <c r="AZ29" i="8"/>
  <c r="BA29" i="8" s="1"/>
  <c r="AZ30" i="8"/>
  <c r="BA30" i="8" s="1"/>
  <c r="AZ31" i="8"/>
  <c r="BA31" i="8" s="1"/>
  <c r="AZ32" i="8"/>
  <c r="BA32" i="8" s="1"/>
  <c r="AZ33" i="8"/>
  <c r="BA33" i="8" s="1"/>
  <c r="AZ34" i="8"/>
  <c r="BA34" i="8" s="1"/>
  <c r="AZ35" i="8"/>
  <c r="BA35" i="8" s="1"/>
  <c r="AZ36" i="8"/>
  <c r="BA36" i="8" s="1"/>
  <c r="AZ37" i="8"/>
  <c r="BA37" i="8" s="1"/>
  <c r="AZ38" i="8"/>
  <c r="BA38" i="8" s="1"/>
  <c r="AZ39" i="8"/>
  <c r="BA39" i="8" s="1"/>
  <c r="AZ40" i="8"/>
  <c r="BA40" i="8" s="1"/>
  <c r="AZ41" i="8"/>
  <c r="BA41" i="8" s="1"/>
  <c r="AZ42" i="8"/>
  <c r="BA42" i="8" s="1"/>
  <c r="AZ43" i="8"/>
  <c r="BA43" i="8" s="1"/>
  <c r="AZ24" i="8"/>
  <c r="BA24" i="8" s="1"/>
  <c r="C379" i="11"/>
  <c r="C358" i="11"/>
  <c r="J398" i="11"/>
  <c r="L398" i="11"/>
  <c r="C398" i="11"/>
  <c r="C395" i="11"/>
  <c r="C394" i="11"/>
  <c r="C377" i="11"/>
  <c r="J397" i="11"/>
  <c r="J399" i="11"/>
  <c r="J400" i="11"/>
  <c r="J401" i="11"/>
  <c r="J402" i="11"/>
  <c r="L402" i="11"/>
  <c r="C402" i="11"/>
  <c r="L401" i="11"/>
  <c r="C401" i="11"/>
  <c r="L400" i="11"/>
  <c r="C400" i="11"/>
  <c r="L399" i="11"/>
  <c r="C321" i="11"/>
  <c r="J411" i="11"/>
  <c r="L411" i="11"/>
  <c r="C411" i="11"/>
  <c r="J403" i="11"/>
  <c r="J404" i="11"/>
  <c r="J405" i="11"/>
  <c r="J406" i="11"/>
  <c r="J407" i="11"/>
  <c r="J408" i="11"/>
  <c r="J409" i="11"/>
  <c r="J410" i="11"/>
  <c r="L405" i="11"/>
  <c r="C405" i="11"/>
  <c r="L404" i="11"/>
  <c r="C404" i="11"/>
  <c r="L407" i="11"/>
  <c r="C407" i="11"/>
  <c r="J412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9" i="9"/>
  <c r="J48" i="9"/>
  <c r="C392" i="11"/>
  <c r="L416" i="11"/>
  <c r="C416" i="11"/>
  <c r="L412" i="11"/>
  <c r="C412" i="11"/>
  <c r="J413" i="11"/>
  <c r="J414" i="11"/>
  <c r="J415" i="11"/>
  <c r="L419" i="11"/>
  <c r="C419" i="11"/>
  <c r="L417" i="11"/>
  <c r="C417" i="11"/>
  <c r="L415" i="11"/>
  <c r="C415" i="11"/>
  <c r="L413" i="11"/>
  <c r="C413" i="11"/>
  <c r="C230" i="11"/>
  <c r="L474" i="11"/>
  <c r="L473" i="11"/>
  <c r="L472" i="11"/>
  <c r="L471" i="11"/>
  <c r="L470" i="11"/>
  <c r="L469" i="11"/>
  <c r="L468" i="11"/>
  <c r="L467" i="11"/>
  <c r="L466" i="11"/>
  <c r="L465" i="11"/>
  <c r="N464" i="11"/>
  <c r="L464" i="11"/>
  <c r="J464" i="11"/>
  <c r="N463" i="11"/>
  <c r="L463" i="11"/>
  <c r="J463" i="11"/>
  <c r="L462" i="11"/>
  <c r="J462" i="11"/>
  <c r="L461" i="11"/>
  <c r="J461" i="11"/>
  <c r="L460" i="11"/>
  <c r="J460" i="11"/>
  <c r="L459" i="11"/>
  <c r="J459" i="11"/>
  <c r="L458" i="11"/>
  <c r="J458" i="11"/>
  <c r="L457" i="11"/>
  <c r="J457" i="11"/>
  <c r="L456" i="11"/>
  <c r="J456" i="11"/>
  <c r="L455" i="11"/>
  <c r="J455" i="11"/>
  <c r="L454" i="11"/>
  <c r="J454" i="11"/>
  <c r="L453" i="11"/>
  <c r="J453" i="11"/>
  <c r="L452" i="11"/>
  <c r="J452" i="11"/>
  <c r="L451" i="11"/>
  <c r="J451" i="11"/>
  <c r="L450" i="11"/>
  <c r="J450" i="11"/>
  <c r="L449" i="11"/>
  <c r="J449" i="11"/>
  <c r="L448" i="11"/>
  <c r="J448" i="11"/>
  <c r="L447" i="11"/>
  <c r="J447" i="11"/>
  <c r="L446" i="11"/>
  <c r="J446" i="11"/>
  <c r="L445" i="11"/>
  <c r="J445" i="11"/>
  <c r="L444" i="11"/>
  <c r="J444" i="11"/>
  <c r="L443" i="11"/>
  <c r="J443" i="11"/>
  <c r="L442" i="11"/>
  <c r="J442" i="11"/>
  <c r="L441" i="11"/>
  <c r="J441" i="11"/>
  <c r="L440" i="11"/>
  <c r="J440" i="11"/>
  <c r="L439" i="11"/>
  <c r="J439" i="11"/>
  <c r="L438" i="11"/>
  <c r="J438" i="11"/>
  <c r="L437" i="11"/>
  <c r="J437" i="11"/>
  <c r="L436" i="11"/>
  <c r="J436" i="11"/>
  <c r="L435" i="11"/>
  <c r="J435" i="11"/>
  <c r="L434" i="11"/>
  <c r="J434" i="11"/>
  <c r="L433" i="11"/>
  <c r="J433" i="11"/>
  <c r="L432" i="11"/>
  <c r="J432" i="11"/>
  <c r="L431" i="11"/>
  <c r="J431" i="11"/>
  <c r="L430" i="11"/>
  <c r="J430" i="11"/>
  <c r="L429" i="11"/>
  <c r="J429" i="11"/>
  <c r="L428" i="11"/>
  <c r="C428" i="11"/>
  <c r="L427" i="11"/>
  <c r="C427" i="11"/>
  <c r="L426" i="11"/>
  <c r="C426" i="11"/>
  <c r="L425" i="11"/>
  <c r="C425" i="11"/>
  <c r="L424" i="11"/>
  <c r="C424" i="11"/>
  <c r="L423" i="11"/>
  <c r="C423" i="11"/>
  <c r="L422" i="11"/>
  <c r="C422" i="11"/>
  <c r="L7" i="11"/>
  <c r="L421" i="11"/>
  <c r="C421" i="11"/>
  <c r="C374" i="11"/>
  <c r="C340" i="11"/>
  <c r="C399" i="11"/>
  <c r="L420" i="11"/>
  <c r="C420" i="11"/>
  <c r="C389" i="11"/>
  <c r="L410" i="11"/>
  <c r="C410" i="11"/>
  <c r="L418" i="11"/>
  <c r="C418" i="11"/>
  <c r="L409" i="11"/>
  <c r="C409" i="11"/>
  <c r="L408" i="11"/>
  <c r="C408" i="11"/>
  <c r="L406" i="11"/>
  <c r="C406" i="11"/>
  <c r="C345" i="11"/>
  <c r="L397" i="11"/>
  <c r="C397" i="11"/>
  <c r="L414" i="11"/>
  <c r="C414" i="11"/>
  <c r="L403" i="11"/>
  <c r="C403" i="11"/>
  <c r="L49" i="9"/>
  <c r="L47" i="9"/>
  <c r="L45" i="9"/>
  <c r="L46" i="9"/>
  <c r="L42" i="9"/>
  <c r="L36" i="9"/>
  <c r="L40" i="9"/>
  <c r="L35" i="9"/>
  <c r="L29" i="9"/>
  <c r="L23" i="9"/>
  <c r="L34" i="9"/>
  <c r="L24" i="9"/>
  <c r="L33" i="9"/>
  <c r="L20" i="9"/>
  <c r="L17" i="9"/>
  <c r="L4" i="9"/>
  <c r="C35" i="9"/>
  <c r="C36" i="9"/>
  <c r="C47" i="9"/>
  <c r="C49" i="9"/>
  <c r="C24" i="9"/>
  <c r="C23" i="9"/>
  <c r="C17" i="9"/>
  <c r="C40" i="9"/>
  <c r="C46" i="9"/>
  <c r="C20" i="9"/>
  <c r="C4" i="9"/>
  <c r="C33" i="9"/>
  <c r="C34" i="9"/>
  <c r="C42" i="9"/>
  <c r="C45" i="9"/>
  <c r="C48" i="9"/>
  <c r="L48" i="9"/>
  <c r="Z12" i="8"/>
  <c r="AA12" i="8" s="1"/>
  <c r="L7" i="9"/>
  <c r="L93" i="9"/>
  <c r="L94" i="9"/>
  <c r="L95" i="9"/>
  <c r="L96" i="9"/>
  <c r="L97" i="9"/>
  <c r="L98" i="9"/>
  <c r="L99" i="9"/>
  <c r="L100" i="9"/>
  <c r="L101" i="9"/>
  <c r="L102" i="9"/>
  <c r="AR11" i="8"/>
  <c r="AS11" i="8" s="1"/>
  <c r="AR12" i="8"/>
  <c r="AS12" i="8" s="1"/>
  <c r="AR13" i="8"/>
  <c r="AS13" i="8" s="1"/>
  <c r="AR14" i="8"/>
  <c r="AS14" i="8" s="1"/>
  <c r="AR15" i="8"/>
  <c r="AS15" i="8" s="1"/>
  <c r="AR16" i="8"/>
  <c r="AS16" i="8" s="1"/>
  <c r="AR17" i="8"/>
  <c r="AS17" i="8" s="1"/>
  <c r="AR18" i="8"/>
  <c r="AS18" i="8" s="1"/>
  <c r="AR19" i="8"/>
  <c r="AS19" i="8" s="1"/>
  <c r="AR20" i="8"/>
  <c r="AS20" i="8" s="1"/>
  <c r="AR21" i="8"/>
  <c r="AS21" i="8" s="1"/>
  <c r="AR22" i="8"/>
  <c r="AS22" i="8" s="1"/>
  <c r="W39" i="7"/>
  <c r="V27" i="7"/>
  <c r="W27" i="7" s="1"/>
  <c r="U27" i="7"/>
  <c r="T27" i="7"/>
  <c r="V13" i="7"/>
  <c r="W13" i="7" s="1"/>
  <c r="U13" i="7"/>
  <c r="T13" i="7"/>
  <c r="AH22" i="8"/>
  <c r="AI22" i="8" s="1"/>
  <c r="AH21" i="8"/>
  <c r="AI21" i="8" s="1"/>
  <c r="AH20" i="8"/>
  <c r="AI20" i="8" s="1"/>
  <c r="AH19" i="8"/>
  <c r="AI19" i="8" s="1"/>
  <c r="AH18" i="8"/>
  <c r="AI18" i="8" s="1"/>
  <c r="AH17" i="8"/>
  <c r="AI17" i="8" s="1"/>
  <c r="AH16" i="8"/>
  <c r="AI16" i="8" s="1"/>
  <c r="AH15" i="8"/>
  <c r="AI15" i="8" s="1"/>
  <c r="AH14" i="8"/>
  <c r="AI14" i="8" s="1"/>
  <c r="AH13" i="8"/>
  <c r="AI13" i="8" s="1"/>
  <c r="AH12" i="8"/>
  <c r="AI12" i="8" s="1"/>
  <c r="AH11" i="8"/>
  <c r="AI11" i="8" s="1"/>
  <c r="AH10" i="8"/>
  <c r="AI10" i="8" s="1"/>
  <c r="AH9" i="8"/>
  <c r="AI9" i="8" s="1"/>
  <c r="AH8" i="8"/>
  <c r="AI8" i="8" s="1"/>
  <c r="AH7" i="8"/>
  <c r="AI7" i="8" s="1"/>
  <c r="AH6" i="8"/>
  <c r="AI6" i="8" s="1"/>
  <c r="Z22" i="8"/>
  <c r="AA22" i="8" s="1"/>
  <c r="Z21" i="8"/>
  <c r="AA21" i="8" s="1"/>
  <c r="Z20" i="8"/>
  <c r="AA20" i="8" s="1"/>
  <c r="Z19" i="8"/>
  <c r="AA19" i="8" s="1"/>
  <c r="Z18" i="8"/>
  <c r="AA18" i="8" s="1"/>
  <c r="Z17" i="8"/>
  <c r="AA17" i="8" s="1"/>
  <c r="Z16" i="8"/>
  <c r="AA16" i="8" s="1"/>
  <c r="Z15" i="8"/>
  <c r="AA15" i="8" s="1"/>
  <c r="Z14" i="8"/>
  <c r="AA14" i="8" s="1"/>
  <c r="Z13" i="8"/>
  <c r="AA13" i="8" s="1"/>
  <c r="Z11" i="8"/>
  <c r="AA11" i="8" s="1"/>
  <c r="Z10" i="8"/>
  <c r="AA10" i="8" s="1"/>
  <c r="Z9" i="8"/>
  <c r="AA9" i="8" s="1"/>
  <c r="Z8" i="8"/>
  <c r="AA8" i="8" s="1"/>
  <c r="Z7" i="8"/>
  <c r="AA7" i="8" s="1"/>
  <c r="Z6" i="8"/>
  <c r="AA6" i="8" s="1"/>
  <c r="AZ22" i="8"/>
  <c r="BA22" i="8" s="1"/>
  <c r="AZ21" i="8"/>
  <c r="BA21" i="8" s="1"/>
  <c r="AZ20" i="8"/>
  <c r="BA20" i="8" s="1"/>
  <c r="AZ19" i="8"/>
  <c r="BA19" i="8" s="1"/>
  <c r="AZ18" i="8"/>
  <c r="BA18" i="8" s="1"/>
  <c r="AZ17" i="8"/>
  <c r="BA17" i="8" s="1"/>
  <c r="AZ16" i="8"/>
  <c r="BA16" i="8" s="1"/>
  <c r="AZ15" i="8"/>
  <c r="BA15" i="8" s="1"/>
  <c r="AZ14" i="8"/>
  <c r="BA14" i="8" s="1"/>
  <c r="AZ13" i="8"/>
  <c r="BA13" i="8" s="1"/>
  <c r="AZ12" i="8"/>
  <c r="BA12" i="8" s="1"/>
  <c r="AZ11" i="8"/>
  <c r="BA11" i="8" s="1"/>
  <c r="AZ10" i="8"/>
  <c r="BA10" i="8" s="1"/>
  <c r="AZ9" i="8"/>
  <c r="BA9" i="8" s="1"/>
  <c r="AZ8" i="8"/>
  <c r="BA8" i="8" s="1"/>
  <c r="AZ7" i="8"/>
  <c r="BA7" i="8" s="1"/>
  <c r="AZ6" i="8"/>
  <c r="BA6" i="8" s="1"/>
  <c r="AR6" i="8"/>
  <c r="AS6" i="8" s="1"/>
  <c r="AR7" i="8"/>
  <c r="AS7" i="8" s="1"/>
  <c r="AR8" i="8"/>
  <c r="AS8" i="8" s="1"/>
  <c r="AR9" i="8"/>
  <c r="AS9" i="8" s="1"/>
  <c r="AR10" i="8"/>
  <c r="AS10" i="8" s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5" i="8"/>
  <c r="AH5" i="8"/>
  <c r="AI5" i="8" s="1"/>
  <c r="Z5" i="8"/>
  <c r="AA5" i="8" s="1"/>
  <c r="AZ5" i="8"/>
  <c r="BA5" i="8" s="1"/>
  <c r="AC316" i="8" l="1"/>
  <c r="L475" i="11"/>
  <c r="L103" i="9"/>
  <c r="AR5" i="8"/>
  <c r="AS5" i="8" s="1"/>
  <c r="V33" i="7"/>
  <c r="W33" i="7" s="1"/>
  <c r="V46" i="7"/>
  <c r="W46" i="7" s="1"/>
  <c r="U46" i="7"/>
  <c r="T46" i="7"/>
  <c r="B59" i="7"/>
  <c r="V25" i="7"/>
  <c r="W25" i="7" s="1"/>
  <c r="U25" i="7"/>
  <c r="T25" i="7"/>
  <c r="Y44" i="7"/>
  <c r="X44" i="7"/>
  <c r="Y8" i="7"/>
  <c r="X8" i="7"/>
  <c r="Y22" i="7"/>
  <c r="X22" i="7"/>
  <c r="V51" i="7"/>
  <c r="W51" i="7" s="1"/>
  <c r="V55" i="7"/>
  <c r="W55" i="7" s="1"/>
  <c r="V41" i="7"/>
  <c r="W41" i="7" s="1"/>
  <c r="U41" i="7"/>
  <c r="T41" i="7"/>
  <c r="W28" i="7"/>
  <c r="X46" i="7"/>
  <c r="Y46" i="7"/>
  <c r="V16" i="7"/>
  <c r="W16" i="7" s="1"/>
  <c r="U16" i="7"/>
  <c r="T16" i="7"/>
  <c r="V43" i="7"/>
  <c r="W43" i="7" s="1"/>
  <c r="U43" i="7"/>
  <c r="T43" i="7"/>
  <c r="X27" i="7"/>
  <c r="Y27" i="7"/>
  <c r="X39" i="7"/>
  <c r="Y39" i="7"/>
  <c r="V17" i="7"/>
  <c r="W17" i="7" s="1"/>
  <c r="U17" i="7"/>
  <c r="T17" i="7"/>
  <c r="U55" i="7"/>
  <c r="T55" i="7"/>
  <c r="V23" i="7"/>
  <c r="W23" i="7" s="1"/>
  <c r="U23" i="7"/>
  <c r="T23" i="7"/>
  <c r="V40" i="7"/>
  <c r="W40" i="7" s="1"/>
  <c r="U40" i="7"/>
  <c r="T40" i="7"/>
  <c r="V24" i="7"/>
  <c r="W24" i="7" s="1"/>
  <c r="V15" i="7"/>
  <c r="W15" i="7" s="1"/>
  <c r="V10" i="7"/>
  <c r="W10" i="7" s="1"/>
  <c r="V52" i="7"/>
  <c r="W52" i="7" s="1"/>
  <c r="V50" i="7"/>
  <c r="W50" i="7" s="1"/>
  <c r="V49" i="7"/>
  <c r="W49" i="7" s="1"/>
  <c r="U52" i="7"/>
  <c r="T52" i="7"/>
  <c r="T15" i="7"/>
  <c r="U15" i="7"/>
  <c r="U51" i="7"/>
  <c r="T51" i="7"/>
  <c r="U49" i="7"/>
  <c r="T49" i="7"/>
  <c r="U33" i="7"/>
  <c r="T33" i="7"/>
  <c r="U10" i="7"/>
  <c r="T10" i="7"/>
  <c r="U24" i="7"/>
  <c r="T24" i="7"/>
  <c r="U50" i="7"/>
  <c r="AA25" i="7" l="1"/>
  <c r="AA15" i="7"/>
  <c r="AA35" i="7"/>
  <c r="AA51" i="7"/>
  <c r="Y55" i="7"/>
  <c r="X55" i="7"/>
  <c r="Y28" i="7"/>
  <c r="X28" i="7"/>
  <c r="Y53" i="7"/>
  <c r="X53" i="7"/>
  <c r="Y41" i="7"/>
  <c r="X41" i="7"/>
  <c r="Y52" i="7"/>
  <c r="X52" i="7"/>
  <c r="Y51" i="7"/>
  <c r="X51" i="7"/>
  <c r="Y50" i="7"/>
  <c r="X50" i="7"/>
  <c r="Y49" i="7"/>
  <c r="X49" i="7"/>
  <c r="Y43" i="7"/>
  <c r="X43" i="7"/>
  <c r="Y40" i="7"/>
  <c r="X40" i="7"/>
  <c r="Y36" i="7"/>
  <c r="X36" i="7"/>
  <c r="Y35" i="7"/>
  <c r="X35" i="7"/>
  <c r="Y34" i="7"/>
  <c r="X34" i="7"/>
  <c r="Y33" i="7"/>
  <c r="X33" i="7"/>
  <c r="Y32" i="7"/>
  <c r="X32" i="7"/>
  <c r="Y30" i="7"/>
  <c r="X30" i="7"/>
  <c r="Y56" i="7"/>
  <c r="X56" i="7"/>
  <c r="Y26" i="7"/>
  <c r="X26" i="7"/>
  <c r="Y25" i="7"/>
  <c r="X25" i="7"/>
  <c r="Y37" i="7"/>
  <c r="X37" i="7"/>
  <c r="Y24" i="7"/>
  <c r="X24" i="7"/>
  <c r="Y23" i="7"/>
  <c r="X23" i="7"/>
  <c r="Y21" i="7"/>
  <c r="X21" i="7"/>
  <c r="Y20" i="7"/>
  <c r="X20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Y10" i="7"/>
  <c r="X10" i="7"/>
  <c r="Y9" i="7"/>
  <c r="X9" i="7"/>
</calcChain>
</file>

<file path=xl/sharedStrings.xml><?xml version="1.0" encoding="utf-8"?>
<sst xmlns="http://schemas.openxmlformats.org/spreadsheetml/2006/main" count="776" uniqueCount="241">
  <si>
    <t>SBIの株は残高70万円以下の時、右側の株数で購入</t>
    <rPh sb="4" eb="5">
      <t>カブ</t>
    </rPh>
    <rPh sb="6" eb="8">
      <t>ザンダカ</t>
    </rPh>
    <rPh sb="10" eb="11">
      <t>マン</t>
    </rPh>
    <rPh sb="11" eb="12">
      <t>エン</t>
    </rPh>
    <rPh sb="12" eb="14">
      <t>イカ</t>
    </rPh>
    <rPh sb="15" eb="16">
      <t>トキ</t>
    </rPh>
    <rPh sb="17" eb="19">
      <t>ミギガワ</t>
    </rPh>
    <rPh sb="20" eb="22">
      <t>カブスウ</t>
    </rPh>
    <rPh sb="23" eb="25">
      <t>コウニュウ</t>
    </rPh>
    <phoneticPr fontId="1"/>
  </si>
  <si>
    <r>
      <t xml:space="preserve">SBIの株は残高30万円以下の時、右側の株数で購入 &amp; </t>
    </r>
    <r>
      <rPr>
        <b/>
        <sz val="12"/>
        <color rgb="FF0070C0"/>
        <rFont val="游ゴシック"/>
        <family val="3"/>
        <charset val="128"/>
        <scheme val="minor"/>
      </rPr>
      <t>銘柄選定</t>
    </r>
    <rPh sb="4" eb="5">
      <t>カブ</t>
    </rPh>
    <rPh sb="6" eb="8">
      <t>ザンダカ</t>
    </rPh>
    <rPh sb="10" eb="11">
      <t>マン</t>
    </rPh>
    <rPh sb="11" eb="12">
      <t>エン</t>
    </rPh>
    <rPh sb="12" eb="14">
      <t>イカ</t>
    </rPh>
    <rPh sb="15" eb="16">
      <t>トキ</t>
    </rPh>
    <rPh sb="17" eb="19">
      <t>ミギガワ</t>
    </rPh>
    <rPh sb="20" eb="22">
      <t>カブスウ</t>
    </rPh>
    <rPh sb="23" eb="25">
      <t>コウニュウ</t>
    </rPh>
    <rPh sb="28" eb="30">
      <t>メイガラ</t>
    </rPh>
    <rPh sb="30" eb="32">
      <t>センテイ</t>
    </rPh>
    <phoneticPr fontId="1"/>
  </si>
  <si>
    <t>⑦</t>
    <phoneticPr fontId="1"/>
  </si>
  <si>
    <t>⑧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</si>
  <si>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</si>
  <si>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</si>
  <si>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</si>
  <si>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</si>
  <si>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</si>
  <si>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⑥</t>
    <phoneticPr fontId="1"/>
  </si>
  <si>
    <t>コード</t>
  </si>
  <si>
    <t>銘柄</t>
    <rPh sb="0" eb="2">
      <t>メイガラ</t>
    </rPh>
    <phoneticPr fontId="4"/>
  </si>
  <si>
    <t>このは/
SBI証券</t>
    <rPh sb="8" eb="10">
      <t>ショウケン</t>
    </rPh>
    <phoneticPr fontId="1"/>
  </si>
  <si>
    <t>基準株価</t>
  </si>
  <si>
    <t>購入株数/
基準株価
以下</t>
    <rPh sb="6" eb="8">
      <t>キジュン</t>
    </rPh>
    <rPh sb="8" eb="10">
      <t>カブカ</t>
    </rPh>
    <rPh sb="11" eb="13">
      <t>イカ</t>
    </rPh>
    <phoneticPr fontId="4"/>
  </si>
  <si>
    <t>購入株数/
基準株価
以上</t>
    <rPh sb="6" eb="8">
      <t>キジュン</t>
    </rPh>
    <rPh sb="8" eb="10">
      <t>カブカ</t>
    </rPh>
    <rPh sb="11" eb="13">
      <t>イジョウ</t>
    </rPh>
    <phoneticPr fontId="4"/>
  </si>
  <si>
    <t>証券会社</t>
    <rPh sb="0" eb="2">
      <t>ショウケン</t>
    </rPh>
    <rPh sb="2" eb="4">
      <t>ガイシャ</t>
    </rPh>
    <phoneticPr fontId="1"/>
  </si>
  <si>
    <t>①</t>
  </si>
  <si>
    <t>②</t>
  </si>
  <si>
    <t>③</t>
  </si>
  <si>
    <t>④</t>
  </si>
  <si>
    <t>SMBC
（MIN）</t>
    <phoneticPr fontId="4"/>
  </si>
  <si>
    <t>SMBC
（MAX）</t>
    <phoneticPr fontId="4"/>
  </si>
  <si>
    <t>楽天</t>
    <rPh sb="0" eb="2">
      <t>ラクテン</t>
    </rPh>
    <phoneticPr fontId="4"/>
  </si>
  <si>
    <t>MAX額（旧）</t>
    <rPh sb="3" eb="4">
      <t>ガク</t>
    </rPh>
    <rPh sb="5" eb="6">
      <t>キュウ</t>
    </rPh>
    <phoneticPr fontId="1"/>
  </si>
  <si>
    <t>MIN額（旧）</t>
    <rPh sb="3" eb="4">
      <t>ガク</t>
    </rPh>
    <phoneticPr fontId="1"/>
  </si>
  <si>
    <t>ダブルイン日経</t>
    <rPh sb="5" eb="7">
      <t>ニッケイ</t>
    </rPh>
    <phoneticPr fontId="1"/>
  </si>
  <si>
    <t>SBI</t>
    <phoneticPr fontId="4"/>
  </si>
  <si>
    <t>●</t>
  </si>
  <si>
    <t>GX優先証</t>
    <rPh sb="2" eb="4">
      <t>ユウセン</t>
    </rPh>
    <rPh sb="4" eb="5">
      <t>ショウ</t>
    </rPh>
    <phoneticPr fontId="1"/>
  </si>
  <si>
    <t>①⑤</t>
    <phoneticPr fontId="1"/>
  </si>
  <si>
    <t>7&amp;iHD</t>
  </si>
  <si>
    <t>SBI、楽天</t>
    <phoneticPr fontId="4"/>
  </si>
  <si>
    <t>◐</t>
    <phoneticPr fontId="1"/>
  </si>
  <si>
    <t>F&amp;LC</t>
  </si>
  <si>
    <t>出光興産</t>
    <rPh sb="0" eb="2">
      <t>イデミツ</t>
    </rPh>
    <rPh sb="2" eb="4">
      <t>コウサン</t>
    </rPh>
    <phoneticPr fontId="1"/>
  </si>
  <si>
    <t>ブリヂス</t>
  </si>
  <si>
    <t>SBI,SMBC</t>
    <phoneticPr fontId="4"/>
  </si>
  <si>
    <t>コマツ</t>
  </si>
  <si>
    <t>富士通</t>
    <rPh sb="0" eb="3">
      <t>フジツウ</t>
    </rPh>
    <phoneticPr fontId="1"/>
  </si>
  <si>
    <t>SBI,SMBC、楽</t>
    <phoneticPr fontId="1"/>
  </si>
  <si>
    <t>シャープ</t>
  </si>
  <si>
    <t>B、M、楽</t>
    <rPh sb="4" eb="5">
      <t>ラク</t>
    </rPh>
    <phoneticPr fontId="4"/>
  </si>
  <si>
    <t>TSテック</t>
  </si>
  <si>
    <t>ANA</t>
  </si>
  <si>
    <t>NFTOPIX</t>
  </si>
  <si>
    <t>②⑥</t>
    <phoneticPr fontId="1"/>
  </si>
  <si>
    <t>SBI,SMBC</t>
    <phoneticPr fontId="1"/>
  </si>
  <si>
    <t>いちご</t>
  </si>
  <si>
    <t>SBI</t>
  </si>
  <si>
    <t>●</t>
    <phoneticPr fontId="1"/>
  </si>
  <si>
    <t>JT</t>
  </si>
  <si>
    <t>ウエルシアHD</t>
    <phoneticPr fontId="1"/>
  </si>
  <si>
    <t>SBI</t>
    <phoneticPr fontId="1"/>
  </si>
  <si>
    <t>ﾚｿﾞﾅｯｸHD</t>
  </si>
  <si>
    <t>LINEヤフー</t>
    <phoneticPr fontId="1"/>
  </si>
  <si>
    <t>KOKUSAI</t>
  </si>
  <si>
    <t>アルプスアル</t>
  </si>
  <si>
    <t>イリソ電子工業</t>
    <rPh sb="3" eb="5">
      <t>デンシ</t>
    </rPh>
    <rPh sb="5" eb="7">
      <t>コウギョウ</t>
    </rPh>
    <phoneticPr fontId="1"/>
  </si>
  <si>
    <t>デンソー</t>
    <phoneticPr fontId="1"/>
  </si>
  <si>
    <t>イオン</t>
  </si>
  <si>
    <t>④⑧</t>
    <phoneticPr fontId="1"/>
  </si>
  <si>
    <t>JR東</t>
    <rPh sb="2" eb="3">
      <t>ヒガシ</t>
    </rPh>
    <phoneticPr fontId="1"/>
  </si>
  <si>
    <t>ﾅｽﾀﾞｯｸﾍｯｼﾞ無</t>
    <rPh sb="10" eb="11">
      <t>ム</t>
    </rPh>
    <phoneticPr fontId="1"/>
  </si>
  <si>
    <t>SMBC</t>
    <phoneticPr fontId="4"/>
  </si>
  <si>
    <t>iS500米H</t>
    <rPh sb="5" eb="6">
      <t>ベイ</t>
    </rPh>
    <phoneticPr fontId="1"/>
  </si>
  <si>
    <t>③⑦</t>
    <phoneticPr fontId="1"/>
  </si>
  <si>
    <t>伊藤園</t>
    <rPh sb="0" eb="3">
      <t>イトウエン</t>
    </rPh>
    <phoneticPr fontId="1"/>
  </si>
  <si>
    <t>サンエー</t>
  </si>
  <si>
    <t>神戸物産</t>
    <rPh sb="0" eb="2">
      <t>コウベ</t>
    </rPh>
    <rPh sb="2" eb="4">
      <t>ブッサン</t>
    </rPh>
    <phoneticPr fontId="1"/>
  </si>
  <si>
    <t>中外薬</t>
    <rPh sb="0" eb="2">
      <t>チュウガイ</t>
    </rPh>
    <rPh sb="2" eb="3">
      <t>クスリ</t>
    </rPh>
    <phoneticPr fontId="1"/>
  </si>
  <si>
    <t>日本郵政</t>
    <rPh sb="0" eb="2">
      <t>ニホン</t>
    </rPh>
    <rPh sb="2" eb="4">
      <t>ユウセイ</t>
    </rPh>
    <phoneticPr fontId="1"/>
  </si>
  <si>
    <t>村田製作所</t>
    <rPh sb="0" eb="2">
      <t>ムラタ</t>
    </rPh>
    <rPh sb="2" eb="5">
      <t>セイサクジョ</t>
    </rPh>
    <phoneticPr fontId="1"/>
  </si>
  <si>
    <t>トヨタ自</t>
    <rPh sb="3" eb="4">
      <t>ジ</t>
    </rPh>
    <phoneticPr fontId="1"/>
  </si>
  <si>
    <t>ホンダ</t>
  </si>
  <si>
    <t>三菱UFJ</t>
    <rPh sb="0" eb="2">
      <t>ミツビシ</t>
    </rPh>
    <phoneticPr fontId="1"/>
  </si>
  <si>
    <t>ｻｯｸｽﾊﾞｰHD</t>
  </si>
  <si>
    <t>TPダブルイン</t>
    <phoneticPr fontId="1"/>
  </si>
  <si>
    <t>200A</t>
    <phoneticPr fontId="1"/>
  </si>
  <si>
    <t>日経半導体ETF</t>
    <rPh sb="0" eb="2">
      <t>ニッケイ</t>
    </rPh>
    <rPh sb="2" eb="5">
      <t>ハンドウタイ</t>
    </rPh>
    <phoneticPr fontId="1"/>
  </si>
  <si>
    <t>キリンHD</t>
  </si>
  <si>
    <t>東レ</t>
    <rPh sb="0" eb="1">
      <t>トウ</t>
    </rPh>
    <phoneticPr fontId="4"/>
  </si>
  <si>
    <t>OLC</t>
  </si>
  <si>
    <t>ﾊﾟﾅｿﾆｯｸHD</t>
  </si>
  <si>
    <t>SUBARU</t>
  </si>
  <si>
    <t>JAL</t>
  </si>
  <si>
    <t>村田製作所</t>
    <phoneticPr fontId="1"/>
  </si>
  <si>
    <t>ソフバンG</t>
  </si>
  <si>
    <t>▼</t>
    <phoneticPr fontId="1"/>
  </si>
  <si>
    <t>コード</t>
    <phoneticPr fontId="4"/>
  </si>
  <si>
    <t>やす/
この</t>
  </si>
  <si>
    <t>基準株価</t>
    <phoneticPr fontId="1"/>
  </si>
  <si>
    <t>購入金額/
基準株価
未満</t>
    <rPh sb="2" eb="4">
      <t>キンガク</t>
    </rPh>
    <rPh sb="6" eb="8">
      <t>キジュン</t>
    </rPh>
    <rPh sb="8" eb="10">
      <t>カブカ</t>
    </rPh>
    <rPh sb="11" eb="13">
      <t>ミマン</t>
    </rPh>
    <phoneticPr fontId="4"/>
  </si>
  <si>
    <t>購入金額/
基準株価
以上</t>
    <rPh sb="2" eb="4">
      <t>キンガク</t>
    </rPh>
    <rPh sb="6" eb="8">
      <t>キジュン</t>
    </rPh>
    <rPh sb="8" eb="10">
      <t>カブカ</t>
    </rPh>
    <rPh sb="11" eb="13">
      <t>イジョウ</t>
    </rPh>
    <phoneticPr fontId="4"/>
  </si>
  <si>
    <t>やす</t>
  </si>
  <si>
    <t>SMBC（このはNISA）の株は残高20万円以下の時、MINの半額 or 1,000円で購入</t>
    <rPh sb="14" eb="15">
      <t>カブ</t>
    </rPh>
    <rPh sb="16" eb="18">
      <t>ザンダカ</t>
    </rPh>
    <rPh sb="20" eb="21">
      <t>マン</t>
    </rPh>
    <rPh sb="21" eb="22">
      <t>エン</t>
    </rPh>
    <rPh sb="22" eb="24">
      <t>イカ</t>
    </rPh>
    <rPh sb="25" eb="26">
      <t>トキ</t>
    </rPh>
    <rPh sb="31" eb="33">
      <t>ハンガク</t>
    </rPh>
    <rPh sb="42" eb="43">
      <t>エン</t>
    </rPh>
    <rPh sb="44" eb="46">
      <t>コウニュウ</t>
    </rPh>
    <phoneticPr fontId="1"/>
  </si>
  <si>
    <t>この</t>
  </si>
  <si>
    <t>LINEヤフー</t>
  </si>
  <si>
    <t>コード</t>
    <phoneticPr fontId="1"/>
  </si>
  <si>
    <t>売却口数計算式</t>
    <rPh sb="0" eb="2">
      <t>バイキャク</t>
    </rPh>
    <rPh sb="2" eb="4">
      <t>クチカズ</t>
    </rPh>
    <rPh sb="4" eb="7">
      <t>ケイサンシキ</t>
    </rPh>
    <phoneticPr fontId="1"/>
  </si>
  <si>
    <t>保有口数</t>
    <rPh sb="0" eb="2">
      <t>ホユウ</t>
    </rPh>
    <rPh sb="2" eb="4">
      <t>クチスウ</t>
    </rPh>
    <phoneticPr fontId="1"/>
  </si>
  <si>
    <t>評価額</t>
    <rPh sb="0" eb="2">
      <t>ヒョウカ</t>
    </rPh>
    <rPh sb="2" eb="3">
      <t>ガク</t>
    </rPh>
    <phoneticPr fontId="1"/>
  </si>
  <si>
    <t>売却額</t>
    <rPh sb="0" eb="2">
      <t>バイキャク</t>
    </rPh>
    <rPh sb="2" eb="3">
      <t>ガク</t>
    </rPh>
    <phoneticPr fontId="1"/>
  </si>
  <si>
    <t>やす</t>
    <phoneticPr fontId="1"/>
  </si>
  <si>
    <t>この</t>
    <phoneticPr fontId="1"/>
  </si>
  <si>
    <t>NI
SA</t>
    <phoneticPr fontId="1"/>
  </si>
  <si>
    <t>日付</t>
    <rPh sb="0" eb="2">
      <t>ヒヅケ</t>
    </rPh>
    <phoneticPr fontId="1"/>
  </si>
  <si>
    <t>銘柄</t>
    <rPh sb="0" eb="2">
      <t>メイガラ</t>
    </rPh>
    <phoneticPr fontId="1"/>
  </si>
  <si>
    <t>保有株数</t>
    <rPh sb="0" eb="4">
      <t>ホユウカブスウ</t>
    </rPh>
    <phoneticPr fontId="1"/>
  </si>
  <si>
    <t>取得単価</t>
    <rPh sb="0" eb="4">
      <t>シュトクタンカ</t>
    </rPh>
    <phoneticPr fontId="1"/>
  </si>
  <si>
    <t>終値</t>
    <rPh sb="0" eb="2">
      <t>オワリネ</t>
    </rPh>
    <phoneticPr fontId="1"/>
  </si>
  <si>
    <t>損益/1株</t>
    <rPh sb="0" eb="2">
      <t>ソンエキ</t>
    </rPh>
    <rPh sb="4" eb="5">
      <t>カブ</t>
    </rPh>
    <phoneticPr fontId="1"/>
  </si>
  <si>
    <t>OLC</t>
    <phoneticPr fontId="1"/>
  </si>
  <si>
    <t>パナソ</t>
    <phoneticPr fontId="1"/>
  </si>
  <si>
    <t>評価損益</t>
    <rPh sb="0" eb="2">
      <t>ヒョウカ</t>
    </rPh>
    <rPh sb="2" eb="4">
      <t>ソンエキ</t>
    </rPh>
    <phoneticPr fontId="1"/>
  </si>
  <si>
    <t>ANA</t>
    <phoneticPr fontId="1"/>
  </si>
  <si>
    <t>始値</t>
    <rPh sb="0" eb="1">
      <t>ハジマ</t>
    </rPh>
    <rPh sb="1" eb="2">
      <t>ネ</t>
    </rPh>
    <phoneticPr fontId="1"/>
  </si>
  <si>
    <t>買い</t>
    <rPh sb="0" eb="1">
      <t>カ</t>
    </rPh>
    <phoneticPr fontId="1"/>
  </si>
  <si>
    <t>売り</t>
    <rPh sb="0" eb="1">
      <t>ウ</t>
    </rPh>
    <phoneticPr fontId="1"/>
  </si>
  <si>
    <t>テスト</t>
    <phoneticPr fontId="1"/>
  </si>
  <si>
    <t>銘柄</t>
    <rPh sb="0" eb="2">
      <t>メイガラ</t>
    </rPh>
    <phoneticPr fontId="1"/>
  </si>
  <si>
    <t>取得単価</t>
    <rPh sb="0" eb="2">
      <t>シュトク</t>
    </rPh>
    <rPh sb="2" eb="4">
      <t>タンカ</t>
    </rPh>
    <phoneticPr fontId="1"/>
  </si>
  <si>
    <t>164→165</t>
    <phoneticPr fontId="1"/>
  </si>
  <si>
    <t>111→110</t>
    <phoneticPr fontId="1"/>
  </si>
  <si>
    <t>166→164</t>
    <phoneticPr fontId="1"/>
  </si>
  <si>
    <t>225→223</t>
    <phoneticPr fontId="1"/>
  </si>
  <si>
    <t xml:space="preserve"> 80</t>
    <phoneticPr fontId="1"/>
  </si>
  <si>
    <t>81→ 80</t>
    <phoneticPr fontId="1"/>
  </si>
  <si>
    <t>165→164</t>
    <phoneticPr fontId="1"/>
  </si>
  <si>
    <t>224→223</t>
    <phoneticPr fontId="1"/>
  </si>
  <si>
    <t>112→111</t>
    <phoneticPr fontId="1"/>
  </si>
  <si>
    <t>81→ 77</t>
    <phoneticPr fontId="1"/>
  </si>
  <si>
    <t>楽天の株は残高16万円以上の時購入</t>
    <rPh sb="0" eb="2">
      <t>ラクテン</t>
    </rPh>
    <rPh sb="3" eb="4">
      <t>カブ</t>
    </rPh>
    <rPh sb="5" eb="7">
      <t>ザンダカ</t>
    </rPh>
    <rPh sb="9" eb="10">
      <t>マン</t>
    </rPh>
    <rPh sb="10" eb="11">
      <t>エン</t>
    </rPh>
    <rPh sb="11" eb="13">
      <t>イジョウ</t>
    </rPh>
    <rPh sb="14" eb="15">
      <t>トキ</t>
    </rPh>
    <rPh sb="15" eb="17">
      <t>コウニュウ</t>
    </rPh>
    <phoneticPr fontId="1"/>
  </si>
  <si>
    <t>NFTOPIX</t>
    <phoneticPr fontId="1"/>
  </si>
  <si>
    <t>いちご</t>
    <phoneticPr fontId="1"/>
  </si>
  <si>
    <t>GX</t>
    <phoneticPr fontId="1"/>
  </si>
  <si>
    <t>7&amp;I HD</t>
    <phoneticPr fontId="1"/>
  </si>
  <si>
    <t>F&amp;LC</t>
    <phoneticPr fontId="1"/>
  </si>
  <si>
    <t>出光</t>
    <rPh sb="0" eb="2">
      <t>イデミツ</t>
    </rPh>
    <phoneticPr fontId="1"/>
  </si>
  <si>
    <t>シャープ</t>
    <phoneticPr fontId="1"/>
  </si>
  <si>
    <t>TSテック</t>
    <phoneticPr fontId="1"/>
  </si>
  <si>
    <t>購入日</t>
    <rPh sb="0" eb="3">
      <t>コウニュウビ</t>
    </rPh>
    <phoneticPr fontId="1"/>
  </si>
  <si>
    <t>売却日</t>
    <rPh sb="0" eb="3">
      <t>バイキャクビ</t>
    </rPh>
    <phoneticPr fontId="1"/>
  </si>
  <si>
    <t>売却単価</t>
    <rPh sb="0" eb="2">
      <t>バイキャク</t>
    </rPh>
    <rPh sb="2" eb="4">
      <t>タンカ</t>
    </rPh>
    <phoneticPr fontId="1"/>
  </si>
  <si>
    <t>114→112</t>
    <phoneticPr fontId="1"/>
  </si>
  <si>
    <t>226→225</t>
    <phoneticPr fontId="1"/>
  </si>
  <si>
    <t>80→ 79</t>
    <phoneticPr fontId="1"/>
  </si>
  <si>
    <t>村田製</t>
    <rPh sb="0" eb="2">
      <t>ムラタ</t>
    </rPh>
    <rPh sb="2" eb="3">
      <t>セイ</t>
    </rPh>
    <phoneticPr fontId="1"/>
  </si>
  <si>
    <t>ホンダ</t>
    <phoneticPr fontId="1"/>
  </si>
  <si>
    <t>サックスバー</t>
    <phoneticPr fontId="1"/>
  </si>
  <si>
    <t>日本郵政</t>
    <rPh sb="0" eb="4">
      <t>ニホンユウセイ</t>
    </rPh>
    <phoneticPr fontId="1"/>
  </si>
  <si>
    <t>SUBARU</t>
    <phoneticPr fontId="1"/>
  </si>
  <si>
    <t>キリンHD</t>
    <phoneticPr fontId="1"/>
  </si>
  <si>
    <t>東レ</t>
    <rPh sb="0" eb="1">
      <t>トウ</t>
    </rPh>
    <phoneticPr fontId="1"/>
  </si>
  <si>
    <t>171→168</t>
    <phoneticPr fontId="1"/>
  </si>
  <si>
    <t>ブリヂス</t>
    <phoneticPr fontId="1"/>
  </si>
  <si>
    <t>コマツ</t>
    <phoneticPr fontId="1"/>
  </si>
  <si>
    <t>169→166</t>
    <phoneticPr fontId="1"/>
  </si>
  <si>
    <t>115→113</t>
    <phoneticPr fontId="1"/>
  </si>
  <si>
    <t>売却株数</t>
    <rPh sb="0" eb="2">
      <t>バイキャク</t>
    </rPh>
    <rPh sb="2" eb="4">
      <t>カブスウ</t>
    </rPh>
    <phoneticPr fontId="1"/>
  </si>
  <si>
    <t>購入株数</t>
    <rPh sb="0" eb="2">
      <t>コウニュウ</t>
    </rPh>
    <rPh sb="2" eb="4">
      <t>カブスウ</t>
    </rPh>
    <phoneticPr fontId="1"/>
  </si>
  <si>
    <t>KOKUASAI</t>
    <phoneticPr fontId="1"/>
  </si>
  <si>
    <t>レゾナック</t>
    <phoneticPr fontId="1"/>
  </si>
  <si>
    <t>229→227</t>
    <phoneticPr fontId="1"/>
  </si>
  <si>
    <t>113→114</t>
    <phoneticPr fontId="1"/>
  </si>
  <si>
    <t>78→ 79</t>
    <phoneticPr fontId="1"/>
  </si>
  <si>
    <t>226→227</t>
    <phoneticPr fontId="1"/>
  </si>
  <si>
    <t>79→ 77</t>
    <phoneticPr fontId="1"/>
  </si>
  <si>
    <t>228→225</t>
    <phoneticPr fontId="1"/>
  </si>
  <si>
    <t>75→ 73</t>
    <phoneticPr fontId="1"/>
  </si>
  <si>
    <t>127→126</t>
    <phoneticPr fontId="1"/>
  </si>
  <si>
    <t>73 → 71</t>
    <phoneticPr fontId="1"/>
  </si>
  <si>
    <t>70 → 66</t>
    <phoneticPr fontId="1"/>
  </si>
  <si>
    <t>138→137</t>
    <phoneticPr fontId="1"/>
  </si>
  <si>
    <t>SMBC（泰）</t>
    <rPh sb="5" eb="6">
      <t>ヤスシ</t>
    </rPh>
    <phoneticPr fontId="1"/>
  </si>
  <si>
    <t>SMBC（こ）</t>
    <phoneticPr fontId="1"/>
  </si>
  <si>
    <t>SBI（朝）</t>
    <rPh sb="4" eb="5">
      <t>アサ</t>
    </rPh>
    <phoneticPr fontId="1"/>
  </si>
  <si>
    <t>SBI（夜）</t>
    <rPh sb="4" eb="5">
      <t>ヨル</t>
    </rPh>
    <phoneticPr fontId="1"/>
  </si>
  <si>
    <t>131→130</t>
    <phoneticPr fontId="1"/>
  </si>
  <si>
    <t>233→229</t>
    <phoneticPr fontId="1"/>
  </si>
  <si>
    <t>128→124</t>
    <phoneticPr fontId="1"/>
  </si>
  <si>
    <t>前日比</t>
    <rPh sb="0" eb="2">
      <t>ゼンジツ</t>
    </rPh>
    <rPh sb="2" eb="3">
      <t>ヒ</t>
    </rPh>
    <phoneticPr fontId="1"/>
  </si>
  <si>
    <t>120→121</t>
    <phoneticPr fontId="1"/>
  </si>
  <si>
    <t>122→121</t>
    <phoneticPr fontId="1"/>
  </si>
  <si>
    <t>JPXプラ150</t>
    <phoneticPr fontId="1"/>
  </si>
  <si>
    <t>134→133</t>
    <phoneticPr fontId="1"/>
  </si>
  <si>
    <t>MAX値</t>
    <rPh sb="3" eb="4">
      <t>チ</t>
    </rPh>
    <phoneticPr fontId="1"/>
  </si>
  <si>
    <t>ウェルスナビ</t>
    <phoneticPr fontId="1"/>
  </si>
  <si>
    <t>売却日時</t>
    <rPh sb="0" eb="2">
      <t>バイキャク</t>
    </rPh>
    <rPh sb="2" eb="4">
      <t>ニチジ</t>
    </rPh>
    <phoneticPr fontId="1"/>
  </si>
  <si>
    <t>売却時レート（円）</t>
    <rPh sb="0" eb="3">
      <t>バイキャクジ</t>
    </rPh>
    <rPh sb="7" eb="8">
      <t>エン</t>
    </rPh>
    <phoneticPr fontId="1"/>
  </si>
  <si>
    <t>売却額（$）</t>
    <rPh sb="0" eb="2">
      <t>バイキャク</t>
    </rPh>
    <rPh sb="2" eb="3">
      <t>ガク</t>
    </rPh>
    <phoneticPr fontId="1"/>
  </si>
  <si>
    <t>売却額（円）</t>
    <rPh sb="0" eb="2">
      <t>バイキャク</t>
    </rPh>
    <rPh sb="2" eb="3">
      <t>ガク</t>
    </rPh>
    <rPh sb="4" eb="5">
      <t>エン</t>
    </rPh>
    <phoneticPr fontId="1"/>
  </si>
  <si>
    <t>保有残額（$）</t>
    <rPh sb="0" eb="2">
      <t>ホユウ</t>
    </rPh>
    <rPh sb="2" eb="4">
      <t>ザンガク</t>
    </rPh>
    <phoneticPr fontId="1"/>
  </si>
  <si>
    <t>保証金現金（$）</t>
    <rPh sb="0" eb="3">
      <t>ホショウキン</t>
    </rPh>
    <rPh sb="3" eb="5">
      <t>ゲンキン</t>
    </rPh>
    <phoneticPr fontId="1"/>
  </si>
  <si>
    <t>確認日時</t>
    <rPh sb="0" eb="2">
      <t>カクニン</t>
    </rPh>
    <rPh sb="2" eb="3">
      <t>ヒ</t>
    </rPh>
    <rPh sb="3" eb="4">
      <t>ジ</t>
    </rPh>
    <phoneticPr fontId="1"/>
  </si>
  <si>
    <t>預り金（$）</t>
    <rPh sb="0" eb="1">
      <t>アズカ</t>
    </rPh>
    <rPh sb="2" eb="3">
      <t>キン</t>
    </rPh>
    <phoneticPr fontId="1"/>
  </si>
  <si>
    <t>預り金（円換算）</t>
    <rPh sb="0" eb="1">
      <t>アズカ</t>
    </rPh>
    <rPh sb="2" eb="3">
      <t>キン</t>
    </rPh>
    <rPh sb="4" eb="7">
      <t>エンカンサン</t>
    </rPh>
    <phoneticPr fontId="1"/>
  </si>
  <si>
    <t>保証金現金（円換算）</t>
    <rPh sb="0" eb="3">
      <t>ホショウキン</t>
    </rPh>
    <rPh sb="3" eb="5">
      <t>ゲンキン</t>
    </rPh>
    <rPh sb="6" eb="9">
      <t>エンカンサン</t>
    </rPh>
    <phoneticPr fontId="1"/>
  </si>
  <si>
    <t>確認時レート（円）</t>
    <rPh sb="0" eb="2">
      <t>カクニン</t>
    </rPh>
    <rPh sb="2" eb="3">
      <t>ジ</t>
    </rPh>
    <rPh sb="7" eb="8">
      <t>エン</t>
    </rPh>
    <phoneticPr fontId="1"/>
  </si>
  <si>
    <t>レート（仮）</t>
    <rPh sb="4" eb="5">
      <t>カリ</t>
    </rPh>
    <phoneticPr fontId="1"/>
  </si>
  <si>
    <t>仮預り金（円）</t>
    <rPh sb="0" eb="1">
      <t>カリ</t>
    </rPh>
    <rPh sb="1" eb="2">
      <t>アズ</t>
    </rPh>
    <rPh sb="3" eb="4">
      <t>キン</t>
    </rPh>
    <rPh sb="5" eb="6">
      <t>エン</t>
    </rPh>
    <phoneticPr fontId="1"/>
  </si>
  <si>
    <t>×</t>
    <phoneticPr fontId="1"/>
  </si>
  <si>
    <t>★</t>
    <phoneticPr fontId="1"/>
  </si>
  <si>
    <t>定期　この</t>
    <rPh sb="0" eb="2">
      <t>テイキ</t>
    </rPh>
    <phoneticPr fontId="1"/>
  </si>
  <si>
    <t>1,000円</t>
    <rPh sb="5" eb="6">
      <t>エン</t>
    </rPh>
    <phoneticPr fontId="1"/>
  </si>
  <si>
    <t>NISA</t>
    <phoneticPr fontId="1"/>
  </si>
  <si>
    <t>SMBC（NISA）の株は残高8万円以下の時は、購入停止</t>
    <rPh sb="11" eb="12">
      <t>カブ</t>
    </rPh>
    <rPh sb="13" eb="15">
      <t>ザンダカ</t>
    </rPh>
    <rPh sb="16" eb="17">
      <t>マン</t>
    </rPh>
    <rPh sb="17" eb="18">
      <t>エン</t>
    </rPh>
    <rPh sb="18" eb="20">
      <t>イカ</t>
    </rPh>
    <rPh sb="21" eb="22">
      <t>トキ</t>
    </rPh>
    <rPh sb="24" eb="26">
      <t>コウニュウ</t>
    </rPh>
    <rPh sb="26" eb="28">
      <t>テイシ</t>
    </rPh>
    <phoneticPr fontId="1"/>
  </si>
  <si>
    <t>ﾄﾋﾟｯｸｽｲﾝﾊﾞｰｽ</t>
    <phoneticPr fontId="1"/>
  </si>
  <si>
    <t>225インバース</t>
    <phoneticPr fontId="1"/>
  </si>
  <si>
    <t>ヤクルト</t>
    <phoneticPr fontId="1"/>
  </si>
  <si>
    <t>日立製作所</t>
    <rPh sb="0" eb="2">
      <t>ヒタチ</t>
    </rPh>
    <rPh sb="2" eb="5">
      <t>セイサクジョ</t>
    </rPh>
    <phoneticPr fontId="1"/>
  </si>
  <si>
    <t>iF225ベア</t>
    <phoneticPr fontId="1"/>
  </si>
  <si>
    <t>IFTPXベア</t>
    <phoneticPr fontId="1"/>
  </si>
  <si>
    <t>上場S&amp;Pイン</t>
    <rPh sb="0" eb="2">
      <t>ジョウジョウ</t>
    </rPh>
    <phoneticPr fontId="1"/>
  </si>
  <si>
    <t>購入金額</t>
    <rPh sb="2" eb="4">
      <t>キンガク</t>
    </rPh>
    <phoneticPr fontId="4"/>
  </si>
  <si>
    <t>購入株数</t>
    <rPh sb="0" eb="2">
      <t>コウニュウ</t>
    </rPh>
    <rPh sb="2" eb="4">
      <t>カブスウ</t>
    </rPh>
    <phoneticPr fontId="1"/>
  </si>
  <si>
    <t>850円以下</t>
    <rPh sb="3" eb="4">
      <t>エン</t>
    </rPh>
    <rPh sb="4" eb="6">
      <t>イカ</t>
    </rPh>
    <phoneticPr fontId="1"/>
  </si>
  <si>
    <t>条件に
合わない
場合</t>
    <rPh sb="0" eb="2">
      <t>ジョウケン</t>
    </rPh>
    <rPh sb="4" eb="5">
      <t>ア</t>
    </rPh>
    <rPh sb="9" eb="11">
      <t>バアイ</t>
    </rPh>
    <phoneticPr fontId="1"/>
  </si>
  <si>
    <t>2750円以下</t>
    <rPh sb="4" eb="5">
      <t>エン</t>
    </rPh>
    <rPh sb="5" eb="7">
      <t>イカ</t>
    </rPh>
    <phoneticPr fontId="1"/>
  </si>
  <si>
    <t>1200円以下</t>
    <rPh sb="4" eb="5">
      <t>エン</t>
    </rPh>
    <rPh sb="5" eb="7">
      <t>イカ</t>
    </rPh>
    <phoneticPr fontId="1"/>
  </si>
  <si>
    <t>2500円以下</t>
    <rPh sb="4" eb="5">
      <t>エン</t>
    </rPh>
    <rPh sb="5" eb="7">
      <t>イカ</t>
    </rPh>
    <phoneticPr fontId="1"/>
  </si>
  <si>
    <t>295円以下</t>
    <rPh sb="3" eb="4">
      <t>エン</t>
    </rPh>
    <rPh sb="4" eb="6">
      <t>イカ</t>
    </rPh>
    <phoneticPr fontId="1"/>
  </si>
  <si>
    <t>1600円以下</t>
    <rPh sb="4" eb="5">
      <t>エン</t>
    </rPh>
    <rPh sb="5" eb="7">
      <t>イカ</t>
    </rPh>
    <phoneticPr fontId="1"/>
  </si>
  <si>
    <t>SBI</t>
    <phoneticPr fontId="1"/>
  </si>
  <si>
    <t>7500円以下</t>
    <rPh sb="4" eb="5">
      <t>エン</t>
    </rPh>
    <rPh sb="5" eb="7">
      <t>イカ</t>
    </rPh>
    <phoneticPr fontId="1"/>
  </si>
  <si>
    <t>253.3円以下</t>
    <rPh sb="5" eb="6">
      <t>エン</t>
    </rPh>
    <rPh sb="6" eb="8">
      <t>イカ</t>
    </rPh>
    <phoneticPr fontId="1"/>
  </si>
  <si>
    <t>2500円以下</t>
    <rPh sb="5" eb="7">
      <t>イカ</t>
    </rPh>
    <phoneticPr fontId="1"/>
  </si>
  <si>
    <t>3000円未満</t>
    <rPh sb="4" eb="5">
      <t>エン</t>
    </rPh>
    <rPh sb="5" eb="7">
      <t>ミマン</t>
    </rPh>
    <phoneticPr fontId="1"/>
  </si>
  <si>
    <t>3000円未満</t>
    <rPh sb="5" eb="7">
      <t>ミマン</t>
    </rPh>
    <phoneticPr fontId="1"/>
  </si>
  <si>
    <t>650円以下</t>
    <rPh sb="4" eb="6">
      <t>イカ</t>
    </rPh>
    <phoneticPr fontId="1"/>
  </si>
  <si>
    <t>売却してはいけない銘柄</t>
    <rPh sb="0" eb="2">
      <t>バイキャク</t>
    </rPh>
    <rPh sb="9" eb="11">
      <t>メイガラ</t>
    </rPh>
    <phoneticPr fontId="1"/>
  </si>
  <si>
    <t>売却して良い金額</t>
    <rPh sb="0" eb="2">
      <t>バイキャク</t>
    </rPh>
    <rPh sb="4" eb="5">
      <t>ヨ</t>
    </rPh>
    <rPh sb="6" eb="8">
      <t>キンガク</t>
    </rPh>
    <phoneticPr fontId="1"/>
  </si>
  <si>
    <t>3,000円以上</t>
    <rPh sb="5" eb="6">
      <t>エン</t>
    </rPh>
    <rPh sb="6" eb="8">
      <t>イジョウ</t>
    </rPh>
    <phoneticPr fontId="1"/>
  </si>
  <si>
    <t>2000円以下</t>
    <rPh sb="5" eb="7">
      <t>イカ</t>
    </rPh>
    <phoneticPr fontId="1"/>
  </si>
  <si>
    <t>2,250円以上</t>
    <rPh sb="5" eb="6">
      <t>エン</t>
    </rPh>
    <rPh sb="6" eb="8">
      <t>イジョウ</t>
    </rPh>
    <phoneticPr fontId="1"/>
  </si>
  <si>
    <t>右(R列)の
株数を購入
出来る条件</t>
    <rPh sb="0" eb="1">
      <t>ミギ</t>
    </rPh>
    <rPh sb="3" eb="4">
      <t>レツ</t>
    </rPh>
    <rPh sb="7" eb="8">
      <t>カブ</t>
    </rPh>
    <rPh sb="10" eb="12">
      <t>コウニュウ</t>
    </rPh>
    <rPh sb="16" eb="18">
      <t>ジョウケン</t>
    </rPh>
    <phoneticPr fontId="1"/>
  </si>
  <si>
    <t>1,600円以上</t>
    <rPh sb="5" eb="6">
      <t>エン</t>
    </rPh>
    <rPh sb="6" eb="7">
      <t>イ</t>
    </rPh>
    <phoneticPr fontId="1"/>
  </si>
  <si>
    <t>900円以上</t>
    <rPh sb="3" eb="4">
      <t>エン</t>
    </rPh>
    <rPh sb="4" eb="5">
      <t>イ</t>
    </rPh>
    <phoneticPr fontId="1"/>
  </si>
  <si>
    <t>2250円以下</t>
    <rPh sb="4" eb="5">
      <t>エン</t>
    </rPh>
    <rPh sb="5" eb="7">
      <t>イカ</t>
    </rPh>
    <phoneticPr fontId="1"/>
  </si>
  <si>
    <t>1450円以下</t>
    <rPh sb="5" eb="7">
      <t>イカ</t>
    </rPh>
    <phoneticPr fontId="1"/>
  </si>
  <si>
    <t>次回：7/30（水）</t>
    <rPh sb="0" eb="2">
      <t>ジカイ</t>
    </rPh>
    <rPh sb="8" eb="9">
      <t>スイ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</si>
</sst>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5" formatCode="&quot;¥&quot;#,##0;&quot;¥&quot;\-#,##0"/>
    <numFmt numFmtId="6" formatCode="&quot;¥&quot;#,##0;[Red]&quot;¥&quot;\-#,##0"/>
    <numFmt numFmtId="176" formatCode="0&quot;円&quot;"/>
    <numFmt numFmtId="177" formatCode="0_);[Red]\(0\)"/>
    <numFmt numFmtId="178" formatCode="&quot;¥&quot;#,##0_);[Red]\(&quot;¥&quot;#,##0\)"/>
    <numFmt numFmtId="179" formatCode="&quot;¥&quot;#,##0;[Red]&quot;¥&quot;#,##0"/>
    <numFmt numFmtId="180" formatCode="0&quot;株&quot;"/>
    <numFmt numFmtId="181" formatCode="#,#00&quot;円&quot;"/>
    <numFmt numFmtId="182" formatCode="0_ "/>
    <numFmt numFmtId="183" formatCode="000&quot;円&quot;"/>
    <numFmt numFmtId="184" formatCode="0,000&quot;円&quot;"/>
    <numFmt numFmtId="185" formatCode="0.00000_);[Red]\(0.00000\)"/>
    <numFmt numFmtId="186" formatCode="#,##0_ "/>
    <numFmt numFmtId="187" formatCode="#,##0_);[Red]\(#,##0\)"/>
    <numFmt numFmtId="188" formatCode="#,##0_ ;[Red]\-#,##0\ "/>
    <numFmt numFmtId="189" formatCode="\$#,##0.00;\-\$#,##0.00"/>
    <numFmt numFmtId="190" formatCode="#,##0&quot;円&quot;"/>
  </numFmts>
  <fonts count="4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12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14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trike/>
      <sz val="12"/>
      <color theme="1"/>
      <name val="Meiryo UI"/>
      <family val="3"/>
      <charset val="128"/>
    </font>
    <font>
      <b/>
      <sz val="14"/>
      <color rgb="FFFF0000"/>
      <name val="Meiryo UI"/>
      <family val="3"/>
      <charset val="128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rgb="FF0070C0"/>
      <name val="游ゴシック"/>
      <family val="3"/>
      <charset val="128"/>
      <scheme val="minor"/>
    </font>
    <font>
      <b/>
      <sz val="14"/>
      <color theme="4"/>
      <name val="Meiryo UI"/>
      <family val="3"/>
      <charset val="128"/>
    </font>
    <font>
      <sz val="12"/>
      <color theme="4"/>
      <name val="Meiryo UI"/>
      <family val="3"/>
      <charset val="128"/>
    </font>
    <font>
      <sz val="11"/>
      <color rgb="FFFF0000"/>
      <name val="游ゴシック"/>
      <family val="2"/>
      <charset val="128"/>
      <scheme val="minor"/>
    </font>
    <font>
      <strike/>
      <sz val="12"/>
      <name val="Meiryo UI"/>
      <family val="3"/>
      <charset val="128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color rgb="FF0099FF"/>
      <name val="Meiryo UI"/>
      <family val="3"/>
      <charset val="128"/>
    </font>
    <font>
      <b/>
      <sz val="14"/>
      <color rgb="FF0070C0"/>
      <name val="Meiryo UI"/>
      <family val="3"/>
      <charset val="128"/>
    </font>
    <font>
      <sz val="11"/>
      <color rgb="FF0099FF"/>
      <name val="游ゴシック"/>
      <family val="2"/>
      <charset val="128"/>
      <scheme val="minor"/>
    </font>
    <font>
      <sz val="12"/>
      <color rgb="FFFF0000"/>
      <name val="Meiryo UI"/>
      <family val="3"/>
      <charset val="128"/>
    </font>
    <font>
      <strike/>
      <sz val="12"/>
      <color theme="4"/>
      <name val="Meiryo UI"/>
      <family val="3"/>
      <charset val="128"/>
    </font>
    <font>
      <strike/>
      <sz val="12"/>
      <color rgb="FFC00000"/>
      <name val="Meiryo UI"/>
      <family val="3"/>
      <charset val="128"/>
    </font>
    <font>
      <b/>
      <strike/>
      <sz val="12"/>
      <color rgb="FFC00000"/>
      <name val="Meiryo UI"/>
      <family val="3"/>
      <charset val="128"/>
    </font>
    <font>
      <strike/>
      <sz val="12"/>
      <color rgb="FFFF0000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b/>
      <i/>
      <sz val="12"/>
      <name val="Meiryo UI"/>
      <family val="3"/>
      <charset val="128"/>
    </font>
    <font>
      <b/>
      <i/>
      <sz val="12"/>
      <color theme="1"/>
      <name val="Meiryo UI"/>
      <family val="3"/>
      <charset val="128"/>
    </font>
    <font>
      <b/>
      <sz val="14"/>
      <color theme="5"/>
      <name val="Meiryo UI"/>
      <family val="3"/>
      <charset val="128"/>
    </font>
    <font>
      <b/>
      <sz val="12"/>
      <color theme="0"/>
      <name val="Meiryo UI"/>
      <family val="3"/>
      <charset val="128"/>
    </font>
    <font>
      <b/>
      <sz val="14"/>
      <color theme="0"/>
      <name val="Meiryo UI"/>
      <family val="3"/>
      <charset val="128"/>
    </font>
    <font>
      <b/>
      <sz val="12"/>
      <color rgb="FFFF0000"/>
      <name val="Meiryo UI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03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0" xfId="0" applyFont="1">
      <alignment vertical="center"/>
    </xf>
    <xf numFmtId="0" fontId="5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178" fontId="5" fillId="2" borderId="1" xfId="1" applyNumberFormat="1" applyFont="1" applyFill="1" applyBorder="1" applyAlignment="1">
      <alignment horizontal="right"/>
    </xf>
    <xf numFmtId="179" fontId="5" fillId="2" borderId="1" xfId="1" applyNumberFormat="1" applyFont="1" applyFill="1" applyBorder="1" applyAlignment="1">
      <alignment horizontal="right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8" fontId="5" fillId="5" borderId="1" xfId="1" applyNumberFormat="1" applyFont="1" applyFill="1" applyBorder="1" applyAlignment="1">
      <alignment horizontal="right"/>
    </xf>
    <xf numFmtId="179" fontId="5" fillId="0" borderId="1" xfId="1" applyNumberFormat="1" applyFont="1" applyBorder="1" applyAlignment="1">
      <alignment horizontal="right"/>
    </xf>
    <xf numFmtId="0" fontId="6" fillId="0" borderId="1" xfId="1" applyFont="1" applyBorder="1" applyAlignment="1">
      <alignment horizontal="center"/>
    </xf>
    <xf numFmtId="0" fontId="8" fillId="2" borderId="1" xfId="1" applyFont="1" applyFill="1" applyBorder="1"/>
    <xf numFmtId="176" fontId="9" fillId="2" borderId="1" xfId="1" applyNumberFormat="1" applyFont="1" applyFill="1" applyBorder="1" applyAlignment="1">
      <alignment horizontal="center"/>
    </xf>
    <xf numFmtId="177" fontId="8" fillId="2" borderId="1" xfId="1" quotePrefix="1" applyNumberFormat="1" applyFont="1" applyFill="1" applyBorder="1" applyAlignment="1">
      <alignment horizontal="left" wrapText="1"/>
    </xf>
    <xf numFmtId="0" fontId="8" fillId="2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9" fillId="2" borderId="1" xfId="1" applyFont="1" applyFill="1" applyBorder="1"/>
    <xf numFmtId="178" fontId="8" fillId="2" borderId="1" xfId="1" applyNumberFormat="1" applyFont="1" applyFill="1" applyBorder="1" applyAlignment="1">
      <alignment horizontal="right"/>
    </xf>
    <xf numFmtId="176" fontId="9" fillId="3" borderId="1" xfId="1" applyNumberFormat="1" applyFont="1" applyFill="1" applyBorder="1" applyAlignment="1">
      <alignment horizontal="center"/>
    </xf>
    <xf numFmtId="180" fontId="8" fillId="2" borderId="1" xfId="1" applyNumberFormat="1" applyFont="1" applyFill="1" applyBorder="1" applyAlignment="1">
      <alignment horizontal="right"/>
    </xf>
    <xf numFmtId="181" fontId="8" fillId="2" borderId="1" xfId="1" applyNumberFormat="1" applyFont="1" applyFill="1" applyBorder="1"/>
    <xf numFmtId="0" fontId="8" fillId="0" borderId="1" xfId="1" applyFont="1" applyBorder="1"/>
    <xf numFmtId="176" fontId="9" fillId="0" borderId="1" xfId="1" applyNumberFormat="1" applyFont="1" applyBorder="1" applyAlignment="1">
      <alignment horizontal="center"/>
    </xf>
    <xf numFmtId="177" fontId="8" fillId="0" borderId="1" xfId="1" quotePrefix="1" applyNumberFormat="1" applyFont="1" applyBorder="1" applyAlignment="1">
      <alignment horizontal="left" wrapText="1"/>
    </xf>
    <xf numFmtId="0" fontId="8" fillId="0" borderId="1" xfId="1" applyFont="1" applyBorder="1" applyAlignment="1">
      <alignment horizontal="center"/>
    </xf>
    <xf numFmtId="178" fontId="8" fillId="5" borderId="1" xfId="1" applyNumberFormat="1" applyFont="1" applyFill="1" applyBorder="1" applyAlignment="1">
      <alignment horizontal="right"/>
    </xf>
    <xf numFmtId="0" fontId="9" fillId="0" borderId="1" xfId="1" applyFont="1" applyBorder="1" applyAlignment="1">
      <alignment horizontal="center"/>
    </xf>
    <xf numFmtId="0" fontId="8" fillId="0" borderId="1" xfId="1" applyFont="1" applyBorder="1" applyAlignment="1">
      <alignment vertical="center"/>
    </xf>
    <xf numFmtId="180" fontId="8" fillId="0" borderId="1" xfId="1" applyNumberFormat="1" applyFont="1" applyBorder="1" applyAlignment="1">
      <alignment horizontal="right"/>
    </xf>
    <xf numFmtId="181" fontId="8" fillId="0" borderId="1" xfId="1" applyNumberFormat="1" applyFont="1" applyBorder="1"/>
    <xf numFmtId="0" fontId="9" fillId="0" borderId="1" xfId="1" applyFont="1" applyBorder="1"/>
    <xf numFmtId="0" fontId="11" fillId="0" borderId="1" xfId="1" applyFont="1" applyBorder="1" applyAlignment="1">
      <alignment horizontal="center"/>
    </xf>
    <xf numFmtId="181" fontId="9" fillId="2" borderId="1" xfId="1" applyNumberFormat="1" applyFont="1" applyFill="1" applyBorder="1"/>
    <xf numFmtId="181" fontId="9" fillId="0" borderId="1" xfId="1" applyNumberFormat="1" applyFont="1" applyBorder="1"/>
    <xf numFmtId="0" fontId="12" fillId="2" borderId="1" xfId="1" applyFont="1" applyFill="1" applyBorder="1" applyAlignment="1">
      <alignment horizontal="center"/>
    </xf>
    <xf numFmtId="0" fontId="13" fillId="2" borderId="1" xfId="1" applyFont="1" applyFill="1" applyBorder="1" applyAlignment="1">
      <alignment horizontal="center"/>
    </xf>
    <xf numFmtId="0" fontId="13" fillId="2" borderId="1" xfId="1" applyFont="1" applyFill="1" applyBorder="1"/>
    <xf numFmtId="0" fontId="12" fillId="2" borderId="1" xfId="1" applyFont="1" applyFill="1" applyBorder="1" applyAlignment="1">
      <alignment horizontal="center" vertical="center"/>
    </xf>
    <xf numFmtId="0" fontId="12" fillId="2" borderId="1" xfId="1" applyFont="1" applyFill="1" applyBorder="1"/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/>
    </xf>
    <xf numFmtId="0" fontId="13" fillId="0" borderId="1" xfId="1" applyFont="1" applyBorder="1"/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8" fillId="6" borderId="1" xfId="1" applyFont="1" applyFill="1" applyBorder="1"/>
    <xf numFmtId="0" fontId="8" fillId="6" borderId="1" xfId="1" applyFont="1" applyFill="1" applyBorder="1" applyAlignment="1">
      <alignment horizontal="center"/>
    </xf>
    <xf numFmtId="0" fontId="8" fillId="6" borderId="1" xfId="1" applyFont="1" applyFill="1" applyBorder="1" applyAlignment="1">
      <alignment horizontal="center" wrapText="1"/>
    </xf>
    <xf numFmtId="0" fontId="10" fillId="6" borderId="1" xfId="1" applyFont="1" applyFill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center" vertical="center"/>
    </xf>
    <xf numFmtId="184" fontId="9" fillId="0" borderId="1" xfId="1" applyNumberFormat="1" applyFont="1" applyBorder="1"/>
    <xf numFmtId="5" fontId="9" fillId="0" borderId="1" xfId="1" applyNumberFormat="1" applyFont="1" applyBorder="1"/>
    <xf numFmtId="185" fontId="8" fillId="0" borderId="1" xfId="1" quotePrefix="1" applyNumberFormat="1" applyFont="1" applyBorder="1" applyAlignment="1">
      <alignment wrapText="1"/>
    </xf>
    <xf numFmtId="186" fontId="8" fillId="0" borderId="1" xfId="1" applyNumberFormat="1" applyFont="1" applyBorder="1"/>
    <xf numFmtId="0" fontId="9" fillId="0" borderId="1" xfId="1" applyFont="1" applyBorder="1" applyAlignment="1">
      <alignment vertical="center"/>
    </xf>
    <xf numFmtId="0" fontId="9" fillId="7" borderId="1" xfId="1" applyFont="1" applyFill="1" applyBorder="1"/>
    <xf numFmtId="5" fontId="8" fillId="0" borderId="1" xfId="1" applyNumberFormat="1" applyFont="1" applyBorder="1"/>
    <xf numFmtId="14" fontId="8" fillId="0" borderId="1" xfId="1" quotePrefix="1" applyNumberFormat="1" applyFont="1" applyBorder="1"/>
    <xf numFmtId="0" fontId="9" fillId="0" borderId="0" xfId="1" applyFont="1"/>
    <xf numFmtId="181" fontId="9" fillId="0" borderId="0" xfId="1" applyNumberFormat="1" applyFont="1"/>
    <xf numFmtId="177" fontId="8" fillId="0" borderId="0" xfId="1" quotePrefix="1" applyNumberFormat="1" applyFont="1" applyAlignment="1">
      <alignment horizontal="left" wrapText="1"/>
    </xf>
    <xf numFmtId="0" fontId="5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180" fontId="8" fillId="0" borderId="0" xfId="1" applyNumberFormat="1" applyFont="1" applyAlignment="1">
      <alignment horizontal="right"/>
    </xf>
    <xf numFmtId="179" fontId="5" fillId="0" borderId="0" xfId="1" applyNumberFormat="1" applyFont="1" applyAlignment="1">
      <alignment horizontal="right"/>
    </xf>
    <xf numFmtId="176" fontId="9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1" fillId="0" borderId="0" xfId="1" applyFont="1" applyAlignment="1">
      <alignment horizontal="center"/>
    </xf>
    <xf numFmtId="5" fontId="9" fillId="0" borderId="0" xfId="1" applyNumberFormat="1" applyFont="1"/>
    <xf numFmtId="185" fontId="8" fillId="0" borderId="0" xfId="1" quotePrefix="1" applyNumberFormat="1" applyFont="1" applyAlignment="1">
      <alignment wrapText="1"/>
    </xf>
    <xf numFmtId="186" fontId="8" fillId="0" borderId="0" xfId="1" applyNumberFormat="1" applyFont="1"/>
    <xf numFmtId="0" fontId="9" fillId="0" borderId="0" xfId="1" applyFont="1" applyAlignment="1">
      <alignment vertical="center"/>
    </xf>
    <xf numFmtId="0" fontId="9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16" fillId="7" borderId="0" xfId="1" applyFont="1" applyFill="1" applyAlignment="1">
      <alignment horizontal="center"/>
    </xf>
    <xf numFmtId="179" fontId="5" fillId="0" borderId="0" xfId="0" applyNumberFormat="1" applyFont="1">
      <alignment vertical="center"/>
    </xf>
    <xf numFmtId="0" fontId="12" fillId="0" borderId="4" xfId="1" applyFont="1" applyBorder="1" applyAlignment="1">
      <alignment horizontal="center"/>
    </xf>
    <xf numFmtId="178" fontId="5" fillId="0" borderId="1" xfId="1" applyNumberFormat="1" applyFont="1" applyBorder="1" applyAlignment="1">
      <alignment horizontal="right"/>
    </xf>
    <xf numFmtId="181" fontId="8" fillId="2" borderId="3" xfId="1" applyNumberFormat="1" applyFont="1" applyFill="1" applyBorder="1"/>
    <xf numFmtId="0" fontId="17" fillId="0" borderId="0" xfId="1" applyFont="1" applyAlignment="1">
      <alignment horizontal="center"/>
    </xf>
    <xf numFmtId="181" fontId="8" fillId="0" borderId="0" xfId="1" applyNumberFormat="1" applyFont="1"/>
    <xf numFmtId="0" fontId="13" fillId="0" borderId="0" xfId="1" applyFont="1"/>
    <xf numFmtId="178" fontId="5" fillId="5" borderId="0" xfId="1" applyNumberFormat="1" applyFont="1" applyFill="1" applyAlignment="1">
      <alignment horizontal="right"/>
    </xf>
    <xf numFmtId="0" fontId="8" fillId="0" borderId="0" xfId="1" applyFont="1"/>
    <xf numFmtId="0" fontId="7" fillId="0" borderId="0" xfId="1" applyFont="1" applyAlignment="1">
      <alignment horizontal="center"/>
    </xf>
    <xf numFmtId="0" fontId="20" fillId="0" borderId="0" xfId="0" applyFont="1">
      <alignment vertical="center"/>
    </xf>
    <xf numFmtId="0" fontId="19" fillId="2" borderId="1" xfId="1" applyFont="1" applyFill="1" applyBorder="1" applyAlignment="1">
      <alignment horizontal="center"/>
    </xf>
    <xf numFmtId="0" fontId="8" fillId="9" borderId="1" xfId="1" applyFont="1" applyFill="1" applyBorder="1" applyAlignment="1">
      <alignment horizontal="center"/>
    </xf>
    <xf numFmtId="180" fontId="8" fillId="9" borderId="1" xfId="1" applyNumberFormat="1" applyFont="1" applyFill="1" applyBorder="1" applyAlignment="1">
      <alignment horizontal="right"/>
    </xf>
    <xf numFmtId="178" fontId="5" fillId="9" borderId="1" xfId="1" applyNumberFormat="1" applyFont="1" applyFill="1" applyBorder="1" applyAlignment="1">
      <alignment horizontal="right"/>
    </xf>
    <xf numFmtId="0" fontId="19" fillId="0" borderId="1" xfId="1" applyFont="1" applyBorder="1" applyAlignment="1">
      <alignment horizontal="center"/>
    </xf>
    <xf numFmtId="0" fontId="25" fillId="0" borderId="0" xfId="0" applyFont="1">
      <alignment vertical="center"/>
    </xf>
    <xf numFmtId="56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181" fontId="9" fillId="8" borderId="1" xfId="1" applyNumberFormat="1" applyFont="1" applyFill="1" applyBorder="1"/>
    <xf numFmtId="0" fontId="23" fillId="2" borderId="1" xfId="1" applyFont="1" applyFill="1" applyBorder="1" applyAlignment="1">
      <alignment horizontal="center"/>
    </xf>
    <xf numFmtId="0" fontId="24" fillId="0" borderId="1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12" fillId="0" borderId="6" xfId="1" applyFont="1" applyBorder="1" applyAlignment="1">
      <alignment horizontal="center"/>
    </xf>
    <xf numFmtId="0" fontId="12" fillId="0" borderId="8" xfId="1" applyFont="1" applyBorder="1" applyAlignment="1">
      <alignment horizontal="center"/>
    </xf>
    <xf numFmtId="0" fontId="12" fillId="2" borderId="4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12" fillId="2" borderId="7" xfId="1" applyFont="1" applyFill="1" applyBorder="1" applyAlignment="1">
      <alignment horizontal="center"/>
    </xf>
    <xf numFmtId="0" fontId="2" fillId="0" borderId="0" xfId="0" applyFont="1" applyAlignment="1">
      <alignment horizontal="right" vertical="center"/>
    </xf>
    <xf numFmtId="14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8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188" fontId="0" fillId="10" borderId="1" xfId="0" applyNumberFormat="1" applyFill="1" applyBorder="1">
      <alignment vertical="center"/>
    </xf>
    <xf numFmtId="20" fontId="0" fillId="0" borderId="1" xfId="0" applyNumberFormat="1" applyBorder="1" applyAlignment="1">
      <alignment horizontal="center" vertical="center"/>
    </xf>
    <xf numFmtId="188" fontId="0" fillId="0" borderId="0" xfId="0" applyNumberFormat="1">
      <alignment vertical="center"/>
    </xf>
    <xf numFmtId="188" fontId="0" fillId="11" borderId="1" xfId="0" applyNumberFormat="1" applyFill="1" applyBorder="1">
      <alignment vertical="center"/>
    </xf>
    <xf numFmtId="181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56" fontId="0" fillId="12" borderId="0" xfId="0" applyNumberFormat="1" applyFill="1">
      <alignment vertical="center"/>
    </xf>
    <xf numFmtId="56" fontId="0" fillId="13" borderId="0" xfId="0" applyNumberFormat="1" applyFill="1">
      <alignment vertical="center"/>
    </xf>
    <xf numFmtId="181" fontId="0" fillId="12" borderId="0" xfId="0" applyNumberFormat="1" applyFill="1">
      <alignment vertical="center"/>
    </xf>
    <xf numFmtId="181" fontId="0" fillId="11" borderId="0" xfId="0" applyNumberFormat="1" applyFill="1">
      <alignment vertical="center"/>
    </xf>
    <xf numFmtId="0" fontId="27" fillId="0" borderId="0" xfId="0" applyFont="1">
      <alignment vertical="center"/>
    </xf>
    <xf numFmtId="56" fontId="28" fillId="0" borderId="0" xfId="0" applyNumberFormat="1" applyFont="1">
      <alignment vertical="center"/>
    </xf>
    <xf numFmtId="181" fontId="28" fillId="0" borderId="0" xfId="0" applyNumberFormat="1" applyFont="1">
      <alignment vertical="center"/>
    </xf>
    <xf numFmtId="0" fontId="28" fillId="0" borderId="0" xfId="0" applyFont="1">
      <alignment vertical="center"/>
    </xf>
    <xf numFmtId="181" fontId="0" fillId="14" borderId="0" xfId="0" applyNumberFormat="1" applyFill="1">
      <alignment vertical="center"/>
    </xf>
    <xf numFmtId="181" fontId="28" fillId="14" borderId="0" xfId="0" applyNumberFormat="1" applyFont="1" applyFill="1">
      <alignment vertical="center"/>
    </xf>
    <xf numFmtId="56" fontId="0" fillId="11" borderId="0" xfId="0" applyNumberFormat="1" applyFill="1">
      <alignment vertical="center"/>
    </xf>
    <xf numFmtId="0" fontId="0" fillId="11" borderId="0" xfId="0" applyFill="1">
      <alignment vertical="center"/>
    </xf>
    <xf numFmtId="0" fontId="0" fillId="7" borderId="0" xfId="0" applyFill="1">
      <alignment vertical="center"/>
    </xf>
    <xf numFmtId="181" fontId="0" fillId="7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29" fillId="0" borderId="1" xfId="1" applyFont="1" applyBorder="1" applyAlignment="1">
      <alignment horizontal="center"/>
    </xf>
    <xf numFmtId="56" fontId="0" fillId="14" borderId="0" xfId="0" applyNumberFormat="1" applyFill="1">
      <alignment vertical="center"/>
    </xf>
    <xf numFmtId="177" fontId="9" fillId="0" borderId="1" xfId="1" quotePrefix="1" applyNumberFormat="1" applyFont="1" applyBorder="1" applyAlignment="1">
      <alignment horizontal="left" wrapText="1"/>
    </xf>
    <xf numFmtId="180" fontId="9" fillId="0" borderId="1" xfId="1" applyNumberFormat="1" applyFont="1" applyBorder="1" applyAlignment="1">
      <alignment horizontal="right"/>
    </xf>
    <xf numFmtId="178" fontId="6" fillId="5" borderId="1" xfId="1" applyNumberFormat="1" applyFont="1" applyFill="1" applyBorder="1" applyAlignment="1">
      <alignment horizontal="right"/>
    </xf>
    <xf numFmtId="179" fontId="6" fillId="0" borderId="1" xfId="1" applyNumberFormat="1" applyFont="1" applyBorder="1" applyAlignment="1">
      <alignment horizontal="right"/>
    </xf>
    <xf numFmtId="0" fontId="6" fillId="0" borderId="0" xfId="0" applyFont="1">
      <alignment vertical="center"/>
    </xf>
    <xf numFmtId="184" fontId="0" fillId="0" borderId="0" xfId="0" applyNumberFormat="1">
      <alignment vertical="center"/>
    </xf>
    <xf numFmtId="184" fontId="31" fillId="0" borderId="0" xfId="0" applyNumberFormat="1" applyFont="1">
      <alignment vertical="center"/>
    </xf>
    <xf numFmtId="184" fontId="25" fillId="0" borderId="0" xfId="0" applyNumberFormat="1" applyFont="1">
      <alignment vertical="center"/>
    </xf>
    <xf numFmtId="6" fontId="0" fillId="0" borderId="0" xfId="0" applyNumberFormat="1">
      <alignment vertical="center"/>
    </xf>
    <xf numFmtId="0" fontId="29" fillId="2" borderId="1" xfId="1" applyFont="1" applyFill="1" applyBorder="1" applyAlignment="1">
      <alignment horizontal="center"/>
    </xf>
    <xf numFmtId="0" fontId="19" fillId="2" borderId="10" xfId="1" applyFont="1" applyFill="1" applyBorder="1" applyAlignment="1">
      <alignment horizontal="center"/>
    </xf>
    <xf numFmtId="22" fontId="0" fillId="0" borderId="0" xfId="0" applyNumberFormat="1">
      <alignment vertical="center"/>
    </xf>
    <xf numFmtId="0" fontId="0" fillId="15" borderId="0" xfId="0" applyFill="1" applyAlignment="1">
      <alignment horizontal="center" vertical="center"/>
    </xf>
    <xf numFmtId="0" fontId="0" fillId="15" borderId="0" xfId="0" applyFill="1">
      <alignment vertical="center"/>
    </xf>
    <xf numFmtId="189" fontId="0" fillId="0" borderId="0" xfId="0" applyNumberFormat="1">
      <alignment vertical="center"/>
    </xf>
    <xf numFmtId="5" fontId="0" fillId="0" borderId="0" xfId="0" applyNumberFormat="1">
      <alignment vertical="center"/>
    </xf>
    <xf numFmtId="188" fontId="0" fillId="16" borderId="1" xfId="0" applyNumberFormat="1" applyFill="1" applyBorder="1">
      <alignment vertical="center"/>
    </xf>
    <xf numFmtId="177" fontId="9" fillId="2" borderId="1" xfId="1" quotePrefix="1" applyNumberFormat="1" applyFont="1" applyFill="1" applyBorder="1" applyAlignment="1">
      <alignment horizontal="left" wrapText="1"/>
    </xf>
    <xf numFmtId="177" fontId="32" fillId="2" borderId="1" xfId="1" quotePrefix="1" applyNumberFormat="1" applyFont="1" applyFill="1" applyBorder="1" applyAlignment="1">
      <alignment horizontal="left" wrapText="1"/>
    </xf>
    <xf numFmtId="183" fontId="31" fillId="0" borderId="0" xfId="0" applyNumberFormat="1" applyFont="1">
      <alignment vertical="center"/>
    </xf>
    <xf numFmtId="183" fontId="25" fillId="0" borderId="0" xfId="0" applyNumberFormat="1" applyFont="1">
      <alignment vertical="center"/>
    </xf>
    <xf numFmtId="0" fontId="9" fillId="12" borderId="1" xfId="1" applyFont="1" applyFill="1" applyBorder="1" applyAlignment="1">
      <alignment horizontal="center"/>
    </xf>
    <xf numFmtId="184" fontId="9" fillId="12" borderId="1" xfId="1" applyNumberFormat="1" applyFont="1" applyFill="1" applyBorder="1"/>
    <xf numFmtId="0" fontId="8" fillId="12" borderId="1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184" fontId="9" fillId="3" borderId="1" xfId="1" applyNumberFormat="1" applyFont="1" applyFill="1" applyBorder="1"/>
    <xf numFmtId="0" fontId="9" fillId="3" borderId="1" xfId="1" applyFont="1" applyFill="1" applyBorder="1"/>
    <xf numFmtId="0" fontId="8" fillId="3" borderId="1" xfId="1" applyFont="1" applyFill="1" applyBorder="1" applyAlignment="1">
      <alignment horizontal="center"/>
    </xf>
    <xf numFmtId="0" fontId="8" fillId="6" borderId="7" xfId="1" applyFont="1" applyFill="1" applyBorder="1"/>
    <xf numFmtId="0" fontId="8" fillId="6" borderId="7" xfId="1" applyFont="1" applyFill="1" applyBorder="1" applyAlignment="1">
      <alignment horizontal="center"/>
    </xf>
    <xf numFmtId="0" fontId="8" fillId="6" borderId="7" xfId="1" applyFont="1" applyFill="1" applyBorder="1" applyAlignment="1">
      <alignment horizontal="center" wrapText="1"/>
    </xf>
    <xf numFmtId="0" fontId="10" fillId="6" borderId="7" xfId="1" applyFont="1" applyFill="1" applyBorder="1" applyAlignment="1">
      <alignment horizontal="center" vertical="center" wrapText="1"/>
    </xf>
    <xf numFmtId="0" fontId="10" fillId="6" borderId="7" xfId="1" applyFont="1" applyFill="1" applyBorder="1" applyAlignment="1">
      <alignment horizontal="center" vertical="center"/>
    </xf>
    <xf numFmtId="184" fontId="9" fillId="0" borderId="3" xfId="1" applyNumberFormat="1" applyFont="1" applyBorder="1"/>
    <xf numFmtId="0" fontId="8" fillId="0" borderId="3" xfId="1" applyFont="1" applyBorder="1" applyAlignment="1">
      <alignment horizontal="center"/>
    </xf>
    <xf numFmtId="0" fontId="8" fillId="17" borderId="12" xfId="1" applyFont="1" applyFill="1" applyBorder="1" applyAlignment="1">
      <alignment horizontal="center"/>
    </xf>
    <xf numFmtId="184" fontId="9" fillId="17" borderId="12" xfId="1" applyNumberFormat="1" applyFont="1" applyFill="1" applyBorder="1"/>
    <xf numFmtId="0" fontId="8" fillId="17" borderId="13" xfId="1" applyFont="1" applyFill="1" applyBorder="1" applyAlignment="1">
      <alignment horizontal="center"/>
    </xf>
    <xf numFmtId="0" fontId="8" fillId="3" borderId="15" xfId="1" applyFont="1" applyFill="1" applyBorder="1" applyAlignment="1">
      <alignment horizontal="center"/>
    </xf>
    <xf numFmtId="184" fontId="9" fillId="2" borderId="17" xfId="1" applyNumberFormat="1" applyFont="1" applyFill="1" applyBorder="1"/>
    <xf numFmtId="0" fontId="8" fillId="2" borderId="17" xfId="1" applyFont="1" applyFill="1" applyBorder="1" applyAlignment="1">
      <alignment horizontal="center"/>
    </xf>
    <xf numFmtId="0" fontId="8" fillId="2" borderId="18" xfId="1" applyFont="1" applyFill="1" applyBorder="1" applyAlignment="1">
      <alignment horizontal="center"/>
    </xf>
    <xf numFmtId="0" fontId="9" fillId="12" borderId="7" xfId="1" applyFont="1" applyFill="1" applyBorder="1" applyAlignment="1">
      <alignment horizontal="center"/>
    </xf>
    <xf numFmtId="184" fontId="9" fillId="12" borderId="7" xfId="1" applyNumberFormat="1" applyFont="1" applyFill="1" applyBorder="1"/>
    <xf numFmtId="0" fontId="8" fillId="12" borderId="7" xfId="1" applyFont="1" applyFill="1" applyBorder="1" applyAlignment="1">
      <alignment horizontal="center"/>
    </xf>
    <xf numFmtId="0" fontId="9" fillId="12" borderId="3" xfId="1" applyFont="1" applyFill="1" applyBorder="1" applyAlignment="1">
      <alignment horizontal="center"/>
    </xf>
    <xf numFmtId="184" fontId="9" fillId="12" borderId="3" xfId="1" applyNumberFormat="1" applyFont="1" applyFill="1" applyBorder="1"/>
    <xf numFmtId="0" fontId="8" fillId="12" borderId="3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184" fontId="9" fillId="2" borderId="12" xfId="1" applyNumberFormat="1" applyFont="1" applyFill="1" applyBorder="1"/>
    <xf numFmtId="0" fontId="8" fillId="2" borderId="12" xfId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9" fillId="3" borderId="15" xfId="1" applyFont="1" applyFill="1" applyBorder="1" applyAlignment="1">
      <alignment horizontal="center"/>
    </xf>
    <xf numFmtId="0" fontId="9" fillId="2" borderId="18" xfId="1" applyFont="1" applyFill="1" applyBorder="1" applyAlignment="1">
      <alignment horizontal="center"/>
    </xf>
    <xf numFmtId="0" fontId="18" fillId="17" borderId="11" xfId="1" applyFont="1" applyFill="1" applyBorder="1"/>
    <xf numFmtId="0" fontId="18" fillId="17" borderId="12" xfId="1" applyFont="1" applyFill="1" applyBorder="1"/>
    <xf numFmtId="0" fontId="18" fillId="17" borderId="12" xfId="1" applyFont="1" applyFill="1" applyBorder="1" applyAlignment="1">
      <alignment horizontal="center"/>
    </xf>
    <xf numFmtId="183" fontId="26" fillId="17" borderId="12" xfId="1" applyNumberFormat="1" applyFont="1" applyFill="1" applyBorder="1"/>
    <xf numFmtId="184" fontId="26" fillId="17" borderId="12" xfId="1" applyNumberFormat="1" applyFont="1" applyFill="1" applyBorder="1"/>
    <xf numFmtId="0" fontId="18" fillId="3" borderId="14" xfId="1" applyFont="1" applyFill="1" applyBorder="1"/>
    <xf numFmtId="0" fontId="18" fillId="3" borderId="1" xfId="1" applyFont="1" applyFill="1" applyBorder="1"/>
    <xf numFmtId="0" fontId="18" fillId="3" borderId="1" xfId="1" applyFont="1" applyFill="1" applyBorder="1" applyAlignment="1">
      <alignment horizontal="center"/>
    </xf>
    <xf numFmtId="184" fontId="26" fillId="3" borderId="1" xfId="1" applyNumberFormat="1" applyFont="1" applyFill="1" applyBorder="1"/>
    <xf numFmtId="184" fontId="33" fillId="3" borderId="1" xfId="1" applyNumberFormat="1" applyFont="1" applyFill="1" applyBorder="1"/>
    <xf numFmtId="0" fontId="26" fillId="12" borderId="1" xfId="1" applyFont="1" applyFill="1" applyBorder="1"/>
    <xf numFmtId="0" fontId="26" fillId="12" borderId="1" xfId="1" applyFont="1" applyFill="1" applyBorder="1" applyAlignment="1">
      <alignment horizontal="center"/>
    </xf>
    <xf numFmtId="183" fontId="26" fillId="12" borderId="1" xfId="1" applyNumberFormat="1" applyFont="1" applyFill="1" applyBorder="1"/>
    <xf numFmtId="184" fontId="26" fillId="12" borderId="1" xfId="1" applyNumberFormat="1" applyFont="1" applyFill="1" applyBorder="1"/>
    <xf numFmtId="184" fontId="34" fillId="12" borderId="1" xfId="1" applyNumberFormat="1" applyFont="1" applyFill="1" applyBorder="1"/>
    <xf numFmtId="0" fontId="26" fillId="12" borderId="7" xfId="1" applyFont="1" applyFill="1" applyBorder="1"/>
    <xf numFmtId="0" fontId="26" fillId="12" borderId="7" xfId="1" applyFont="1" applyFill="1" applyBorder="1" applyAlignment="1">
      <alignment horizontal="center"/>
    </xf>
    <xf numFmtId="184" fontId="26" fillId="12" borderId="7" xfId="1" applyNumberFormat="1" applyFont="1" applyFill="1" applyBorder="1"/>
    <xf numFmtId="184" fontId="34" fillId="12" borderId="7" xfId="1" applyNumberFormat="1" applyFont="1" applyFill="1" applyBorder="1"/>
    <xf numFmtId="0" fontId="26" fillId="3" borderId="1" xfId="1" applyFont="1" applyFill="1" applyBorder="1" applyAlignment="1">
      <alignment horizontal="center"/>
    </xf>
    <xf numFmtId="183" fontId="26" fillId="3" borderId="1" xfId="1" applyNumberFormat="1" applyFont="1" applyFill="1" applyBorder="1"/>
    <xf numFmtId="0" fontId="26" fillId="3" borderId="14" xfId="1" applyFont="1" applyFill="1" applyBorder="1"/>
    <xf numFmtId="0" fontId="26" fillId="3" borderId="1" xfId="1" applyFont="1" applyFill="1" applyBorder="1"/>
    <xf numFmtId="0" fontId="18" fillId="12" borderId="3" xfId="1" applyFont="1" applyFill="1" applyBorder="1"/>
    <xf numFmtId="0" fontId="26" fillId="12" borderId="3" xfId="1" applyFont="1" applyFill="1" applyBorder="1" applyAlignment="1">
      <alignment horizontal="center"/>
    </xf>
    <xf numFmtId="184" fontId="26" fillId="12" borderId="3" xfId="1" applyNumberFormat="1" applyFont="1" applyFill="1" applyBorder="1"/>
    <xf numFmtId="0" fontId="18" fillId="12" borderId="1" xfId="1" applyFont="1" applyFill="1" applyBorder="1" applyAlignment="1">
      <alignment horizontal="center"/>
    </xf>
    <xf numFmtId="0" fontId="18" fillId="2" borderId="1" xfId="1" applyFont="1" applyFill="1" applyBorder="1"/>
    <xf numFmtId="0" fontId="18" fillId="2" borderId="1" xfId="1" applyFont="1" applyFill="1" applyBorder="1" applyAlignment="1">
      <alignment horizontal="center"/>
    </xf>
    <xf numFmtId="184" fontId="26" fillId="2" borderId="1" xfId="1" applyNumberFormat="1" applyFont="1" applyFill="1" applyBorder="1"/>
    <xf numFmtId="0" fontId="26" fillId="2" borderId="1" xfId="1" applyFont="1" applyFill="1" applyBorder="1" applyAlignment="1">
      <alignment horizontal="center"/>
    </xf>
    <xf numFmtId="0" fontId="26" fillId="2" borderId="1" xfId="1" applyFont="1" applyFill="1" applyBorder="1"/>
    <xf numFmtId="0" fontId="18" fillId="0" borderId="1" xfId="1" applyFont="1" applyBorder="1"/>
    <xf numFmtId="0" fontId="18" fillId="0" borderId="1" xfId="1" applyFont="1" applyBorder="1" applyAlignment="1">
      <alignment horizontal="center"/>
    </xf>
    <xf numFmtId="184" fontId="26" fillId="0" borderId="1" xfId="1" applyNumberFormat="1" applyFont="1" applyBorder="1"/>
    <xf numFmtId="0" fontId="26" fillId="0" borderId="1" xfId="1" applyFont="1" applyBorder="1"/>
    <xf numFmtId="0" fontId="26" fillId="0" borderId="1" xfId="1" applyFont="1" applyBorder="1" applyAlignment="1">
      <alignment horizontal="center"/>
    </xf>
    <xf numFmtId="183" fontId="26" fillId="2" borderId="1" xfId="1" applyNumberFormat="1" applyFont="1" applyFill="1" applyBorder="1"/>
    <xf numFmtId="184" fontId="35" fillId="2" borderId="1" xfId="1" applyNumberFormat="1" applyFont="1" applyFill="1" applyBorder="1"/>
    <xf numFmtId="0" fontId="18" fillId="2" borderId="1" xfId="1" applyFont="1" applyFill="1" applyBorder="1" applyAlignment="1">
      <alignment vertical="center"/>
    </xf>
    <xf numFmtId="0" fontId="18" fillId="2" borderId="5" xfId="1" applyFont="1" applyFill="1" applyBorder="1" applyAlignment="1">
      <alignment horizontal="center"/>
    </xf>
    <xf numFmtId="0" fontId="18" fillId="0" borderId="3" xfId="1" applyFont="1" applyBorder="1"/>
    <xf numFmtId="0" fontId="26" fillId="0" borderId="3" xfId="1" applyFont="1" applyBorder="1" applyAlignment="1">
      <alignment horizontal="center"/>
    </xf>
    <xf numFmtId="184" fontId="26" fillId="0" borderId="3" xfId="1" applyNumberFormat="1" applyFont="1" applyBorder="1"/>
    <xf numFmtId="184" fontId="34" fillId="0" borderId="3" xfId="1" applyNumberFormat="1" applyFont="1" applyBorder="1"/>
    <xf numFmtId="0" fontId="18" fillId="2" borderId="11" xfId="1" applyFont="1" applyFill="1" applyBorder="1"/>
    <xf numFmtId="0" fontId="18" fillId="2" borderId="12" xfId="1" applyFont="1" applyFill="1" applyBorder="1"/>
    <xf numFmtId="0" fontId="26" fillId="2" borderId="12" xfId="1" applyFont="1" applyFill="1" applyBorder="1" applyAlignment="1">
      <alignment horizontal="center"/>
    </xf>
    <xf numFmtId="183" fontId="26" fillId="2" borderId="12" xfId="1" applyNumberFormat="1" applyFont="1" applyFill="1" applyBorder="1"/>
    <xf numFmtId="184" fontId="26" fillId="2" borderId="12" xfId="1" applyNumberFormat="1" applyFont="1" applyFill="1" applyBorder="1"/>
    <xf numFmtId="0" fontId="26" fillId="2" borderId="16" xfId="1" applyFont="1" applyFill="1" applyBorder="1"/>
    <xf numFmtId="0" fontId="26" fillId="2" borderId="17" xfId="1" applyFont="1" applyFill="1" applyBorder="1"/>
    <xf numFmtId="0" fontId="26" fillId="2" borderId="17" xfId="1" applyFont="1" applyFill="1" applyBorder="1" applyAlignment="1">
      <alignment horizontal="center"/>
    </xf>
    <xf numFmtId="184" fontId="26" fillId="2" borderId="17" xfId="1" applyNumberFormat="1" applyFont="1" applyFill="1" applyBorder="1"/>
    <xf numFmtId="0" fontId="9" fillId="11" borderId="17" xfId="1" applyFont="1" applyFill="1" applyBorder="1" applyAlignment="1">
      <alignment horizontal="center"/>
    </xf>
    <xf numFmtId="0" fontId="18" fillId="2" borderId="16" xfId="1" applyFont="1" applyFill="1" applyBorder="1"/>
    <xf numFmtId="0" fontId="18" fillId="2" borderId="17" xfId="1" applyFont="1" applyFill="1" applyBorder="1"/>
    <xf numFmtId="183" fontId="26" fillId="2" borderId="17" xfId="1" applyNumberFormat="1" applyFont="1" applyFill="1" applyBorder="1"/>
    <xf numFmtId="184" fontId="36" fillId="0" borderId="1" xfId="1" applyNumberFormat="1" applyFont="1" applyBorder="1"/>
    <xf numFmtId="0" fontId="8" fillId="9" borderId="5" xfId="1" applyFont="1" applyFill="1" applyBorder="1" applyAlignment="1">
      <alignment horizontal="center"/>
    </xf>
    <xf numFmtId="0" fontId="9" fillId="0" borderId="5" xfId="1" applyFont="1" applyBorder="1"/>
    <xf numFmtId="0" fontId="17" fillId="0" borderId="1" xfId="1" applyFont="1" applyBorder="1" applyAlignment="1">
      <alignment horizontal="center"/>
    </xf>
    <xf numFmtId="0" fontId="21" fillId="3" borderId="2" xfId="0" applyFont="1" applyFill="1" applyBorder="1">
      <alignment vertical="center"/>
    </xf>
    <xf numFmtId="0" fontId="15" fillId="0" borderId="0" xfId="0" applyFont="1" applyAlignment="1">
      <alignment horizontal="center" vertical="center"/>
    </xf>
    <xf numFmtId="181" fontId="32" fillId="2" borderId="1" xfId="1" applyNumberFormat="1" applyFont="1" applyFill="1" applyBorder="1"/>
    <xf numFmtId="181" fontId="32" fillId="8" borderId="1" xfId="1" applyNumberFormat="1" applyFont="1" applyFill="1" applyBorder="1"/>
    <xf numFmtId="181" fontId="32" fillId="0" borderId="1" xfId="1" applyNumberFormat="1" applyFont="1" applyBorder="1"/>
    <xf numFmtId="177" fontId="32" fillId="0" borderId="1" xfId="1" quotePrefix="1" applyNumberFormat="1" applyFont="1" applyBorder="1" applyAlignment="1">
      <alignment horizontal="left" wrapText="1"/>
    </xf>
    <xf numFmtId="0" fontId="30" fillId="2" borderId="1" xfId="1" applyFont="1" applyFill="1" applyBorder="1" applyAlignment="1">
      <alignment horizontal="center"/>
    </xf>
    <xf numFmtId="176" fontId="25" fillId="0" borderId="0" xfId="0" applyNumberFormat="1" applyFont="1">
      <alignment vertical="center"/>
    </xf>
    <xf numFmtId="181" fontId="9" fillId="18" borderId="1" xfId="1" applyNumberFormat="1" applyFont="1" applyFill="1" applyBorder="1"/>
    <xf numFmtId="182" fontId="9" fillId="0" borderId="1" xfId="1" quotePrefix="1" applyNumberFormat="1" applyFont="1" applyBorder="1" applyAlignment="1">
      <alignment horizontal="left" wrapText="1"/>
    </xf>
    <xf numFmtId="0" fontId="6" fillId="2" borderId="5" xfId="1" applyFont="1" applyFill="1" applyBorder="1" applyAlignment="1">
      <alignment horizontal="center"/>
    </xf>
    <xf numFmtId="0" fontId="12" fillId="0" borderId="3" xfId="1" applyFont="1" applyBorder="1" applyAlignment="1">
      <alignment horizontal="center"/>
    </xf>
    <xf numFmtId="0" fontId="37" fillId="2" borderId="1" xfId="1" applyFont="1" applyFill="1" applyBorder="1" applyAlignment="1">
      <alignment horizontal="center"/>
    </xf>
    <xf numFmtId="178" fontId="5" fillId="2" borderId="7" xfId="1" applyNumberFormat="1" applyFont="1" applyFill="1" applyBorder="1" applyAlignment="1">
      <alignment horizontal="right"/>
    </xf>
    <xf numFmtId="181" fontId="9" fillId="2" borderId="3" xfId="1" applyNumberFormat="1" applyFont="1" applyFill="1" applyBorder="1"/>
    <xf numFmtId="0" fontId="37" fillId="0" borderId="1" xfId="1" applyFont="1" applyBorder="1" applyAlignment="1">
      <alignment horizontal="center"/>
    </xf>
    <xf numFmtId="0" fontId="29" fillId="0" borderId="4" xfId="1" applyFont="1" applyBorder="1" applyAlignment="1">
      <alignment horizontal="center"/>
    </xf>
    <xf numFmtId="0" fontId="19" fillId="0" borderId="7" xfId="1" applyFont="1" applyBorder="1" applyAlignment="1">
      <alignment horizontal="center"/>
    </xf>
    <xf numFmtId="178" fontId="8" fillId="0" borderId="7" xfId="1" applyNumberFormat="1" applyFont="1" applyBorder="1" applyAlignment="1">
      <alignment horizontal="right"/>
    </xf>
    <xf numFmtId="0" fontId="10" fillId="4" borderId="11" xfId="1" applyFont="1" applyFill="1" applyBorder="1"/>
    <xf numFmtId="0" fontId="10" fillId="4" borderId="12" xfId="1" applyFont="1" applyFill="1" applyBorder="1" applyAlignment="1">
      <alignment horizontal="center"/>
    </xf>
    <xf numFmtId="0" fontId="10" fillId="4" borderId="12" xfId="1" applyFont="1" applyFill="1" applyBorder="1" applyAlignment="1">
      <alignment horizontal="center" wrapText="1"/>
    </xf>
    <xf numFmtId="0" fontId="10" fillId="4" borderId="12" xfId="1" applyFont="1" applyFill="1" applyBorder="1"/>
    <xf numFmtId="0" fontId="12" fillId="4" borderId="12" xfId="1" applyFont="1" applyFill="1" applyBorder="1" applyAlignment="1">
      <alignment horizontal="center" vertical="center" wrapText="1"/>
    </xf>
    <xf numFmtId="0" fontId="12" fillId="4" borderId="12" xfId="1" applyFont="1" applyFill="1" applyBorder="1" applyAlignment="1">
      <alignment horizontal="center" vertical="center"/>
    </xf>
    <xf numFmtId="0" fontId="19" fillId="4" borderId="12" xfId="1" applyFont="1" applyFill="1" applyBorder="1" applyAlignment="1">
      <alignment horizontal="center" vertical="center" wrapText="1"/>
    </xf>
    <xf numFmtId="0" fontId="10" fillId="4" borderId="13" xfId="1" applyFont="1" applyFill="1" applyBorder="1"/>
    <xf numFmtId="0" fontId="8" fillId="2" borderId="14" xfId="1" applyFont="1" applyFill="1" applyBorder="1"/>
    <xf numFmtId="179" fontId="5" fillId="2" borderId="15" xfId="1" applyNumberFormat="1" applyFont="1" applyFill="1" applyBorder="1" applyAlignment="1">
      <alignment horizontal="right"/>
    </xf>
    <xf numFmtId="0" fontId="9" fillId="2" borderId="14" xfId="1" applyFont="1" applyFill="1" applyBorder="1"/>
    <xf numFmtId="0" fontId="8" fillId="0" borderId="14" xfId="1" applyFont="1" applyBorder="1"/>
    <xf numFmtId="179" fontId="5" fillId="0" borderId="15" xfId="1" applyNumberFormat="1" applyFont="1" applyBorder="1" applyAlignment="1">
      <alignment horizontal="right"/>
    </xf>
    <xf numFmtId="0" fontId="9" fillId="0" borderId="14" xfId="1" applyFont="1" applyBorder="1"/>
    <xf numFmtId="0" fontId="8" fillId="0" borderId="14" xfId="1" applyFont="1" applyBorder="1" applyAlignment="1">
      <alignment vertical="center"/>
    </xf>
    <xf numFmtId="0" fontId="5" fillId="2" borderId="0" xfId="0" applyFont="1" applyFill="1">
      <alignment vertical="center"/>
    </xf>
    <xf numFmtId="179" fontId="6" fillId="0" borderId="15" xfId="1" applyNumberFormat="1" applyFont="1" applyBorder="1" applyAlignment="1">
      <alignment horizontal="right"/>
    </xf>
    <xf numFmtId="181" fontId="32" fillId="0" borderId="19" xfId="1" applyNumberFormat="1" applyFont="1" applyBorder="1"/>
    <xf numFmtId="181" fontId="8" fillId="0" borderId="19" xfId="1" applyNumberFormat="1" applyFont="1" applyBorder="1"/>
    <xf numFmtId="0" fontId="37" fillId="0" borderId="17" xfId="1" applyFont="1" applyBorder="1" applyAlignment="1">
      <alignment horizontal="center"/>
    </xf>
    <xf numFmtId="0" fontId="38" fillId="12" borderId="14" xfId="1" applyFont="1" applyFill="1" applyBorder="1" applyAlignment="1">
      <alignment horizontal="right"/>
    </xf>
    <xf numFmtId="0" fontId="38" fillId="12" borderId="14" xfId="1" applyFont="1" applyFill="1" applyBorder="1"/>
    <xf numFmtId="0" fontId="39" fillId="12" borderId="14" xfId="1" applyFont="1" applyFill="1" applyBorder="1"/>
    <xf numFmtId="0" fontId="40" fillId="2" borderId="1" xfId="1" applyFont="1" applyFill="1" applyBorder="1" applyAlignment="1">
      <alignment horizontal="center"/>
    </xf>
    <xf numFmtId="0" fontId="40" fillId="0" borderId="1" xfId="1" applyFont="1" applyBorder="1" applyAlignment="1">
      <alignment horizontal="center"/>
    </xf>
    <xf numFmtId="0" fontId="40" fillId="0" borderId="4" xfId="1" applyFont="1" applyBorder="1" applyAlignment="1">
      <alignment horizontal="center"/>
    </xf>
    <xf numFmtId="5" fontId="8" fillId="0" borderId="0" xfId="1" applyNumberFormat="1" applyFont="1"/>
    <xf numFmtId="14" fontId="8" fillId="0" borderId="0" xfId="1" quotePrefix="1" applyNumberFormat="1" applyFont="1"/>
    <xf numFmtId="178" fontId="9" fillId="2" borderId="1" xfId="1" quotePrefix="1" applyNumberFormat="1" applyFont="1" applyFill="1" applyBorder="1" applyAlignment="1">
      <alignment wrapText="1"/>
    </xf>
    <xf numFmtId="178" fontId="9" fillId="0" borderId="1" xfId="1" quotePrefix="1" applyNumberFormat="1" applyFont="1" applyBorder="1" applyAlignment="1">
      <alignment wrapText="1"/>
    </xf>
    <xf numFmtId="0" fontId="9" fillId="19" borderId="14" xfId="1" applyFont="1" applyFill="1" applyBorder="1"/>
    <xf numFmtId="0" fontId="9" fillId="19" borderId="1" xfId="1" applyFont="1" applyFill="1" applyBorder="1"/>
    <xf numFmtId="176" fontId="9" fillId="19" borderId="1" xfId="1" applyNumberFormat="1" applyFont="1" applyFill="1" applyBorder="1" applyAlignment="1">
      <alignment horizontal="center"/>
    </xf>
    <xf numFmtId="181" fontId="9" fillId="19" borderId="1" xfId="1" applyNumberFormat="1" applyFont="1" applyFill="1" applyBorder="1"/>
    <xf numFmtId="177" fontId="9" fillId="19" borderId="1" xfId="1" quotePrefix="1" applyNumberFormat="1" applyFont="1" applyFill="1" applyBorder="1" applyAlignment="1">
      <alignment horizontal="left" wrapText="1"/>
    </xf>
    <xf numFmtId="0" fontId="5" fillId="19" borderId="1" xfId="1" applyFont="1" applyFill="1" applyBorder="1" applyAlignment="1">
      <alignment horizontal="center"/>
    </xf>
    <xf numFmtId="0" fontId="13" fillId="19" borderId="1" xfId="1" applyFont="1" applyFill="1" applyBorder="1" applyAlignment="1">
      <alignment horizontal="center"/>
    </xf>
    <xf numFmtId="0" fontId="12" fillId="19" borderId="1" xfId="1" applyFont="1" applyFill="1" applyBorder="1" applyAlignment="1">
      <alignment horizontal="center"/>
    </xf>
    <xf numFmtId="0" fontId="12" fillId="19" borderId="4" xfId="1" applyFont="1" applyFill="1" applyBorder="1" applyAlignment="1">
      <alignment horizontal="center"/>
    </xf>
    <xf numFmtId="178" fontId="8" fillId="19" borderId="1" xfId="1" applyNumberFormat="1" applyFont="1" applyFill="1" applyBorder="1" applyAlignment="1">
      <alignment horizontal="right"/>
    </xf>
    <xf numFmtId="0" fontId="6" fillId="19" borderId="1" xfId="1" applyFont="1" applyFill="1" applyBorder="1" applyAlignment="1">
      <alignment horizontal="center"/>
    </xf>
    <xf numFmtId="0" fontId="8" fillId="19" borderId="1" xfId="1" applyFont="1" applyFill="1" applyBorder="1" applyAlignment="1">
      <alignment horizontal="center"/>
    </xf>
    <xf numFmtId="180" fontId="8" fillId="19" borderId="1" xfId="1" applyNumberFormat="1" applyFont="1" applyFill="1" applyBorder="1" applyAlignment="1">
      <alignment horizontal="right"/>
    </xf>
    <xf numFmtId="178" fontId="5" fillId="19" borderId="1" xfId="1" applyNumberFormat="1" applyFont="1" applyFill="1" applyBorder="1" applyAlignment="1">
      <alignment horizontal="right"/>
    </xf>
    <xf numFmtId="179" fontId="5" fillId="19" borderId="1" xfId="1" applyNumberFormat="1" applyFont="1" applyFill="1" applyBorder="1" applyAlignment="1">
      <alignment horizontal="right"/>
    </xf>
    <xf numFmtId="179" fontId="5" fillId="19" borderId="15" xfId="1" applyNumberFormat="1" applyFont="1" applyFill="1" applyBorder="1" applyAlignment="1">
      <alignment horizontal="right"/>
    </xf>
    <xf numFmtId="0" fontId="8" fillId="19" borderId="14" xfId="1" applyFont="1" applyFill="1" applyBorder="1"/>
    <xf numFmtId="0" fontId="8" fillId="19" borderId="1" xfId="1" applyFont="1" applyFill="1" applyBorder="1"/>
    <xf numFmtId="0" fontId="12" fillId="19" borderId="6" xfId="1" applyFont="1" applyFill="1" applyBorder="1" applyAlignment="1">
      <alignment horizontal="center"/>
    </xf>
    <xf numFmtId="0" fontId="8" fillId="19" borderId="5" xfId="1" applyFont="1" applyFill="1" applyBorder="1" applyAlignment="1">
      <alignment horizontal="center"/>
    </xf>
    <xf numFmtId="178" fontId="8" fillId="19" borderId="4" xfId="1" applyNumberFormat="1" applyFont="1" applyFill="1" applyBorder="1" applyAlignment="1">
      <alignment horizontal="right"/>
    </xf>
    <xf numFmtId="178" fontId="5" fillId="19" borderId="5" xfId="1" applyNumberFormat="1" applyFont="1" applyFill="1" applyBorder="1" applyAlignment="1">
      <alignment horizontal="right"/>
    </xf>
    <xf numFmtId="181" fontId="11" fillId="0" borderId="1" xfId="1" applyNumberFormat="1" applyFont="1" applyBorder="1" applyAlignment="1">
      <alignment horizontal="center"/>
    </xf>
    <xf numFmtId="180" fontId="9" fillId="0" borderId="1" xfId="1" applyNumberFormat="1" applyFont="1" applyBorder="1" applyAlignment="1">
      <alignment horizontal="center"/>
    </xf>
    <xf numFmtId="0" fontId="19" fillId="19" borderId="1" xfId="1" applyFont="1" applyFill="1" applyBorder="1" applyAlignment="1">
      <alignment horizontal="center"/>
    </xf>
    <xf numFmtId="180" fontId="9" fillId="2" borderId="1" xfId="1" applyNumberFormat="1" applyFont="1" applyFill="1" applyBorder="1" applyAlignment="1">
      <alignment horizontal="center"/>
    </xf>
    <xf numFmtId="181" fontId="10" fillId="2" borderId="1" xfId="1" applyNumberFormat="1" applyFont="1" applyFill="1" applyBorder="1" applyAlignment="1">
      <alignment horizontal="center"/>
    </xf>
    <xf numFmtId="0" fontId="8" fillId="4" borderId="12" xfId="1" applyFont="1" applyFill="1" applyBorder="1" applyAlignment="1">
      <alignment horizontal="center" wrapText="1"/>
    </xf>
    <xf numFmtId="178" fontId="10" fillId="2" borderId="1" xfId="1" applyNumberFormat="1" applyFont="1" applyFill="1" applyBorder="1" applyAlignment="1">
      <alignment horizontal="center"/>
    </xf>
    <xf numFmtId="177" fontId="8" fillId="19" borderId="1" xfId="1" quotePrefix="1" applyNumberFormat="1" applyFont="1" applyFill="1" applyBorder="1" applyAlignment="1">
      <alignment horizontal="left" wrapText="1"/>
    </xf>
    <xf numFmtId="0" fontId="12" fillId="19" borderId="7" xfId="1" applyFont="1" applyFill="1" applyBorder="1" applyAlignment="1">
      <alignment horizontal="center"/>
    </xf>
    <xf numFmtId="181" fontId="8" fillId="19" borderId="9" xfId="1" applyNumberFormat="1" applyFont="1" applyFill="1" applyBorder="1"/>
    <xf numFmtId="0" fontId="17" fillId="19" borderId="1" xfId="1" applyFont="1" applyFill="1" applyBorder="1" applyAlignment="1">
      <alignment horizontal="center"/>
    </xf>
    <xf numFmtId="178" fontId="10" fillId="0" borderId="1" xfId="1" applyNumberFormat="1" applyFont="1" applyBorder="1" applyAlignment="1">
      <alignment horizontal="center"/>
    </xf>
    <xf numFmtId="0" fontId="12" fillId="19" borderId="3" xfId="1" applyFont="1" applyFill="1" applyBorder="1" applyAlignment="1">
      <alignment horizontal="center"/>
    </xf>
    <xf numFmtId="178" fontId="8" fillId="19" borderId="3" xfId="1" applyNumberFormat="1" applyFont="1" applyFill="1" applyBorder="1" applyAlignment="1">
      <alignment horizontal="right"/>
    </xf>
    <xf numFmtId="181" fontId="8" fillId="19" borderId="1" xfId="1" applyNumberFormat="1" applyFont="1" applyFill="1" applyBorder="1"/>
    <xf numFmtId="0" fontId="6" fillId="19" borderId="5" xfId="1" applyFont="1" applyFill="1" applyBorder="1" applyAlignment="1">
      <alignment horizontal="center"/>
    </xf>
    <xf numFmtId="0" fontId="13" fillId="19" borderId="1" xfId="1" applyFont="1" applyFill="1" applyBorder="1"/>
    <xf numFmtId="0" fontId="6" fillId="19" borderId="1" xfId="1" applyFont="1" applyFill="1" applyBorder="1"/>
    <xf numFmtId="0" fontId="8" fillId="19" borderId="16" xfId="1" applyFont="1" applyFill="1" applyBorder="1"/>
    <xf numFmtId="0" fontId="8" fillId="19" borderId="17" xfId="1" applyFont="1" applyFill="1" applyBorder="1"/>
    <xf numFmtId="176" fontId="9" fillId="19" borderId="17" xfId="1" applyNumberFormat="1" applyFont="1" applyFill="1" applyBorder="1" applyAlignment="1">
      <alignment horizontal="center"/>
    </xf>
    <xf numFmtId="177" fontId="9" fillId="19" borderId="17" xfId="1" quotePrefix="1" applyNumberFormat="1" applyFont="1" applyFill="1" applyBorder="1" applyAlignment="1">
      <alignment horizontal="left" wrapText="1"/>
    </xf>
    <xf numFmtId="0" fontId="7" fillId="19" borderId="17" xfId="1" applyFont="1" applyFill="1" applyBorder="1" applyAlignment="1">
      <alignment horizontal="center"/>
    </xf>
    <xf numFmtId="0" fontId="13" fillId="19" borderId="17" xfId="1" applyFont="1" applyFill="1" applyBorder="1"/>
    <xf numFmtId="0" fontId="12" fillId="19" borderId="17" xfId="1" applyFont="1" applyFill="1" applyBorder="1" applyAlignment="1">
      <alignment horizontal="center"/>
    </xf>
    <xf numFmtId="0" fontId="29" fillId="19" borderId="17" xfId="1" applyFont="1" applyFill="1" applyBorder="1" applyAlignment="1">
      <alignment horizontal="center"/>
    </xf>
    <xf numFmtId="0" fontId="5" fillId="19" borderId="17" xfId="1" applyFont="1" applyFill="1" applyBorder="1" applyAlignment="1">
      <alignment horizontal="center"/>
    </xf>
    <xf numFmtId="0" fontId="8" fillId="19" borderId="17" xfId="1" applyFont="1" applyFill="1" applyBorder="1" applyAlignment="1">
      <alignment horizontal="center"/>
    </xf>
    <xf numFmtId="180" fontId="8" fillId="19" borderId="17" xfId="1" applyNumberFormat="1" applyFont="1" applyFill="1" applyBorder="1" applyAlignment="1">
      <alignment horizontal="right"/>
    </xf>
    <xf numFmtId="178" fontId="5" fillId="19" borderId="17" xfId="1" applyNumberFormat="1" applyFont="1" applyFill="1" applyBorder="1" applyAlignment="1">
      <alignment horizontal="right"/>
    </xf>
    <xf numFmtId="179" fontId="5" fillId="19" borderId="17" xfId="1" applyNumberFormat="1" applyFont="1" applyFill="1" applyBorder="1" applyAlignment="1">
      <alignment horizontal="right"/>
    </xf>
    <xf numFmtId="179" fontId="5" fillId="19" borderId="18" xfId="1" applyNumberFormat="1" applyFont="1" applyFill="1" applyBorder="1" applyAlignment="1">
      <alignment horizontal="right"/>
    </xf>
    <xf numFmtId="181" fontId="9" fillId="0" borderId="17" xfId="1" applyNumberFormat="1" applyFont="1" applyBorder="1"/>
    <xf numFmtId="0" fontId="5" fillId="19" borderId="5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29" fillId="19" borderId="1" xfId="1" applyFont="1" applyFill="1" applyBorder="1" applyAlignment="1">
      <alignment horizontal="center"/>
    </xf>
    <xf numFmtId="0" fontId="9" fillId="19" borderId="1" xfId="1" applyFont="1" applyFill="1" applyBorder="1" applyAlignment="1">
      <alignment horizontal="center"/>
    </xf>
    <xf numFmtId="180" fontId="9" fillId="19" borderId="1" xfId="1" applyNumberFormat="1" applyFont="1" applyFill="1" applyBorder="1" applyAlignment="1">
      <alignment horizontal="right"/>
    </xf>
    <xf numFmtId="178" fontId="6" fillId="19" borderId="1" xfId="1" applyNumberFormat="1" applyFont="1" applyFill="1" applyBorder="1" applyAlignment="1">
      <alignment horizontal="right"/>
    </xf>
    <xf numFmtId="179" fontId="6" fillId="19" borderId="1" xfId="1" applyNumberFormat="1" applyFont="1" applyFill="1" applyBorder="1" applyAlignment="1">
      <alignment horizontal="right"/>
    </xf>
    <xf numFmtId="179" fontId="6" fillId="19" borderId="15" xfId="1" applyNumberFormat="1" applyFont="1" applyFill="1" applyBorder="1" applyAlignment="1">
      <alignment horizontal="right"/>
    </xf>
    <xf numFmtId="0" fontId="40" fillId="19" borderId="1" xfId="1" applyFont="1" applyFill="1" applyBorder="1" applyAlignment="1">
      <alignment horizontal="center"/>
    </xf>
    <xf numFmtId="0" fontId="40" fillId="19" borderId="4" xfId="1" applyFont="1" applyFill="1" applyBorder="1" applyAlignment="1">
      <alignment horizontal="center"/>
    </xf>
    <xf numFmtId="56" fontId="0" fillId="0" borderId="0" xfId="0" applyNumberFormat="1" applyFill="1">
      <alignment vertical="center"/>
    </xf>
    <xf numFmtId="181" fontId="32" fillId="0" borderId="1" xfId="1" applyNumberFormat="1" applyFont="1" applyFill="1" applyBorder="1"/>
    <xf numFmtId="181" fontId="9" fillId="0" borderId="1" xfId="1" applyNumberFormat="1" applyFont="1" applyFill="1" applyBorder="1"/>
    <xf numFmtId="181" fontId="11" fillId="2" borderId="1" xfId="1" applyNumberFormat="1" applyFont="1" applyFill="1" applyBorder="1" applyAlignment="1">
      <alignment horizontal="center"/>
    </xf>
    <xf numFmtId="0" fontId="12" fillId="0" borderId="1" xfId="1" applyFont="1" applyFill="1" applyBorder="1" applyAlignment="1">
      <alignment horizontal="center"/>
    </xf>
    <xf numFmtId="0" fontId="8" fillId="0" borderId="0" xfId="1" applyFont="1" applyBorder="1" applyAlignment="1">
      <alignment horizontal="center"/>
    </xf>
    <xf numFmtId="180" fontId="8" fillId="0" borderId="0" xfId="1" applyNumberFormat="1" applyFont="1" applyBorder="1" applyAlignment="1">
      <alignment horizontal="right"/>
    </xf>
    <xf numFmtId="179" fontId="5" fillId="0" borderId="0" xfId="1" applyNumberFormat="1" applyFont="1" applyBorder="1" applyAlignment="1">
      <alignment horizontal="right"/>
    </xf>
    <xf numFmtId="178" fontId="5" fillId="0" borderId="0" xfId="1" applyNumberFormat="1" applyFont="1" applyFill="1" applyBorder="1" applyAlignment="1">
      <alignment horizontal="right"/>
    </xf>
    <xf numFmtId="0" fontId="37" fillId="0" borderId="7" xfId="1" applyFont="1" applyBorder="1" applyAlignment="1">
      <alignment horizontal="center"/>
    </xf>
    <xf numFmtId="0" fontId="41" fillId="19" borderId="1" xfId="1" applyFont="1" applyFill="1" applyBorder="1"/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190" fontId="32" fillId="2" borderId="1" xfId="1" applyNumberFormat="1" applyFont="1" applyFill="1" applyBorder="1"/>
    <xf numFmtId="181" fontId="32" fillId="19" borderId="1" xfId="1" applyNumberFormat="1" applyFont="1" applyFill="1" applyBorder="1"/>
    <xf numFmtId="0" fontId="42" fillId="19" borderId="1" xfId="1" applyFont="1" applyFill="1" applyBorder="1" applyAlignment="1">
      <alignment horizontal="center"/>
    </xf>
    <xf numFmtId="180" fontId="9" fillId="20" borderId="1" xfId="1" applyNumberFormat="1" applyFont="1" applyFill="1" applyBorder="1" applyAlignment="1">
      <alignment horizontal="center"/>
    </xf>
    <xf numFmtId="0" fontId="8" fillId="20" borderId="1" xfId="1" applyFont="1" applyFill="1" applyBorder="1"/>
    <xf numFmtId="0" fontId="9" fillId="20" borderId="1" xfId="1" applyFont="1" applyFill="1" applyBorder="1"/>
    <xf numFmtId="0" fontId="8" fillId="20" borderId="1" xfId="1" applyFont="1" applyFill="1" applyBorder="1" applyAlignment="1">
      <alignment horizontal="center"/>
    </xf>
    <xf numFmtId="0" fontId="9" fillId="20" borderId="1" xfId="1" applyFont="1" applyFill="1" applyBorder="1" applyAlignment="1">
      <alignment horizontal="center"/>
    </xf>
    <xf numFmtId="0" fontId="12" fillId="20" borderId="1" xfId="1" applyFont="1" applyFill="1" applyBorder="1" applyAlignment="1">
      <alignment horizontal="center"/>
    </xf>
    <xf numFmtId="188" fontId="0" fillId="0" borderId="1" xfId="0" applyNumberFormat="1" applyFill="1" applyBorder="1">
      <alignment vertical="center"/>
    </xf>
    <xf numFmtId="190" fontId="32" fillId="8" borderId="1" xfId="1" applyNumberFormat="1" applyFont="1" applyFill="1" applyBorder="1"/>
    <xf numFmtId="190" fontId="32" fillId="0" borderId="1" xfId="1" applyNumberFormat="1" applyFont="1" applyBorder="1"/>
    <xf numFmtId="0" fontId="21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77" fontId="43" fillId="0" borderId="1" xfId="1" quotePrefix="1" applyNumberFormat="1" applyFont="1" applyBorder="1" applyAlignment="1">
      <alignment horizontal="left" wrapText="1"/>
    </xf>
  </cellXfs>
  <cellStyles count="2">
    <cellStyle name="標準" xfId="0" builtinId="0"/>
    <cellStyle name="標準 2" xfId="1" xr:uid="{BA1A417D-42DF-45DD-8D06-9C390D9DDDAF}"/>
  </cellStyles>
  <dxfs count="0"/>
  <tableStyles count="0" defaultTableStyle="TableStyleMedium2" defaultPivotStyle="PivotStyleLight16"/>
  <colors>
    <mruColors>
      <color rgb="FFFF99CC"/>
      <color rgb="FFFFCCCC"/>
      <color rgb="FF0099FF"/>
      <color rgb="FF66CCFF"/>
      <color rgb="FFFF66CC"/>
      <color rgb="FFC7FD03"/>
      <color rgb="FFFFFFFF"/>
      <color rgb="FFFF99FF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41565</xdr:colOff>
      <xdr:row>28</xdr:row>
      <xdr:rowOff>193960</xdr:rowOff>
    </xdr:from>
    <xdr:to>
      <xdr:col>15</xdr:col>
      <xdr:colOff>512619</xdr:colOff>
      <xdr:row>36</xdr:row>
      <xdr:rowOff>55418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AB549B9E-1C7B-4E66-A077-CD1AB75AEA85}"/>
            </a:ext>
          </a:extLst>
        </xdr:cNvPr>
        <xdr:cNvSpPr/>
      </xdr:nvSpPr>
      <xdr:spPr>
        <a:xfrm>
          <a:off x="10086110" y="7329051"/>
          <a:ext cx="471054" cy="1745676"/>
        </a:xfrm>
        <a:prstGeom prst="ellipse">
          <a:avLst/>
        </a:prstGeom>
        <a:noFill/>
        <a:ln w="76200">
          <a:solidFill>
            <a:srgbClr val="FF99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22</xdr:col>
      <xdr:colOff>27710</xdr:colOff>
      <xdr:row>3</xdr:row>
      <xdr:rowOff>243445</xdr:rowOff>
    </xdr:from>
    <xdr:to>
      <xdr:col>22</xdr:col>
      <xdr:colOff>664030</xdr:colOff>
      <xdr:row>56</xdr:row>
      <xdr:rowOff>69272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53605C57-BEC9-A9F0-02D7-7BBB76157691}"/>
            </a:ext>
          </a:extLst>
        </xdr:cNvPr>
        <xdr:cNvSpPr/>
      </xdr:nvSpPr>
      <xdr:spPr>
        <a:xfrm>
          <a:off x="16015855" y="1047009"/>
          <a:ext cx="636320" cy="12779827"/>
        </a:xfrm>
        <a:prstGeom prst="rect">
          <a:avLst/>
        </a:prstGeom>
        <a:noFill/>
        <a:ln w="76200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13854</xdr:colOff>
      <xdr:row>17</xdr:row>
      <xdr:rowOff>10886</xdr:rowOff>
    </xdr:from>
    <xdr:to>
      <xdr:col>23</xdr:col>
      <xdr:colOff>0</xdr:colOff>
      <xdr:row>29</xdr:row>
      <xdr:rowOff>38596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B346228F-3BCA-4271-B3BE-F12F859D7F70}"/>
            </a:ext>
          </a:extLst>
        </xdr:cNvPr>
        <xdr:cNvSpPr/>
      </xdr:nvSpPr>
      <xdr:spPr>
        <a:xfrm>
          <a:off x="13729854" y="4305795"/>
          <a:ext cx="2923310" cy="2673928"/>
        </a:xfrm>
        <a:prstGeom prst="rect">
          <a:avLst/>
        </a:prstGeom>
        <a:noFill/>
        <a:ln w="76200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22</xdr:col>
      <xdr:colOff>83129</xdr:colOff>
      <xdr:row>123</xdr:row>
      <xdr:rowOff>138544</xdr:rowOff>
    </xdr:from>
    <xdr:to>
      <xdr:col>28</xdr:col>
      <xdr:colOff>251216</xdr:colOff>
      <xdr:row>127</xdr:row>
      <xdr:rowOff>193962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781D3C8-7E4C-284E-B426-2C191AE87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1274" y="13674435"/>
          <a:ext cx="5169578" cy="997527"/>
        </a:xfrm>
        <a:prstGeom prst="rect">
          <a:avLst/>
        </a:prstGeom>
      </xdr:spPr>
    </xdr:pic>
    <xdr:clientData/>
  </xdr:twoCellAnchor>
  <xdr:twoCellAnchor editAs="oneCell">
    <xdr:from>
      <xdr:col>22</xdr:col>
      <xdr:colOff>55420</xdr:colOff>
      <xdr:row>129</xdr:row>
      <xdr:rowOff>138545</xdr:rowOff>
    </xdr:from>
    <xdr:to>
      <xdr:col>28</xdr:col>
      <xdr:colOff>215340</xdr:colOff>
      <xdr:row>133</xdr:row>
      <xdr:rowOff>207818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EBA8662-2DA4-6567-2A9C-7ED373534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43565" y="15087600"/>
          <a:ext cx="5161411" cy="1011382"/>
        </a:xfrm>
        <a:prstGeom prst="rect">
          <a:avLst/>
        </a:prstGeom>
      </xdr:spPr>
    </xdr:pic>
    <xdr:clientData/>
  </xdr:twoCellAnchor>
  <xdr:twoCellAnchor>
    <xdr:from>
      <xdr:col>9</xdr:col>
      <xdr:colOff>290947</xdr:colOff>
      <xdr:row>56</xdr:row>
      <xdr:rowOff>193958</xdr:rowOff>
    </xdr:from>
    <xdr:to>
      <xdr:col>11</xdr:col>
      <xdr:colOff>96983</xdr:colOff>
      <xdr:row>97</xdr:row>
      <xdr:rowOff>55417</xdr:rowOff>
    </xdr:to>
    <xdr:sp macro="" textlink="">
      <xdr:nvSpPr>
        <xdr:cNvPr id="6" name="楕円 59">
          <a:extLst>
            <a:ext uri="{FF2B5EF4-FFF2-40B4-BE49-F238E27FC236}">
              <a16:creationId xmlns:a16="http://schemas.microsoft.com/office/drawing/2014/main" id="{05ABD204-4A07-4553-8561-198757AFA847}"/>
            </a:ext>
          </a:extLst>
        </xdr:cNvPr>
        <xdr:cNvSpPr/>
      </xdr:nvSpPr>
      <xdr:spPr>
        <a:xfrm flipV="1">
          <a:off x="8174183" y="13937667"/>
          <a:ext cx="526473" cy="332514"/>
        </a:xfrm>
        <a:custGeom>
          <a:avLst/>
          <a:gdLst>
            <a:gd name="connsiteX0" fmla="*/ 0 w 623455"/>
            <a:gd name="connsiteY0" fmla="*/ 1343891 h 2687781"/>
            <a:gd name="connsiteX1" fmla="*/ 311728 w 623455"/>
            <a:gd name="connsiteY1" fmla="*/ 0 h 2687781"/>
            <a:gd name="connsiteX2" fmla="*/ 623456 w 623455"/>
            <a:gd name="connsiteY2" fmla="*/ 1343891 h 2687781"/>
            <a:gd name="connsiteX3" fmla="*/ 311728 w 623455"/>
            <a:gd name="connsiteY3" fmla="*/ 2687782 h 2687781"/>
            <a:gd name="connsiteX4" fmla="*/ 0 w 623455"/>
            <a:gd name="connsiteY4" fmla="*/ 1343891 h 2687781"/>
            <a:gd name="connsiteX0" fmla="*/ 0 w 665020"/>
            <a:gd name="connsiteY0" fmla="*/ 1343897 h 2687794"/>
            <a:gd name="connsiteX1" fmla="*/ 311728 w 665020"/>
            <a:gd name="connsiteY1" fmla="*/ 6 h 2687794"/>
            <a:gd name="connsiteX2" fmla="*/ 665020 w 665020"/>
            <a:gd name="connsiteY2" fmla="*/ 1330043 h 2687794"/>
            <a:gd name="connsiteX3" fmla="*/ 311728 w 665020"/>
            <a:gd name="connsiteY3" fmla="*/ 2687788 h 2687794"/>
            <a:gd name="connsiteX4" fmla="*/ 0 w 665020"/>
            <a:gd name="connsiteY4" fmla="*/ 1343897 h 2687794"/>
            <a:gd name="connsiteX0" fmla="*/ 0 w 748147"/>
            <a:gd name="connsiteY0" fmla="*/ 1357771 h 2687834"/>
            <a:gd name="connsiteX1" fmla="*/ 394855 w 748147"/>
            <a:gd name="connsiteY1" fmla="*/ 26 h 2687834"/>
            <a:gd name="connsiteX2" fmla="*/ 748147 w 748147"/>
            <a:gd name="connsiteY2" fmla="*/ 1330063 h 2687834"/>
            <a:gd name="connsiteX3" fmla="*/ 394855 w 748147"/>
            <a:gd name="connsiteY3" fmla="*/ 2687808 h 2687834"/>
            <a:gd name="connsiteX4" fmla="*/ 0 w 748147"/>
            <a:gd name="connsiteY4" fmla="*/ 1357771 h 26878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48147" h="2687834">
              <a:moveTo>
                <a:pt x="0" y="1357771"/>
              </a:moveTo>
              <a:cubicBezTo>
                <a:pt x="0" y="615560"/>
                <a:pt x="270164" y="4644"/>
                <a:pt x="394855" y="26"/>
              </a:cubicBezTo>
              <a:cubicBezTo>
                <a:pt x="519546" y="-4592"/>
                <a:pt x="748147" y="587852"/>
                <a:pt x="748147" y="1330063"/>
              </a:cubicBezTo>
              <a:cubicBezTo>
                <a:pt x="748147" y="2072274"/>
                <a:pt x="519546" y="2683190"/>
                <a:pt x="394855" y="2687808"/>
              </a:cubicBezTo>
              <a:cubicBezTo>
                <a:pt x="270164" y="2692426"/>
                <a:pt x="0" y="2099982"/>
                <a:pt x="0" y="1357771"/>
              </a:cubicBezTo>
              <a:close/>
            </a:path>
          </a:pathLst>
        </a:custGeom>
        <a:noFill/>
        <a:ln w="762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304794</xdr:colOff>
      <xdr:row>44</xdr:row>
      <xdr:rowOff>152400</xdr:rowOff>
    </xdr:from>
    <xdr:to>
      <xdr:col>11</xdr:col>
      <xdr:colOff>110830</xdr:colOff>
      <xdr:row>55</xdr:row>
      <xdr:rowOff>96982</xdr:rowOff>
    </xdr:to>
    <xdr:sp macro="" textlink="">
      <xdr:nvSpPr>
        <xdr:cNvPr id="8" name="楕円 59">
          <a:extLst>
            <a:ext uri="{FF2B5EF4-FFF2-40B4-BE49-F238E27FC236}">
              <a16:creationId xmlns:a16="http://schemas.microsoft.com/office/drawing/2014/main" id="{3FCCADDF-DFE9-40BF-99EB-9375422065D2}"/>
            </a:ext>
          </a:extLst>
        </xdr:cNvPr>
        <xdr:cNvSpPr/>
      </xdr:nvSpPr>
      <xdr:spPr>
        <a:xfrm flipH="1">
          <a:off x="8188030" y="11055927"/>
          <a:ext cx="526473" cy="2535382"/>
        </a:xfrm>
        <a:custGeom>
          <a:avLst/>
          <a:gdLst>
            <a:gd name="connsiteX0" fmla="*/ 0 w 623455"/>
            <a:gd name="connsiteY0" fmla="*/ 1343891 h 2687781"/>
            <a:gd name="connsiteX1" fmla="*/ 311728 w 623455"/>
            <a:gd name="connsiteY1" fmla="*/ 0 h 2687781"/>
            <a:gd name="connsiteX2" fmla="*/ 623456 w 623455"/>
            <a:gd name="connsiteY2" fmla="*/ 1343891 h 2687781"/>
            <a:gd name="connsiteX3" fmla="*/ 311728 w 623455"/>
            <a:gd name="connsiteY3" fmla="*/ 2687782 h 2687781"/>
            <a:gd name="connsiteX4" fmla="*/ 0 w 623455"/>
            <a:gd name="connsiteY4" fmla="*/ 1343891 h 2687781"/>
            <a:gd name="connsiteX0" fmla="*/ 0 w 665020"/>
            <a:gd name="connsiteY0" fmla="*/ 1343897 h 2687794"/>
            <a:gd name="connsiteX1" fmla="*/ 311728 w 665020"/>
            <a:gd name="connsiteY1" fmla="*/ 6 h 2687794"/>
            <a:gd name="connsiteX2" fmla="*/ 665020 w 665020"/>
            <a:gd name="connsiteY2" fmla="*/ 1330043 h 2687794"/>
            <a:gd name="connsiteX3" fmla="*/ 311728 w 665020"/>
            <a:gd name="connsiteY3" fmla="*/ 2687788 h 2687794"/>
            <a:gd name="connsiteX4" fmla="*/ 0 w 665020"/>
            <a:gd name="connsiteY4" fmla="*/ 1343897 h 2687794"/>
            <a:gd name="connsiteX0" fmla="*/ 0 w 748147"/>
            <a:gd name="connsiteY0" fmla="*/ 1357771 h 2687834"/>
            <a:gd name="connsiteX1" fmla="*/ 394855 w 748147"/>
            <a:gd name="connsiteY1" fmla="*/ 26 h 2687834"/>
            <a:gd name="connsiteX2" fmla="*/ 748147 w 748147"/>
            <a:gd name="connsiteY2" fmla="*/ 1330063 h 2687834"/>
            <a:gd name="connsiteX3" fmla="*/ 394855 w 748147"/>
            <a:gd name="connsiteY3" fmla="*/ 2687808 h 2687834"/>
            <a:gd name="connsiteX4" fmla="*/ 0 w 748147"/>
            <a:gd name="connsiteY4" fmla="*/ 1357771 h 26878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48147" h="2687834">
              <a:moveTo>
                <a:pt x="0" y="1357771"/>
              </a:moveTo>
              <a:cubicBezTo>
                <a:pt x="0" y="615560"/>
                <a:pt x="270164" y="4644"/>
                <a:pt x="394855" y="26"/>
              </a:cubicBezTo>
              <a:cubicBezTo>
                <a:pt x="519546" y="-4592"/>
                <a:pt x="748147" y="587852"/>
                <a:pt x="748147" y="1330063"/>
              </a:cubicBezTo>
              <a:cubicBezTo>
                <a:pt x="748147" y="2072274"/>
                <a:pt x="519546" y="2683190"/>
                <a:pt x="394855" y="2687808"/>
              </a:cubicBezTo>
              <a:cubicBezTo>
                <a:pt x="270164" y="2692426"/>
                <a:pt x="0" y="2099982"/>
                <a:pt x="0" y="1357771"/>
              </a:cubicBezTo>
              <a:close/>
            </a:path>
          </a:pathLst>
        </a:custGeom>
        <a:noFill/>
        <a:ln w="7620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166251</xdr:colOff>
      <xdr:row>15</xdr:row>
      <xdr:rowOff>55418</xdr:rowOff>
    </xdr:from>
    <xdr:to>
      <xdr:col>26</xdr:col>
      <xdr:colOff>623452</xdr:colOff>
      <xdr:row>23</xdr:row>
      <xdr:rowOff>180108</xdr:rowOff>
    </xdr:to>
    <xdr:sp macro="" textlink="">
      <xdr:nvSpPr>
        <xdr:cNvPr id="4" name="楕円 59">
          <a:extLst>
            <a:ext uri="{FF2B5EF4-FFF2-40B4-BE49-F238E27FC236}">
              <a16:creationId xmlns:a16="http://schemas.microsoft.com/office/drawing/2014/main" id="{636774D6-C5A9-4CD9-930B-9A031B0F9C3A}"/>
            </a:ext>
          </a:extLst>
        </xdr:cNvPr>
        <xdr:cNvSpPr/>
      </xdr:nvSpPr>
      <xdr:spPr>
        <a:xfrm flipH="1">
          <a:off x="19437924" y="4128654"/>
          <a:ext cx="457201" cy="2008909"/>
        </a:xfrm>
        <a:custGeom>
          <a:avLst/>
          <a:gdLst>
            <a:gd name="connsiteX0" fmla="*/ 0 w 623455"/>
            <a:gd name="connsiteY0" fmla="*/ 1343891 h 2687781"/>
            <a:gd name="connsiteX1" fmla="*/ 311728 w 623455"/>
            <a:gd name="connsiteY1" fmla="*/ 0 h 2687781"/>
            <a:gd name="connsiteX2" fmla="*/ 623456 w 623455"/>
            <a:gd name="connsiteY2" fmla="*/ 1343891 h 2687781"/>
            <a:gd name="connsiteX3" fmla="*/ 311728 w 623455"/>
            <a:gd name="connsiteY3" fmla="*/ 2687782 h 2687781"/>
            <a:gd name="connsiteX4" fmla="*/ 0 w 623455"/>
            <a:gd name="connsiteY4" fmla="*/ 1343891 h 2687781"/>
            <a:gd name="connsiteX0" fmla="*/ 0 w 665020"/>
            <a:gd name="connsiteY0" fmla="*/ 1343897 h 2687794"/>
            <a:gd name="connsiteX1" fmla="*/ 311728 w 665020"/>
            <a:gd name="connsiteY1" fmla="*/ 6 h 2687794"/>
            <a:gd name="connsiteX2" fmla="*/ 665020 w 665020"/>
            <a:gd name="connsiteY2" fmla="*/ 1330043 h 2687794"/>
            <a:gd name="connsiteX3" fmla="*/ 311728 w 665020"/>
            <a:gd name="connsiteY3" fmla="*/ 2687788 h 2687794"/>
            <a:gd name="connsiteX4" fmla="*/ 0 w 665020"/>
            <a:gd name="connsiteY4" fmla="*/ 1343897 h 2687794"/>
            <a:gd name="connsiteX0" fmla="*/ 0 w 748147"/>
            <a:gd name="connsiteY0" fmla="*/ 1357771 h 2687834"/>
            <a:gd name="connsiteX1" fmla="*/ 394855 w 748147"/>
            <a:gd name="connsiteY1" fmla="*/ 26 h 2687834"/>
            <a:gd name="connsiteX2" fmla="*/ 748147 w 748147"/>
            <a:gd name="connsiteY2" fmla="*/ 1330063 h 2687834"/>
            <a:gd name="connsiteX3" fmla="*/ 394855 w 748147"/>
            <a:gd name="connsiteY3" fmla="*/ 2687808 h 2687834"/>
            <a:gd name="connsiteX4" fmla="*/ 0 w 748147"/>
            <a:gd name="connsiteY4" fmla="*/ 1357771 h 26878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48147" h="2687834">
              <a:moveTo>
                <a:pt x="0" y="1357771"/>
              </a:moveTo>
              <a:cubicBezTo>
                <a:pt x="0" y="615560"/>
                <a:pt x="270164" y="4644"/>
                <a:pt x="394855" y="26"/>
              </a:cubicBezTo>
              <a:cubicBezTo>
                <a:pt x="519546" y="-4592"/>
                <a:pt x="748147" y="587852"/>
                <a:pt x="748147" y="1330063"/>
              </a:cubicBezTo>
              <a:cubicBezTo>
                <a:pt x="748147" y="2072274"/>
                <a:pt x="519546" y="2683190"/>
                <a:pt x="394855" y="2687808"/>
              </a:cubicBezTo>
              <a:cubicBezTo>
                <a:pt x="270164" y="2692426"/>
                <a:pt x="0" y="2099982"/>
                <a:pt x="0" y="1357771"/>
              </a:cubicBezTo>
              <a:close/>
            </a:path>
          </a:pathLst>
        </a:custGeom>
        <a:noFill/>
        <a:ln w="7620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336364</xdr:colOff>
      <xdr:row>122</xdr:row>
      <xdr:rowOff>89356</xdr:rowOff>
    </xdr:from>
    <xdr:to>
      <xdr:col>19</xdr:col>
      <xdr:colOff>484908</xdr:colOff>
      <xdr:row>142</xdr:row>
      <xdr:rowOff>83128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21E8FE2-5B30-CEE0-D434-775C5FE2A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91891" y="16811792"/>
          <a:ext cx="5593381" cy="4704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10886</xdr:colOff>
      <xdr:row>266</xdr:row>
      <xdr:rowOff>11676</xdr:rowOff>
    </xdr:from>
    <xdr:ext cx="33103456" cy="4571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E569FDC-CA45-56B3-8753-59E6E7E88A23}"/>
            </a:ext>
          </a:extLst>
        </xdr:cNvPr>
        <xdr:cNvSpPr txBox="1"/>
      </xdr:nvSpPr>
      <xdr:spPr>
        <a:xfrm flipV="1">
          <a:off x="10886" y="16721247"/>
          <a:ext cx="33103456" cy="45719"/>
        </a:xfrm>
        <a:prstGeom prst="rect">
          <a:avLst/>
        </a:prstGeom>
        <a:solidFill>
          <a:srgbClr val="FFFF00">
            <a:alpha val="8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4,461 829</a:t>
          </a:r>
          <a:endParaRPr kumimoji="1" lang="ja-JP" altLang="en-US" sz="1100"/>
        </a:p>
      </xdr:txBody>
    </xdr:sp>
    <xdr:clientData/>
  </xdr:oneCellAnchor>
  <xdr:oneCellAnchor>
    <xdr:from>
      <xdr:col>0</xdr:col>
      <xdr:colOff>76200</xdr:colOff>
      <xdr:row>449</xdr:row>
      <xdr:rowOff>13857</xdr:rowOff>
    </xdr:from>
    <xdr:ext cx="10940143" cy="45719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50DAE8D-4F56-42E7-B6C8-B8C91BF75F83}"/>
            </a:ext>
          </a:extLst>
        </xdr:cNvPr>
        <xdr:cNvSpPr txBox="1"/>
      </xdr:nvSpPr>
      <xdr:spPr>
        <a:xfrm>
          <a:off x="76200" y="45777400"/>
          <a:ext cx="10940143" cy="45719"/>
        </a:xfrm>
        <a:prstGeom prst="rect">
          <a:avLst/>
        </a:prstGeom>
        <a:solidFill>
          <a:srgbClr val="FFFF00">
            <a:alpha val="8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67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BD9B-88CB-4415-BF85-34C93AF5CF0E}">
  <dimension ref="A1:AE136"/>
  <sheetViews>
    <sheetView tabSelected="1" zoomScale="55" zoomScaleNormal="55" zoomScaleSheetLayoutView="25" workbookViewId="0">
      <pane ySplit="5" topLeftCell="A21" activePane="bottomLeft" state="frozen"/>
      <selection pane="bottomLeft" activeCell="R36" sqref="R36"/>
    </sheetView>
  </sheetViews>
  <sheetFormatPr defaultRowHeight="18"/>
  <cols>
    <col min="1" max="1" width="8.09765625" bestFit="1" customWidth="1"/>
    <col min="2" max="2" width="16.296875" bestFit="1" customWidth="1"/>
    <col min="3" max="3" width="8.5" bestFit="1" customWidth="1"/>
    <col min="4" max="4" width="11.19921875" customWidth="1"/>
    <col min="5" max="5" width="15.3984375" bestFit="1" customWidth="1"/>
    <col min="6" max="6" width="11.3984375" customWidth="1"/>
    <col min="7" max="7" width="22.796875" bestFit="1" customWidth="1"/>
    <col min="8" max="15" width="4.796875" bestFit="1" customWidth="1"/>
    <col min="16" max="16" width="7.19921875" bestFit="1" customWidth="1"/>
    <col min="17" max="17" width="14.296875" bestFit="1" customWidth="1"/>
    <col min="18" max="18" width="11.59765625" bestFit="1" customWidth="1"/>
    <col min="19" max="19" width="9.8984375" bestFit="1" customWidth="1"/>
    <col min="20" max="20" width="7.19921875" bestFit="1" customWidth="1"/>
    <col min="21" max="21" width="16.296875" bestFit="1" customWidth="1"/>
    <col min="22" max="22" width="6.09765625" customWidth="1"/>
    <col min="23" max="23" width="8.796875" bestFit="1" customWidth="1"/>
    <col min="24" max="24" width="15.3984375" customWidth="1"/>
    <col min="25" max="25" width="15.19921875" customWidth="1"/>
    <col min="30" max="30" width="14.09765625" bestFit="1" customWidth="1"/>
    <col min="31" max="31" width="16.09765625" bestFit="1" customWidth="1"/>
  </cols>
  <sheetData>
    <row r="1" spans="1:31" ht="19.8">
      <c r="B1" s="398" t="s">
        <v>0</v>
      </c>
      <c r="C1" s="398"/>
      <c r="D1" s="398"/>
      <c r="E1" s="398"/>
    </row>
    <row r="2" spans="1:31" s="89" customFormat="1" ht="20.399999999999999" thickBot="1">
      <c r="B2" s="399" t="s">
        <v>1</v>
      </c>
      <c r="C2" s="399"/>
      <c r="D2" s="399"/>
      <c r="E2" s="399"/>
      <c r="F2" s="399"/>
      <c r="H2" s="401" t="s">
        <v>132</v>
      </c>
      <c r="I2" s="401"/>
      <c r="J2" s="401"/>
      <c r="K2" s="401"/>
      <c r="L2" s="401"/>
      <c r="M2" s="401"/>
      <c r="N2" s="401"/>
      <c r="O2" s="401"/>
      <c r="P2" s="401"/>
    </row>
    <row r="3" spans="1:31" s="44" customFormat="1" ht="22.8" thickBot="1">
      <c r="B3" s="398" t="s">
        <v>206</v>
      </c>
      <c r="C3" s="398"/>
      <c r="D3" s="398"/>
      <c r="E3" s="398"/>
      <c r="F3" s="398"/>
      <c r="H3" s="259" t="s">
        <v>88</v>
      </c>
      <c r="P3" s="258" t="s">
        <v>205</v>
      </c>
    </row>
    <row r="4" spans="1:31" s="44" customFormat="1" ht="22.8" thickBot="1">
      <c r="G4" s="45" t="s">
        <v>240</v>
      </c>
      <c r="H4" s="46" t="s">
        <v>7</v>
      </c>
      <c r="I4" s="46" t="s">
        <v>8</v>
      </c>
      <c r="J4" s="46" t="s">
        <v>9</v>
      </c>
      <c r="K4" s="46" t="s">
        <v>2</v>
      </c>
      <c r="L4" s="46" t="s">
        <v>3</v>
      </c>
      <c r="M4" s="46" t="s">
        <v>4</v>
      </c>
      <c r="N4" s="46" t="s">
        <v>5</v>
      </c>
      <c r="O4" s="46" t="s">
        <v>6</v>
      </c>
      <c r="P4" s="46"/>
    </row>
    <row r="5" spans="1:31" s="2" customFormat="1" ht="48.6">
      <c r="A5" s="277" t="s">
        <v>10</v>
      </c>
      <c r="B5" s="278" t="s">
        <v>11</v>
      </c>
      <c r="C5" s="279" t="s">
        <v>12</v>
      </c>
      <c r="D5" s="280" t="s">
        <v>13</v>
      </c>
      <c r="E5" s="279" t="s">
        <v>14</v>
      </c>
      <c r="F5" s="279" t="s">
        <v>15</v>
      </c>
      <c r="G5" s="279" t="s">
        <v>16</v>
      </c>
      <c r="H5" s="281" t="s">
        <v>17</v>
      </c>
      <c r="I5" s="282" t="s">
        <v>18</v>
      </c>
      <c r="J5" s="282" t="s">
        <v>19</v>
      </c>
      <c r="K5" s="282" t="s">
        <v>20</v>
      </c>
      <c r="L5" s="282" t="s">
        <v>8</v>
      </c>
      <c r="M5" s="282" t="s">
        <v>9</v>
      </c>
      <c r="N5" s="282" t="s">
        <v>2</v>
      </c>
      <c r="O5" s="282" t="s">
        <v>3</v>
      </c>
      <c r="P5" s="283" t="s">
        <v>105</v>
      </c>
      <c r="Q5" s="279" t="s">
        <v>21</v>
      </c>
      <c r="R5" s="279" t="s">
        <v>22</v>
      </c>
      <c r="S5" s="280"/>
      <c r="T5" s="278" t="s">
        <v>23</v>
      </c>
      <c r="U5" s="278" t="s">
        <v>23</v>
      </c>
      <c r="V5" s="278" t="s">
        <v>23</v>
      </c>
      <c r="W5" s="278"/>
      <c r="X5" s="280" t="s">
        <v>24</v>
      </c>
      <c r="Y5" s="284" t="s">
        <v>25</v>
      </c>
    </row>
    <row r="6" spans="1:31" s="2" customFormat="1" ht="18.600000000000001">
      <c r="A6" s="324">
        <v>1360</v>
      </c>
      <c r="B6" s="324" t="s">
        <v>26</v>
      </c>
      <c r="C6" s="309" t="s">
        <v>4</v>
      </c>
      <c r="D6" s="310">
        <v>290</v>
      </c>
      <c r="E6" s="311">
        <v>10</v>
      </c>
      <c r="F6" s="311">
        <v>2</v>
      </c>
      <c r="G6" s="312" t="s">
        <v>27</v>
      </c>
      <c r="H6" s="314" t="s">
        <v>33</v>
      </c>
      <c r="I6" s="313"/>
      <c r="J6" s="313"/>
      <c r="K6" s="345"/>
      <c r="L6" s="314" t="s">
        <v>33</v>
      </c>
      <c r="M6" s="314"/>
      <c r="N6" s="314"/>
      <c r="O6" s="314"/>
      <c r="P6" s="314"/>
      <c r="Q6" s="320"/>
      <c r="R6" s="320"/>
      <c r="S6" s="312"/>
      <c r="T6" s="318"/>
      <c r="U6" s="318"/>
      <c r="V6" s="320"/>
      <c r="W6" s="320"/>
      <c r="X6" s="321">
        <f t="shared" ref="X6" si="0">D6*E6</f>
        <v>2900</v>
      </c>
      <c r="Y6" s="321">
        <f t="shared" ref="Y6" si="1">D6*F6</f>
        <v>580</v>
      </c>
    </row>
    <row r="7" spans="1:31" s="2" customFormat="1" ht="18.600000000000001">
      <c r="A7" s="299">
        <v>1456</v>
      </c>
      <c r="B7" s="12" t="s">
        <v>211</v>
      </c>
      <c r="C7" s="13" t="s">
        <v>30</v>
      </c>
      <c r="D7" s="33">
        <v>2250</v>
      </c>
      <c r="E7" s="160">
        <v>4</v>
      </c>
      <c r="F7" s="159">
        <v>2</v>
      </c>
      <c r="G7" s="3" t="s">
        <v>27</v>
      </c>
      <c r="H7" s="35" t="s">
        <v>33</v>
      </c>
      <c r="I7" s="36"/>
      <c r="J7" s="36"/>
      <c r="K7" s="37"/>
      <c r="L7" s="35" t="s">
        <v>33</v>
      </c>
      <c r="M7" s="35"/>
      <c r="N7" s="35"/>
      <c r="O7" s="35"/>
      <c r="P7" s="107"/>
      <c r="Q7" s="271"/>
      <c r="R7" s="271"/>
      <c r="S7" s="3"/>
      <c r="T7" s="15"/>
      <c r="U7" s="15"/>
      <c r="V7" s="5"/>
      <c r="W7" s="5"/>
      <c r="X7" s="6"/>
      <c r="Y7" s="286"/>
    </row>
    <row r="8" spans="1:31" s="2" customFormat="1" ht="18.600000000000001">
      <c r="A8" s="299">
        <v>2866</v>
      </c>
      <c r="B8" s="12" t="s">
        <v>29</v>
      </c>
      <c r="C8" s="13" t="s">
        <v>30</v>
      </c>
      <c r="D8" s="33">
        <v>940</v>
      </c>
      <c r="E8" s="160">
        <v>4</v>
      </c>
      <c r="F8" s="159">
        <v>2</v>
      </c>
      <c r="G8" s="3" t="s">
        <v>27</v>
      </c>
      <c r="H8" s="35" t="s">
        <v>33</v>
      </c>
      <c r="I8" s="90"/>
      <c r="J8" s="36"/>
      <c r="K8" s="37"/>
      <c r="L8" s="35" t="s">
        <v>50</v>
      </c>
      <c r="M8" s="35"/>
      <c r="N8" s="35"/>
      <c r="O8" s="35"/>
      <c r="P8" s="107"/>
      <c r="Q8" s="271"/>
      <c r="R8" s="271"/>
      <c r="S8" s="3"/>
      <c r="T8" s="15"/>
      <c r="U8" s="15"/>
      <c r="V8" s="5"/>
      <c r="W8" s="5"/>
      <c r="X8" s="6">
        <f t="shared" ref="X8:X49" si="2">D8*E8</f>
        <v>3760</v>
      </c>
      <c r="Y8" s="286">
        <f t="shared" ref="Y8:Y49" si="3">D8*F8</f>
        <v>1880</v>
      </c>
    </row>
    <row r="9" spans="1:31" s="2" customFormat="1" ht="18.600000000000001">
      <c r="A9" s="323">
        <v>3382</v>
      </c>
      <c r="B9" s="382" t="s">
        <v>31</v>
      </c>
      <c r="C9" s="309" t="s">
        <v>8</v>
      </c>
      <c r="D9" s="310">
        <v>2150</v>
      </c>
      <c r="E9" s="311">
        <v>2</v>
      </c>
      <c r="F9" s="336">
        <v>0</v>
      </c>
      <c r="G9" s="312" t="s">
        <v>32</v>
      </c>
      <c r="H9" s="364" t="s">
        <v>28</v>
      </c>
      <c r="I9" s="314"/>
      <c r="J9" s="314"/>
      <c r="K9" s="314"/>
      <c r="L9" s="314" t="s">
        <v>33</v>
      </c>
      <c r="M9" s="314"/>
      <c r="N9" s="314"/>
      <c r="O9" s="315"/>
      <c r="P9" s="331"/>
      <c r="Q9" s="310">
        <v>6000</v>
      </c>
      <c r="R9" s="343">
        <v>10000</v>
      </c>
      <c r="S9" s="312"/>
      <c r="T9" s="318"/>
      <c r="U9" s="318"/>
      <c r="V9" s="319"/>
      <c r="W9" s="320"/>
      <c r="X9" s="321">
        <f t="shared" si="2"/>
        <v>4300</v>
      </c>
      <c r="Y9" s="322">
        <f t="shared" si="3"/>
        <v>0</v>
      </c>
    </row>
    <row r="10" spans="1:31" s="2" customFormat="1" ht="18.600000000000001">
      <c r="A10" s="285">
        <v>3563</v>
      </c>
      <c r="B10" s="12" t="s">
        <v>34</v>
      </c>
      <c r="C10" s="19" t="s">
        <v>4</v>
      </c>
      <c r="D10" s="33">
        <v>5000</v>
      </c>
      <c r="E10" s="14">
        <v>2</v>
      </c>
      <c r="F10" s="14">
        <v>0</v>
      </c>
      <c r="G10" s="3" t="s">
        <v>32</v>
      </c>
      <c r="H10" s="151" t="s">
        <v>28</v>
      </c>
      <c r="I10" s="38"/>
      <c r="J10" s="35"/>
      <c r="K10" s="35"/>
      <c r="L10" s="151" t="s">
        <v>28</v>
      </c>
      <c r="M10" s="35"/>
      <c r="N10" s="35"/>
      <c r="O10" s="105"/>
      <c r="P10" s="270" t="s">
        <v>50</v>
      </c>
      <c r="Q10" s="386">
        <v>0</v>
      </c>
      <c r="R10" s="33">
        <v>4000</v>
      </c>
      <c r="S10" s="4"/>
      <c r="T10" s="15">
        <f>A10</f>
        <v>3563</v>
      </c>
      <c r="U10" s="15" t="str">
        <f>B10</f>
        <v>F&amp;LC</v>
      </c>
      <c r="V10" s="20">
        <f>F10/2</f>
        <v>0</v>
      </c>
      <c r="W10" s="5">
        <f>D10*ROUND(V10,0)</f>
        <v>0</v>
      </c>
      <c r="X10" s="6">
        <f t="shared" si="2"/>
        <v>10000</v>
      </c>
      <c r="Y10" s="286">
        <f t="shared" si="3"/>
        <v>0</v>
      </c>
      <c r="AC10" s="400" t="s">
        <v>230</v>
      </c>
      <c r="AD10" s="400"/>
      <c r="AE10" s="383" t="s">
        <v>231</v>
      </c>
    </row>
    <row r="11" spans="1:31" s="2" customFormat="1" ht="18.600000000000001">
      <c r="A11" s="323">
        <v>5019</v>
      </c>
      <c r="B11" s="324" t="s">
        <v>35</v>
      </c>
      <c r="C11" s="309" t="s">
        <v>9</v>
      </c>
      <c r="D11" s="34">
        <v>870</v>
      </c>
      <c r="E11" s="311">
        <v>4</v>
      </c>
      <c r="F11" s="311">
        <v>2</v>
      </c>
      <c r="G11" s="312" t="s">
        <v>27</v>
      </c>
      <c r="H11" s="314" t="s">
        <v>33</v>
      </c>
      <c r="I11" s="314"/>
      <c r="J11" s="314"/>
      <c r="K11" s="314"/>
      <c r="L11" s="314" t="s">
        <v>33</v>
      </c>
      <c r="M11" s="314"/>
      <c r="N11" s="314"/>
      <c r="O11" s="315"/>
      <c r="P11" s="90" t="s">
        <v>50</v>
      </c>
      <c r="Q11" s="386">
        <v>0</v>
      </c>
      <c r="R11" s="33">
        <v>3500</v>
      </c>
      <c r="S11" s="312"/>
      <c r="T11" s="318"/>
      <c r="U11" s="318"/>
      <c r="V11" s="316"/>
      <c r="W11" s="320"/>
      <c r="X11" s="321">
        <f t="shared" si="2"/>
        <v>3480</v>
      </c>
      <c r="Y11" s="322">
        <f t="shared" si="3"/>
        <v>1740</v>
      </c>
    </row>
    <row r="12" spans="1:31" s="2" customFormat="1" ht="18.600000000000001">
      <c r="A12" s="285">
        <v>5108</v>
      </c>
      <c r="B12" s="12" t="s">
        <v>36</v>
      </c>
      <c r="C12" s="13" t="s">
        <v>4</v>
      </c>
      <c r="D12" s="33">
        <v>6000</v>
      </c>
      <c r="E12" s="159">
        <v>2</v>
      </c>
      <c r="F12" s="159">
        <v>0</v>
      </c>
      <c r="G12" s="3" t="s">
        <v>37</v>
      </c>
      <c r="H12" s="151" t="s">
        <v>28</v>
      </c>
      <c r="I12" s="35"/>
      <c r="J12" s="35"/>
      <c r="K12" s="35"/>
      <c r="L12" s="151" t="s">
        <v>28</v>
      </c>
      <c r="M12" s="35"/>
      <c r="N12" s="35"/>
      <c r="O12" s="105"/>
      <c r="P12" s="270" t="s">
        <v>50</v>
      </c>
      <c r="Q12" s="386">
        <v>0</v>
      </c>
      <c r="R12" s="266">
        <v>3500</v>
      </c>
      <c r="S12" s="3"/>
      <c r="T12" s="15"/>
      <c r="U12" s="15"/>
      <c r="V12" s="20"/>
      <c r="W12" s="5"/>
      <c r="X12" s="6">
        <f t="shared" si="2"/>
        <v>12000</v>
      </c>
      <c r="Y12" s="286">
        <f t="shared" si="3"/>
        <v>0</v>
      </c>
      <c r="AC12" s="384">
        <v>2267</v>
      </c>
      <c r="AD12" s="112" t="str">
        <f>VLOOKUP(AC12,'定期購入表 _20240911版'!$A$7:$B$56,2,FALSE)</f>
        <v>ヤクルト</v>
      </c>
      <c r="AE12" s="384" t="s">
        <v>232</v>
      </c>
    </row>
    <row r="13" spans="1:31" s="2" customFormat="1" ht="18.600000000000001">
      <c r="A13" s="287">
        <v>6301</v>
      </c>
      <c r="B13" s="17" t="s">
        <v>38</v>
      </c>
      <c r="C13" s="13" t="s">
        <v>8</v>
      </c>
      <c r="D13" s="33">
        <v>3800</v>
      </c>
      <c r="E13" s="159">
        <v>2</v>
      </c>
      <c r="F13" s="14">
        <v>0</v>
      </c>
      <c r="G13" s="3" t="s">
        <v>27</v>
      </c>
      <c r="H13" s="151" t="s">
        <v>28</v>
      </c>
      <c r="I13" s="39"/>
      <c r="J13" s="35"/>
      <c r="K13" s="35"/>
      <c r="L13" s="151" t="s">
        <v>28</v>
      </c>
      <c r="M13" s="35"/>
      <c r="N13" s="35"/>
      <c r="O13" s="105"/>
      <c r="P13" s="270" t="s">
        <v>50</v>
      </c>
      <c r="Q13" s="396">
        <v>0</v>
      </c>
      <c r="R13" s="99">
        <v>4000</v>
      </c>
      <c r="S13" s="3"/>
      <c r="T13" s="15">
        <f t="shared" ref="T13:U17" si="4">A13</f>
        <v>6301</v>
      </c>
      <c r="U13" s="15" t="str">
        <f t="shared" si="4"/>
        <v>コマツ</v>
      </c>
      <c r="V13" s="20">
        <f>F13/2</f>
        <v>0</v>
      </c>
      <c r="W13" s="5">
        <f>D13*ROUND(V13,0)</f>
        <v>0</v>
      </c>
      <c r="X13" s="6">
        <f t="shared" si="2"/>
        <v>7600</v>
      </c>
      <c r="Y13" s="286">
        <f t="shared" si="3"/>
        <v>0</v>
      </c>
      <c r="AC13" s="384">
        <v>2503</v>
      </c>
      <c r="AD13" s="112" t="str">
        <f>VLOOKUP(AC13,'定期購入表 _20240911版'!$A$7:$B$56,2,FALSE)</f>
        <v>キリンHD</v>
      </c>
      <c r="AE13" s="384" t="s">
        <v>234</v>
      </c>
    </row>
    <row r="14" spans="1:31" s="2" customFormat="1" ht="18.600000000000001">
      <c r="A14" s="285">
        <v>6702</v>
      </c>
      <c r="B14" s="12" t="s">
        <v>39</v>
      </c>
      <c r="C14" s="13" t="s">
        <v>8</v>
      </c>
      <c r="D14" s="33">
        <v>2850</v>
      </c>
      <c r="E14" s="159">
        <v>2</v>
      </c>
      <c r="F14" s="14">
        <v>0</v>
      </c>
      <c r="G14" s="3" t="s">
        <v>40</v>
      </c>
      <c r="H14" s="151" t="s">
        <v>28</v>
      </c>
      <c r="I14" s="35"/>
      <c r="J14" s="35"/>
      <c r="K14" s="35"/>
      <c r="L14" s="151" t="s">
        <v>28</v>
      </c>
      <c r="M14" s="35"/>
      <c r="N14" s="35"/>
      <c r="O14" s="105"/>
      <c r="P14" s="270" t="s">
        <v>50</v>
      </c>
      <c r="Q14" s="260">
        <v>3000</v>
      </c>
      <c r="R14" s="33">
        <v>5000</v>
      </c>
      <c r="S14" s="3"/>
      <c r="T14" s="15"/>
      <c r="U14" s="15"/>
      <c r="V14" s="20"/>
      <c r="W14" s="5"/>
      <c r="X14" s="6">
        <f t="shared" si="2"/>
        <v>5700</v>
      </c>
      <c r="Y14" s="286">
        <f t="shared" si="3"/>
        <v>0</v>
      </c>
      <c r="AC14" s="384">
        <v>3141</v>
      </c>
      <c r="AD14" s="112" t="str">
        <f>VLOOKUP(AC14,'定期購入表 _20240911版'!$A$7:$B$56,2,FALSE)</f>
        <v>ウエルシアHD</v>
      </c>
      <c r="AE14" s="384" t="s">
        <v>232</v>
      </c>
    </row>
    <row r="15" spans="1:31" s="2" customFormat="1" ht="18.600000000000001">
      <c r="A15" s="307">
        <v>6753</v>
      </c>
      <c r="B15" s="382" t="s">
        <v>41</v>
      </c>
      <c r="C15" s="309" t="s">
        <v>30</v>
      </c>
      <c r="D15" s="310">
        <v>750</v>
      </c>
      <c r="E15" s="311">
        <v>8</v>
      </c>
      <c r="F15" s="311">
        <v>4</v>
      </c>
      <c r="G15" s="312" t="s">
        <v>42</v>
      </c>
      <c r="H15" s="314" t="s">
        <v>33</v>
      </c>
      <c r="I15" s="314"/>
      <c r="J15" s="314"/>
      <c r="K15" s="314"/>
      <c r="L15" s="314" t="s">
        <v>33</v>
      </c>
      <c r="M15" s="314"/>
      <c r="N15" s="314"/>
      <c r="O15" s="315"/>
      <c r="P15" s="331" t="s">
        <v>50</v>
      </c>
      <c r="Q15" s="310">
        <v>1000</v>
      </c>
      <c r="R15" s="310">
        <v>3000</v>
      </c>
      <c r="S15" s="312"/>
      <c r="T15" s="318">
        <f t="shared" si="4"/>
        <v>6753</v>
      </c>
      <c r="U15" s="318" t="str">
        <f t="shared" si="4"/>
        <v>シャープ</v>
      </c>
      <c r="V15" s="319">
        <f>F15/2</f>
        <v>2</v>
      </c>
      <c r="W15" s="320">
        <f>D15*ROUND(V15,0)</f>
        <v>1500</v>
      </c>
      <c r="X15" s="321">
        <f t="shared" si="2"/>
        <v>6000</v>
      </c>
      <c r="Y15" s="322">
        <f t="shared" si="3"/>
        <v>3000</v>
      </c>
      <c r="AA15" s="79">
        <f>SUM(W9:W17)</f>
        <v>4300</v>
      </c>
      <c r="AC15" s="384">
        <v>3382</v>
      </c>
      <c r="AD15" s="112" t="str">
        <f>VLOOKUP(AC15,'定期購入表 _20240911版'!$A$7:$B$56,2,FALSE)</f>
        <v>7&amp;iHD</v>
      </c>
      <c r="AE15" s="384" t="s">
        <v>234</v>
      </c>
    </row>
    <row r="16" spans="1:31" s="2" customFormat="1" ht="18.600000000000001">
      <c r="A16" s="287">
        <v>7313</v>
      </c>
      <c r="B16" s="17" t="s">
        <v>43</v>
      </c>
      <c r="C16" s="13" t="s">
        <v>8</v>
      </c>
      <c r="D16" s="33">
        <v>1648</v>
      </c>
      <c r="E16" s="159">
        <v>4</v>
      </c>
      <c r="F16" s="159">
        <v>0</v>
      </c>
      <c r="G16" s="3" t="s">
        <v>27</v>
      </c>
      <c r="H16" s="151" t="s">
        <v>28</v>
      </c>
      <c r="I16" s="36"/>
      <c r="J16" s="36"/>
      <c r="K16" s="37"/>
      <c r="L16" s="151" t="s">
        <v>28</v>
      </c>
      <c r="M16" s="35"/>
      <c r="N16" s="35"/>
      <c r="O16" s="105"/>
      <c r="P16" s="35" t="s">
        <v>202</v>
      </c>
      <c r="Q16" s="33">
        <v>1000</v>
      </c>
      <c r="R16" s="33">
        <v>3000</v>
      </c>
      <c r="S16" s="3"/>
      <c r="T16" s="15">
        <f t="shared" si="4"/>
        <v>7313</v>
      </c>
      <c r="U16" s="15" t="str">
        <f t="shared" si="4"/>
        <v>TSテック</v>
      </c>
      <c r="V16" s="20">
        <f>F16/2</f>
        <v>0</v>
      </c>
      <c r="W16" s="5">
        <f>D16*ROUND(V16,0)</f>
        <v>0</v>
      </c>
      <c r="X16" s="6">
        <f t="shared" si="2"/>
        <v>6592</v>
      </c>
      <c r="Y16" s="286">
        <f t="shared" si="3"/>
        <v>0</v>
      </c>
      <c r="AC16" s="384">
        <v>6752</v>
      </c>
      <c r="AD16" s="112" t="str">
        <f>VLOOKUP(AC16,'定期購入表 _20240911版'!$A$7:$B$56,2,FALSE)</f>
        <v>ﾊﾟﾅｿﾆｯｸHD</v>
      </c>
      <c r="AE16" s="384" t="s">
        <v>236</v>
      </c>
    </row>
    <row r="17" spans="1:31" s="2" customFormat="1" ht="18.600000000000001">
      <c r="A17" s="287">
        <v>9202</v>
      </c>
      <c r="B17" s="17" t="s">
        <v>44</v>
      </c>
      <c r="C17" s="13" t="s">
        <v>30</v>
      </c>
      <c r="D17" s="33">
        <v>2800</v>
      </c>
      <c r="E17" s="14">
        <v>4</v>
      </c>
      <c r="F17" s="14">
        <v>1</v>
      </c>
      <c r="G17" s="3" t="s">
        <v>27</v>
      </c>
      <c r="H17" s="300" t="s">
        <v>28</v>
      </c>
      <c r="I17" s="39"/>
      <c r="J17" s="35"/>
      <c r="K17" s="35"/>
      <c r="L17" s="300" t="s">
        <v>28</v>
      </c>
      <c r="M17" s="35"/>
      <c r="N17" s="35"/>
      <c r="O17" s="105"/>
      <c r="P17" s="35" t="s">
        <v>202</v>
      </c>
      <c r="Q17" s="33">
        <v>1000</v>
      </c>
      <c r="R17" s="33">
        <v>3000</v>
      </c>
      <c r="S17" s="3"/>
      <c r="T17" s="15">
        <f t="shared" si="4"/>
        <v>9202</v>
      </c>
      <c r="U17" s="15" t="str">
        <f t="shared" si="4"/>
        <v>ANA</v>
      </c>
      <c r="V17" s="20">
        <f>F17/2</f>
        <v>0.5</v>
      </c>
      <c r="W17" s="5">
        <f>D17*ROUND(V17,0)</f>
        <v>2800</v>
      </c>
      <c r="X17" s="6">
        <f t="shared" si="2"/>
        <v>11200</v>
      </c>
      <c r="Y17" s="286">
        <f t="shared" si="3"/>
        <v>2800</v>
      </c>
      <c r="AC17" s="384">
        <v>6753</v>
      </c>
      <c r="AD17" s="112" t="str">
        <f>VLOOKUP(AC17,'定期購入表 _20240911版'!$A$7:$B$56,2,FALSE)</f>
        <v>シャープ</v>
      </c>
      <c r="AE17" s="384" t="s">
        <v>237</v>
      </c>
    </row>
    <row r="18" spans="1:31" s="2" customFormat="1" ht="18.600000000000001">
      <c r="A18" s="323">
        <v>1306</v>
      </c>
      <c r="B18" s="324" t="s">
        <v>45</v>
      </c>
      <c r="C18" s="309" t="s">
        <v>46</v>
      </c>
      <c r="D18" s="34">
        <v>2750</v>
      </c>
      <c r="E18" s="311">
        <v>3</v>
      </c>
      <c r="F18" s="311">
        <v>1</v>
      </c>
      <c r="G18" s="312" t="s">
        <v>47</v>
      </c>
      <c r="H18" s="314"/>
      <c r="I18" s="314" t="s">
        <v>50</v>
      </c>
      <c r="J18" s="314"/>
      <c r="K18" s="314"/>
      <c r="L18" s="314"/>
      <c r="M18" s="314" t="s">
        <v>50</v>
      </c>
      <c r="N18" s="314"/>
      <c r="O18" s="325"/>
      <c r="P18" s="273" t="s">
        <v>50</v>
      </c>
      <c r="Q18" s="262">
        <v>1500</v>
      </c>
      <c r="R18" s="34">
        <v>3500</v>
      </c>
      <c r="S18" s="312"/>
      <c r="T18" s="326"/>
      <c r="U18" s="318"/>
      <c r="V18" s="327"/>
      <c r="W18" s="328"/>
      <c r="X18" s="321">
        <f t="shared" si="2"/>
        <v>8250</v>
      </c>
      <c r="Y18" s="322">
        <f t="shared" si="3"/>
        <v>2750</v>
      </c>
    </row>
    <row r="19" spans="1:31" s="2" customFormat="1" ht="18.600000000000001">
      <c r="A19" s="307">
        <v>1569</v>
      </c>
      <c r="B19" s="308" t="s">
        <v>207</v>
      </c>
      <c r="C19" s="309" t="s">
        <v>46</v>
      </c>
      <c r="D19" s="310">
        <v>1200</v>
      </c>
      <c r="E19" s="311">
        <v>8</v>
      </c>
      <c r="F19" s="311">
        <v>4</v>
      </c>
      <c r="G19" s="312" t="s">
        <v>53</v>
      </c>
      <c r="H19" s="313"/>
      <c r="I19" s="314" t="s">
        <v>33</v>
      </c>
      <c r="J19" s="314"/>
      <c r="K19" s="314"/>
      <c r="L19" s="314"/>
      <c r="M19" s="314" t="s">
        <v>33</v>
      </c>
      <c r="N19" s="314"/>
      <c r="O19" s="315"/>
      <c r="P19" s="314"/>
      <c r="Q19" s="316"/>
      <c r="R19" s="316"/>
      <c r="S19" s="317"/>
      <c r="T19" s="318"/>
      <c r="U19" s="318"/>
      <c r="V19" s="319"/>
      <c r="W19" s="320"/>
      <c r="X19" s="321">
        <f t="shared" ref="X19" si="5">D19*E19</f>
        <v>9600</v>
      </c>
      <c r="Y19" s="322">
        <f t="shared" ref="Y19" si="6">D19*F19</f>
        <v>4800</v>
      </c>
    </row>
    <row r="20" spans="1:31" s="2" customFormat="1" ht="18.600000000000001">
      <c r="A20" s="288">
        <v>2337</v>
      </c>
      <c r="B20" s="22" t="s">
        <v>48</v>
      </c>
      <c r="C20" s="23" t="s">
        <v>9</v>
      </c>
      <c r="D20" s="34">
        <v>330</v>
      </c>
      <c r="E20" s="142">
        <v>4</v>
      </c>
      <c r="F20" s="142">
        <v>0</v>
      </c>
      <c r="G20" s="8" t="s">
        <v>49</v>
      </c>
      <c r="H20" s="40"/>
      <c r="I20" s="140" t="s">
        <v>50</v>
      </c>
      <c r="J20" s="40"/>
      <c r="K20" s="40"/>
      <c r="L20" s="40"/>
      <c r="M20" s="140" t="s">
        <v>50</v>
      </c>
      <c r="N20" s="80"/>
      <c r="O20" s="80"/>
      <c r="P20" s="273" t="s">
        <v>50</v>
      </c>
      <c r="Q20" s="262">
        <v>1000</v>
      </c>
      <c r="R20" s="30">
        <v>3000</v>
      </c>
      <c r="S20" s="257"/>
      <c r="T20" s="102"/>
      <c r="U20" s="25"/>
      <c r="V20" s="26"/>
      <c r="W20" s="9"/>
      <c r="X20" s="10">
        <f t="shared" si="2"/>
        <v>1320</v>
      </c>
      <c r="Y20" s="289">
        <f t="shared" si="3"/>
        <v>0</v>
      </c>
    </row>
    <row r="21" spans="1:31" s="2" customFormat="1" ht="18.600000000000001">
      <c r="A21" s="288">
        <v>2914</v>
      </c>
      <c r="B21" s="22" t="s">
        <v>51</v>
      </c>
      <c r="C21" s="23" t="s">
        <v>4</v>
      </c>
      <c r="D21" s="34">
        <v>3500</v>
      </c>
      <c r="E21" s="142">
        <v>2</v>
      </c>
      <c r="F21" s="142">
        <v>0</v>
      </c>
      <c r="G21" s="8" t="s">
        <v>47</v>
      </c>
      <c r="H21" s="40"/>
      <c r="I21" s="140" t="s">
        <v>50</v>
      </c>
      <c r="J21" s="40"/>
      <c r="K21" s="40"/>
      <c r="L21" s="40"/>
      <c r="M21" s="140" t="s">
        <v>50</v>
      </c>
      <c r="N21" s="40"/>
      <c r="O21" s="104"/>
      <c r="P21" s="273" t="s">
        <v>50</v>
      </c>
      <c r="Q21" s="397">
        <v>0</v>
      </c>
      <c r="R21" s="30">
        <v>3500</v>
      </c>
      <c r="S21" s="8"/>
      <c r="T21" s="102"/>
      <c r="U21" s="25"/>
      <c r="V21" s="26"/>
      <c r="W21" s="9"/>
      <c r="X21" s="10">
        <f t="shared" si="2"/>
        <v>7000</v>
      </c>
      <c r="Y21" s="289">
        <f t="shared" si="3"/>
        <v>0</v>
      </c>
    </row>
    <row r="22" spans="1:31" s="2" customFormat="1" ht="18.600000000000001">
      <c r="A22" s="323">
        <v>3141</v>
      </c>
      <c r="B22" s="382" t="s">
        <v>52</v>
      </c>
      <c r="C22" s="309" t="s">
        <v>46</v>
      </c>
      <c r="D22" s="310">
        <v>2450</v>
      </c>
      <c r="E22" s="311">
        <v>2</v>
      </c>
      <c r="F22" s="336">
        <v>1</v>
      </c>
      <c r="G22" s="312" t="s">
        <v>53</v>
      </c>
      <c r="H22" s="314"/>
      <c r="I22" s="314" t="s">
        <v>50</v>
      </c>
      <c r="J22" s="314"/>
      <c r="K22" s="314"/>
      <c r="L22" s="314"/>
      <c r="M22" s="314" t="s">
        <v>50</v>
      </c>
      <c r="N22" s="314"/>
      <c r="O22" s="315"/>
      <c r="P22" s="388" t="s">
        <v>50</v>
      </c>
      <c r="Q22" s="387">
        <v>1500</v>
      </c>
      <c r="R22" s="310">
        <v>3500</v>
      </c>
      <c r="S22" s="312"/>
      <c r="T22" s="326"/>
      <c r="U22" s="318"/>
      <c r="V22" s="316"/>
      <c r="W22" s="320"/>
      <c r="X22" s="321">
        <f>D22*E22</f>
        <v>4900</v>
      </c>
      <c r="Y22" s="322">
        <f>D22*F22</f>
        <v>2450</v>
      </c>
    </row>
    <row r="23" spans="1:31" s="2" customFormat="1" ht="18.600000000000001">
      <c r="A23" s="288">
        <v>4004</v>
      </c>
      <c r="B23" s="22" t="s">
        <v>54</v>
      </c>
      <c r="C23" s="23" t="s">
        <v>5</v>
      </c>
      <c r="D23" s="34">
        <v>3000</v>
      </c>
      <c r="E23" s="142">
        <v>2</v>
      </c>
      <c r="F23" s="24">
        <v>0</v>
      </c>
      <c r="G23" s="8" t="s">
        <v>40</v>
      </c>
      <c r="H23" s="41"/>
      <c r="I23" s="140" t="s">
        <v>50</v>
      </c>
      <c r="J23" s="41"/>
      <c r="K23" s="40"/>
      <c r="L23" s="40"/>
      <c r="M23" s="140" t="s">
        <v>50</v>
      </c>
      <c r="N23" s="40"/>
      <c r="O23" s="80"/>
      <c r="P23" s="273" t="s">
        <v>50</v>
      </c>
      <c r="Q23" s="397">
        <v>0</v>
      </c>
      <c r="R23" s="34">
        <v>3500</v>
      </c>
      <c r="S23" s="11"/>
      <c r="T23" s="255">
        <f t="shared" ref="T23:U27" si="7">A23</f>
        <v>4004</v>
      </c>
      <c r="U23" s="91" t="str">
        <f t="shared" si="7"/>
        <v>ﾚｿﾞﾅｯｸHD</v>
      </c>
      <c r="V23" s="92">
        <f>F23/2</f>
        <v>0</v>
      </c>
      <c r="W23" s="93">
        <f>D23*ROUND(V23,0)</f>
        <v>0</v>
      </c>
      <c r="X23" s="10">
        <f t="shared" si="2"/>
        <v>6000</v>
      </c>
      <c r="Y23" s="289">
        <f t="shared" si="3"/>
        <v>0</v>
      </c>
    </row>
    <row r="24" spans="1:31" s="2" customFormat="1" ht="18.600000000000001">
      <c r="A24" s="291">
        <v>4689</v>
      </c>
      <c r="B24" s="28" t="s">
        <v>55</v>
      </c>
      <c r="C24" s="19" t="s">
        <v>46</v>
      </c>
      <c r="D24" s="34">
        <v>500</v>
      </c>
      <c r="E24" s="142">
        <v>2</v>
      </c>
      <c r="F24" s="142">
        <v>0</v>
      </c>
      <c r="G24" s="8" t="s">
        <v>42</v>
      </c>
      <c r="H24" s="42"/>
      <c r="I24" s="140" t="s">
        <v>50</v>
      </c>
      <c r="J24" s="40"/>
      <c r="K24" s="40"/>
      <c r="L24" s="40"/>
      <c r="M24" s="140" t="s">
        <v>50</v>
      </c>
      <c r="N24" s="40"/>
      <c r="O24" s="80"/>
      <c r="P24" s="273" t="s">
        <v>50</v>
      </c>
      <c r="Q24" s="262">
        <v>1000</v>
      </c>
      <c r="R24" s="30">
        <v>3000</v>
      </c>
      <c r="S24" s="8"/>
      <c r="T24" s="102">
        <f t="shared" si="7"/>
        <v>4689</v>
      </c>
      <c r="U24" s="25" t="str">
        <f t="shared" si="7"/>
        <v>LINEヤフー</v>
      </c>
      <c r="V24" s="29">
        <f>F24/2</f>
        <v>0</v>
      </c>
      <c r="W24" s="81">
        <f>D24*ROUND(V24,0)</f>
        <v>0</v>
      </c>
      <c r="X24" s="10">
        <f t="shared" si="2"/>
        <v>1000</v>
      </c>
      <c r="Y24" s="289">
        <f t="shared" si="3"/>
        <v>0</v>
      </c>
    </row>
    <row r="25" spans="1:31" s="2" customFormat="1" ht="18.600000000000001">
      <c r="A25" s="288">
        <v>6525</v>
      </c>
      <c r="B25" s="22" t="s">
        <v>56</v>
      </c>
      <c r="C25" s="23" t="s">
        <v>5</v>
      </c>
      <c r="D25" s="34">
        <v>2650</v>
      </c>
      <c r="E25" s="267">
        <v>2</v>
      </c>
      <c r="F25" s="267">
        <v>0</v>
      </c>
      <c r="G25" s="8" t="s">
        <v>37</v>
      </c>
      <c r="H25" s="42"/>
      <c r="I25" s="140" t="s">
        <v>50</v>
      </c>
      <c r="J25" s="43"/>
      <c r="K25" s="40"/>
      <c r="L25" s="40"/>
      <c r="M25" s="140" t="s">
        <v>50</v>
      </c>
      <c r="N25" s="40"/>
      <c r="O25" s="80"/>
      <c r="P25" s="273" t="s">
        <v>50</v>
      </c>
      <c r="Q25" s="262">
        <v>2000</v>
      </c>
      <c r="R25" s="34">
        <v>4000</v>
      </c>
      <c r="S25" s="8"/>
      <c r="T25" s="102">
        <f t="shared" si="7"/>
        <v>6525</v>
      </c>
      <c r="U25" s="25" t="str">
        <f t="shared" si="7"/>
        <v>KOKUSAI</v>
      </c>
      <c r="V25" s="29">
        <f>F25/2</f>
        <v>0</v>
      </c>
      <c r="W25" s="81">
        <f>D25*ROUND(V25,0)</f>
        <v>0</v>
      </c>
      <c r="X25" s="10">
        <f t="shared" si="2"/>
        <v>5300</v>
      </c>
      <c r="Y25" s="289">
        <f t="shared" si="3"/>
        <v>0</v>
      </c>
      <c r="AA25" s="79">
        <f>SUM(W23:W28)</f>
        <v>8300</v>
      </c>
    </row>
    <row r="26" spans="1:31" s="2" customFormat="1" ht="18.600000000000001">
      <c r="A26" s="290">
        <v>6770</v>
      </c>
      <c r="B26" s="31" t="s">
        <v>57</v>
      </c>
      <c r="C26" s="23" t="s">
        <v>5</v>
      </c>
      <c r="D26" s="34">
        <v>1400</v>
      </c>
      <c r="E26" s="142">
        <v>2</v>
      </c>
      <c r="F26" s="24">
        <v>0</v>
      </c>
      <c r="G26" s="8" t="s">
        <v>47</v>
      </c>
      <c r="H26" s="42"/>
      <c r="I26" s="140" t="s">
        <v>50</v>
      </c>
      <c r="J26" s="40"/>
      <c r="K26" s="40"/>
      <c r="L26" s="40"/>
      <c r="M26" s="140" t="s">
        <v>50</v>
      </c>
      <c r="N26" s="40"/>
      <c r="O26" s="80"/>
      <c r="P26" s="273" t="s">
        <v>50</v>
      </c>
      <c r="Q26" s="397">
        <v>0</v>
      </c>
      <c r="R26" s="374">
        <v>3000</v>
      </c>
      <c r="S26" s="11"/>
      <c r="T26" s="256">
        <v>6908</v>
      </c>
      <c r="U26" s="25" t="s">
        <v>58</v>
      </c>
      <c r="V26" s="29">
        <v>2</v>
      </c>
      <c r="W26" s="81">
        <v>6500</v>
      </c>
      <c r="X26" s="10">
        <f t="shared" si="2"/>
        <v>2800</v>
      </c>
      <c r="Y26" s="289">
        <f t="shared" si="3"/>
        <v>0</v>
      </c>
      <c r="AA26" s="79"/>
    </row>
    <row r="27" spans="1:31" s="2" customFormat="1" ht="18.600000000000001">
      <c r="A27" s="290">
        <v>6902</v>
      </c>
      <c r="B27" s="31" t="s">
        <v>59</v>
      </c>
      <c r="C27" s="23" t="s">
        <v>9</v>
      </c>
      <c r="D27" s="34">
        <v>1800</v>
      </c>
      <c r="E27" s="142">
        <v>4</v>
      </c>
      <c r="F27" s="142">
        <v>2</v>
      </c>
      <c r="G27" s="8" t="s">
        <v>49</v>
      </c>
      <c r="H27" s="42"/>
      <c r="I27" s="301" t="s">
        <v>50</v>
      </c>
      <c r="J27" s="40"/>
      <c r="K27" s="40"/>
      <c r="L27" s="40"/>
      <c r="M27" s="301" t="s">
        <v>50</v>
      </c>
      <c r="N27" s="40"/>
      <c r="O27" s="80"/>
      <c r="P27" s="40"/>
      <c r="Q27" s="26"/>
      <c r="R27" s="26"/>
      <c r="S27" s="11"/>
      <c r="T27" s="102">
        <f t="shared" si="7"/>
        <v>6902</v>
      </c>
      <c r="U27" s="25" t="str">
        <f t="shared" si="7"/>
        <v>デンソー</v>
      </c>
      <c r="V27" s="29">
        <f>F27/2</f>
        <v>1</v>
      </c>
      <c r="W27" s="81">
        <f>D27*ROUND(V27,0)</f>
        <v>1800</v>
      </c>
      <c r="X27" s="10">
        <f t="shared" si="2"/>
        <v>7200</v>
      </c>
      <c r="Y27" s="289">
        <f t="shared" si="3"/>
        <v>3600</v>
      </c>
    </row>
    <row r="28" spans="1:31" s="2" customFormat="1" ht="18.600000000000001">
      <c r="A28" s="290">
        <v>9020</v>
      </c>
      <c r="B28" s="31" t="s">
        <v>62</v>
      </c>
      <c r="C28" s="23" t="s">
        <v>3</v>
      </c>
      <c r="D28" s="34">
        <v>2900</v>
      </c>
      <c r="E28" s="142">
        <v>2</v>
      </c>
      <c r="F28" s="142">
        <v>0</v>
      </c>
      <c r="G28" s="8" t="s">
        <v>49</v>
      </c>
      <c r="H28" s="42"/>
      <c r="I28" s="140" t="s">
        <v>50</v>
      </c>
      <c r="J28" s="40"/>
      <c r="K28" s="40"/>
      <c r="L28" s="40"/>
      <c r="M28" s="140" t="s">
        <v>50</v>
      </c>
      <c r="N28" s="40"/>
      <c r="O28" s="80"/>
      <c r="P28" s="273"/>
      <c r="Q28" s="262"/>
      <c r="R28" s="34"/>
      <c r="S28" s="11"/>
      <c r="T28" s="25"/>
      <c r="U28" s="25"/>
      <c r="V28" s="29"/>
      <c r="W28" s="9">
        <f>D28*ROUND(V28,0)</f>
        <v>0</v>
      </c>
      <c r="X28" s="10">
        <f t="shared" si="2"/>
        <v>5800</v>
      </c>
      <c r="Y28" s="289">
        <f t="shared" si="3"/>
        <v>0</v>
      </c>
    </row>
    <row r="29" spans="1:31" s="2" customFormat="1" ht="18.600000000000001">
      <c r="A29" s="298">
        <v>1457</v>
      </c>
      <c r="B29" s="17" t="s">
        <v>212</v>
      </c>
      <c r="C29" s="13" t="s">
        <v>66</v>
      </c>
      <c r="D29" s="33">
        <v>2700</v>
      </c>
      <c r="E29" s="160">
        <v>4</v>
      </c>
      <c r="F29" s="159">
        <v>2</v>
      </c>
      <c r="G29" s="3" t="s">
        <v>27</v>
      </c>
      <c r="H29" s="36"/>
      <c r="I29" s="151"/>
      <c r="J29" s="35" t="s">
        <v>33</v>
      </c>
      <c r="K29" s="36"/>
      <c r="L29" s="36"/>
      <c r="M29" s="37"/>
      <c r="N29" s="35" t="s">
        <v>50</v>
      </c>
      <c r="O29" s="105"/>
      <c r="P29" s="270"/>
      <c r="Q29" s="260"/>
      <c r="R29" s="33"/>
      <c r="S29" s="4"/>
      <c r="T29" s="15"/>
      <c r="U29" s="15"/>
      <c r="V29" s="20"/>
      <c r="W29" s="5">
        <f>D29*ROUND(V29,0)</f>
        <v>0</v>
      </c>
      <c r="X29" s="6">
        <f t="shared" si="2"/>
        <v>10800</v>
      </c>
      <c r="Y29" s="286"/>
    </row>
    <row r="30" spans="1:31" s="2" customFormat="1" ht="18.600000000000001">
      <c r="A30" s="285">
        <v>1545</v>
      </c>
      <c r="B30" s="12" t="s">
        <v>63</v>
      </c>
      <c r="C30" s="13" t="s">
        <v>2</v>
      </c>
      <c r="D30" s="33">
        <v>28000</v>
      </c>
      <c r="E30" s="14">
        <v>2</v>
      </c>
      <c r="F30" s="14">
        <v>0</v>
      </c>
      <c r="G30" s="363" t="s">
        <v>64</v>
      </c>
      <c r="H30" s="35"/>
      <c r="I30" s="35"/>
      <c r="J30" s="100" t="s">
        <v>28</v>
      </c>
      <c r="K30" s="35"/>
      <c r="L30" s="35"/>
      <c r="M30" s="35"/>
      <c r="N30" s="100" t="s">
        <v>28</v>
      </c>
      <c r="O30" s="105"/>
      <c r="P30" s="270" t="s">
        <v>50</v>
      </c>
      <c r="Q30" s="260">
        <v>1000</v>
      </c>
      <c r="R30" s="21">
        <v>5000</v>
      </c>
      <c r="S30" s="3"/>
      <c r="T30" s="15"/>
      <c r="U30" s="15"/>
      <c r="V30" s="18"/>
      <c r="W30" s="5"/>
      <c r="X30" s="6">
        <f t="shared" si="2"/>
        <v>56000</v>
      </c>
      <c r="Y30" s="286">
        <f t="shared" si="3"/>
        <v>0</v>
      </c>
    </row>
    <row r="31" spans="1:31" s="2" customFormat="1" ht="18.600000000000001">
      <c r="A31" s="298">
        <v>2017</v>
      </c>
      <c r="B31" s="12" t="s">
        <v>184</v>
      </c>
      <c r="C31" s="13" t="s">
        <v>66</v>
      </c>
      <c r="D31" s="33">
        <v>1000</v>
      </c>
      <c r="E31" s="159">
        <v>4</v>
      </c>
      <c r="F31" s="159">
        <v>1</v>
      </c>
      <c r="G31" s="3" t="s">
        <v>27</v>
      </c>
      <c r="H31" s="35"/>
      <c r="I31" s="35"/>
      <c r="J31" s="35" t="s">
        <v>50</v>
      </c>
      <c r="K31" s="35"/>
      <c r="L31" s="35"/>
      <c r="M31" s="35"/>
      <c r="N31" s="35" t="s">
        <v>50</v>
      </c>
      <c r="O31" s="35"/>
      <c r="P31" s="152"/>
      <c r="Q31" s="272"/>
      <c r="R31" s="82"/>
      <c r="S31" s="3"/>
      <c r="T31" s="15"/>
      <c r="U31" s="15"/>
      <c r="V31" s="18"/>
      <c r="W31" s="5"/>
      <c r="X31" s="6"/>
      <c r="Y31" s="286"/>
    </row>
    <row r="32" spans="1:31" s="2" customFormat="1" ht="18.600000000000001">
      <c r="A32" s="323">
        <v>2563</v>
      </c>
      <c r="B32" s="324" t="s">
        <v>65</v>
      </c>
      <c r="C32" s="309" t="s">
        <v>66</v>
      </c>
      <c r="D32" s="310">
        <v>310</v>
      </c>
      <c r="E32" s="311">
        <v>8</v>
      </c>
      <c r="F32" s="311">
        <v>3</v>
      </c>
      <c r="G32" s="312" t="s">
        <v>27</v>
      </c>
      <c r="H32" s="313"/>
      <c r="I32" s="313"/>
      <c r="J32" s="314" t="s">
        <v>50</v>
      </c>
      <c r="K32" s="314"/>
      <c r="L32" s="314"/>
      <c r="M32" s="314"/>
      <c r="N32" s="314" t="s">
        <v>50</v>
      </c>
      <c r="O32" s="314"/>
      <c r="P32" s="337"/>
      <c r="Q32" s="338"/>
      <c r="R32" s="338"/>
      <c r="S32" s="339"/>
      <c r="T32" s="318"/>
      <c r="U32" s="318"/>
      <c r="V32" s="316"/>
      <c r="W32" s="320"/>
      <c r="X32" s="321">
        <f t="shared" si="2"/>
        <v>2480</v>
      </c>
      <c r="Y32" s="322">
        <f t="shared" si="3"/>
        <v>930</v>
      </c>
    </row>
    <row r="33" spans="1:27" s="2" customFormat="1" ht="18.600000000000001">
      <c r="A33" s="323">
        <v>2593</v>
      </c>
      <c r="B33" s="324" t="s">
        <v>67</v>
      </c>
      <c r="C33" s="309" t="s">
        <v>2</v>
      </c>
      <c r="D33" s="310">
        <v>3500</v>
      </c>
      <c r="E33" s="336">
        <v>4</v>
      </c>
      <c r="F33" s="336">
        <v>2</v>
      </c>
      <c r="G33" s="312" t="s">
        <v>42</v>
      </c>
      <c r="H33" s="314"/>
      <c r="I33" s="314"/>
      <c r="J33" s="370" t="s">
        <v>50</v>
      </c>
      <c r="K33" s="314"/>
      <c r="L33" s="314"/>
      <c r="M33" s="314"/>
      <c r="N33" s="370" t="s">
        <v>50</v>
      </c>
      <c r="O33" s="315"/>
      <c r="P33" s="331" t="s">
        <v>50</v>
      </c>
      <c r="Q33" s="310">
        <v>1500</v>
      </c>
      <c r="R33" s="310">
        <v>3500</v>
      </c>
      <c r="S33" s="362"/>
      <c r="T33" s="318">
        <f>A33</f>
        <v>2593</v>
      </c>
      <c r="U33" s="318" t="str">
        <f>B33</f>
        <v>伊藤園</v>
      </c>
      <c r="V33" s="319">
        <f>F33/2</f>
        <v>1</v>
      </c>
      <c r="W33" s="320">
        <f>D33*ROUND(V33,0)</f>
        <v>3500</v>
      </c>
      <c r="X33" s="321">
        <f t="shared" si="2"/>
        <v>14000</v>
      </c>
      <c r="Y33" s="322">
        <f t="shared" si="3"/>
        <v>7000</v>
      </c>
    </row>
    <row r="34" spans="1:27" s="2" customFormat="1" ht="18.600000000000001">
      <c r="A34" s="285">
        <v>2659</v>
      </c>
      <c r="B34" s="12" t="s">
        <v>68</v>
      </c>
      <c r="C34" s="19" t="s">
        <v>2</v>
      </c>
      <c r="D34" s="33">
        <v>2400</v>
      </c>
      <c r="E34" s="14">
        <v>4</v>
      </c>
      <c r="F34" s="14">
        <v>0</v>
      </c>
      <c r="G34" s="3" t="s">
        <v>32</v>
      </c>
      <c r="H34" s="35"/>
      <c r="I34" s="35"/>
      <c r="J34" s="100" t="s">
        <v>28</v>
      </c>
      <c r="K34" s="35"/>
      <c r="L34" s="35"/>
      <c r="M34" s="35"/>
      <c r="N34" s="100" t="s">
        <v>28</v>
      </c>
      <c r="O34" s="105"/>
      <c r="P34" s="270" t="s">
        <v>50</v>
      </c>
      <c r="Q34" s="386">
        <v>0</v>
      </c>
      <c r="R34" s="21">
        <v>3500</v>
      </c>
      <c r="S34" s="106"/>
      <c r="T34" s="15"/>
      <c r="U34" s="15"/>
      <c r="V34" s="20"/>
      <c r="W34" s="5"/>
      <c r="X34" s="6">
        <f t="shared" si="2"/>
        <v>9600</v>
      </c>
      <c r="Y34" s="286">
        <f t="shared" si="3"/>
        <v>0</v>
      </c>
    </row>
    <row r="35" spans="1:27" s="2" customFormat="1" ht="18.600000000000001">
      <c r="A35" s="285">
        <v>3038</v>
      </c>
      <c r="B35" s="12" t="s">
        <v>69</v>
      </c>
      <c r="C35" s="19" t="s">
        <v>6</v>
      </c>
      <c r="D35" s="33">
        <v>3800</v>
      </c>
      <c r="E35" s="159">
        <v>2</v>
      </c>
      <c r="F35" s="159">
        <v>0</v>
      </c>
      <c r="G35" s="3" t="s">
        <v>32</v>
      </c>
      <c r="H35" s="35"/>
      <c r="I35" s="35"/>
      <c r="J35" s="100" t="s">
        <v>28</v>
      </c>
      <c r="K35" s="35"/>
      <c r="L35" s="35"/>
      <c r="M35" s="35"/>
      <c r="N35" s="100" t="s">
        <v>28</v>
      </c>
      <c r="O35" s="105"/>
      <c r="P35" s="270" t="s">
        <v>50</v>
      </c>
      <c r="Q35" s="260">
        <v>1500</v>
      </c>
      <c r="R35" s="33">
        <v>3500</v>
      </c>
      <c r="S35" s="106"/>
      <c r="T35" s="15"/>
      <c r="U35" s="15"/>
      <c r="V35" s="20"/>
      <c r="W35" s="5"/>
      <c r="X35" s="6">
        <f t="shared" si="2"/>
        <v>7600</v>
      </c>
      <c r="Y35" s="286">
        <f t="shared" si="3"/>
        <v>0</v>
      </c>
      <c r="AA35" s="79">
        <f>SUM(W33:W43)</f>
        <v>10300</v>
      </c>
    </row>
    <row r="36" spans="1:27" s="2" customFormat="1" ht="18.600000000000001">
      <c r="A36" s="285">
        <v>4519</v>
      </c>
      <c r="B36" s="12" t="s">
        <v>70</v>
      </c>
      <c r="C36" s="13" t="s">
        <v>6</v>
      </c>
      <c r="D36" s="33">
        <v>6200</v>
      </c>
      <c r="E36" s="14">
        <v>2</v>
      </c>
      <c r="F36" s="14">
        <v>0</v>
      </c>
      <c r="G36" s="3" t="s">
        <v>27</v>
      </c>
      <c r="H36" s="35"/>
      <c r="I36" s="35"/>
      <c r="J36" s="100" t="s">
        <v>28</v>
      </c>
      <c r="K36" s="35"/>
      <c r="L36" s="35"/>
      <c r="M36" s="35"/>
      <c r="N36" s="100" t="s">
        <v>28</v>
      </c>
      <c r="O36" s="105"/>
      <c r="P36" s="270" t="s">
        <v>50</v>
      </c>
      <c r="Q36" s="260">
        <v>1500</v>
      </c>
      <c r="R36" s="21">
        <v>3500</v>
      </c>
      <c r="S36" s="106"/>
      <c r="T36" s="15"/>
      <c r="U36" s="15"/>
      <c r="V36" s="20"/>
      <c r="W36" s="5"/>
      <c r="X36" s="6">
        <f t="shared" si="2"/>
        <v>12400</v>
      </c>
      <c r="Y36" s="286">
        <f t="shared" si="3"/>
        <v>0</v>
      </c>
    </row>
    <row r="37" spans="1:27" s="2" customFormat="1" ht="18.600000000000001">
      <c r="A37" s="287">
        <v>6178</v>
      </c>
      <c r="B37" s="17" t="s">
        <v>71</v>
      </c>
      <c r="C37" s="13" t="s">
        <v>9</v>
      </c>
      <c r="D37" s="33">
        <v>1350</v>
      </c>
      <c r="E37" s="159">
        <v>2</v>
      </c>
      <c r="F37" s="14">
        <v>0</v>
      </c>
      <c r="G37" s="3" t="s">
        <v>49</v>
      </c>
      <c r="H37" s="35"/>
      <c r="I37" s="292"/>
      <c r="J37" s="100" t="s">
        <v>28</v>
      </c>
      <c r="K37" s="35"/>
      <c r="L37" s="35"/>
      <c r="M37" s="292"/>
      <c r="N37" s="100" t="s">
        <v>28</v>
      </c>
      <c r="O37" s="105"/>
      <c r="P37" s="270" t="s">
        <v>50</v>
      </c>
      <c r="Q37" s="33">
        <v>1500</v>
      </c>
      <c r="R37" s="260">
        <v>3500</v>
      </c>
      <c r="S37" s="106"/>
      <c r="T37" s="15"/>
      <c r="U37" s="15"/>
      <c r="V37" s="18"/>
      <c r="W37" s="5"/>
      <c r="X37" s="6">
        <f t="shared" si="2"/>
        <v>2700</v>
      </c>
      <c r="Y37" s="286">
        <f t="shared" si="3"/>
        <v>0</v>
      </c>
    </row>
    <row r="38" spans="1:27" s="2" customFormat="1" ht="18.600000000000001">
      <c r="A38" s="285">
        <v>6501</v>
      </c>
      <c r="B38" s="12" t="s">
        <v>210</v>
      </c>
      <c r="C38" s="13" t="s">
        <v>8</v>
      </c>
      <c r="D38" s="33">
        <v>3500</v>
      </c>
      <c r="E38" s="159">
        <v>2</v>
      </c>
      <c r="F38" s="14">
        <v>0</v>
      </c>
      <c r="G38" s="3" t="s">
        <v>47</v>
      </c>
      <c r="H38" s="35"/>
      <c r="I38" s="35"/>
      <c r="J38" s="100" t="s">
        <v>28</v>
      </c>
      <c r="K38" s="35"/>
      <c r="L38" s="36"/>
      <c r="M38" s="35"/>
      <c r="N38" s="100" t="s">
        <v>28</v>
      </c>
      <c r="O38" s="105"/>
      <c r="P38" s="270" t="s">
        <v>50</v>
      </c>
      <c r="Q38" s="386">
        <v>0</v>
      </c>
      <c r="R38" s="33">
        <v>4000</v>
      </c>
      <c r="S38" s="106"/>
      <c r="T38" s="15"/>
      <c r="U38" s="15"/>
      <c r="V38" s="20"/>
      <c r="W38" s="5"/>
      <c r="X38" s="6">
        <f t="shared" ref="X38" si="8">D38*E38</f>
        <v>7000</v>
      </c>
      <c r="Y38" s="286">
        <f t="shared" ref="Y38" si="9">D38*F38</f>
        <v>0</v>
      </c>
    </row>
    <row r="39" spans="1:27" s="2" customFormat="1" ht="18.600000000000001">
      <c r="A39" s="323">
        <v>6981</v>
      </c>
      <c r="B39" s="324" t="s">
        <v>72</v>
      </c>
      <c r="C39" s="309" t="s">
        <v>2</v>
      </c>
      <c r="D39" s="310">
        <v>2150</v>
      </c>
      <c r="E39" s="311">
        <v>4</v>
      </c>
      <c r="F39" s="311">
        <v>2</v>
      </c>
      <c r="G39" s="312" t="s">
        <v>27</v>
      </c>
      <c r="H39" s="314"/>
      <c r="I39" s="314"/>
      <c r="J39" s="314" t="s">
        <v>50</v>
      </c>
      <c r="K39" s="314"/>
      <c r="L39" s="314"/>
      <c r="M39" s="314"/>
      <c r="N39" s="314" t="s">
        <v>33</v>
      </c>
      <c r="O39" s="315"/>
      <c r="P39" s="331" t="s">
        <v>33</v>
      </c>
      <c r="Q39" s="310">
        <v>1500</v>
      </c>
      <c r="R39" s="310">
        <v>3500</v>
      </c>
      <c r="S39" s="362"/>
      <c r="T39" s="318"/>
      <c r="U39" s="318"/>
      <c r="V39" s="319"/>
      <c r="W39" s="320">
        <f>D39*ROUND(V39,0)</f>
        <v>0</v>
      </c>
      <c r="X39" s="321">
        <f t="shared" si="2"/>
        <v>8600</v>
      </c>
      <c r="Y39" s="322">
        <f t="shared" si="3"/>
        <v>4300</v>
      </c>
    </row>
    <row r="40" spans="1:27" s="2" customFormat="1" ht="18.600000000000001">
      <c r="A40" s="287">
        <v>7203</v>
      </c>
      <c r="B40" s="17" t="s">
        <v>73</v>
      </c>
      <c r="C40" s="13" t="s">
        <v>6</v>
      </c>
      <c r="D40" s="33">
        <v>2950</v>
      </c>
      <c r="E40" s="14">
        <v>4</v>
      </c>
      <c r="F40" s="14">
        <v>2</v>
      </c>
      <c r="G40" s="3" t="s">
        <v>27</v>
      </c>
      <c r="H40" s="36"/>
      <c r="I40" s="36"/>
      <c r="J40" s="300" t="s">
        <v>50</v>
      </c>
      <c r="K40" s="35"/>
      <c r="L40" s="35"/>
      <c r="M40" s="35"/>
      <c r="N40" s="300" t="s">
        <v>50</v>
      </c>
      <c r="O40" s="105"/>
      <c r="P40" s="35" t="s">
        <v>202</v>
      </c>
      <c r="Q40" s="33">
        <v>1000</v>
      </c>
      <c r="R40" s="33">
        <v>3000</v>
      </c>
      <c r="S40" s="268"/>
      <c r="T40" s="15">
        <f t="shared" ref="T40:U43" si="10">A40</f>
        <v>7203</v>
      </c>
      <c r="U40" s="15" t="str">
        <f t="shared" si="10"/>
        <v>トヨタ自</v>
      </c>
      <c r="V40" s="20">
        <f>F40/2</f>
        <v>1</v>
      </c>
      <c r="W40" s="5">
        <f>D40*ROUND(V40,0)</f>
        <v>2950</v>
      </c>
      <c r="X40" s="6">
        <f t="shared" si="2"/>
        <v>11800</v>
      </c>
      <c r="Y40" s="286">
        <f t="shared" si="3"/>
        <v>5900</v>
      </c>
    </row>
    <row r="41" spans="1:27" s="2" customFormat="1" ht="18.600000000000001">
      <c r="A41" s="287">
        <v>7267</v>
      </c>
      <c r="B41" s="17" t="s">
        <v>74</v>
      </c>
      <c r="C41" s="13" t="s">
        <v>61</v>
      </c>
      <c r="D41" s="33">
        <v>1500</v>
      </c>
      <c r="E41" s="14">
        <v>6</v>
      </c>
      <c r="F41" s="14">
        <v>3</v>
      </c>
      <c r="G41" s="3" t="s">
        <v>32</v>
      </c>
      <c r="H41" s="36"/>
      <c r="I41" s="36"/>
      <c r="J41" s="300" t="s">
        <v>50</v>
      </c>
      <c r="K41" s="35"/>
      <c r="L41" s="35"/>
      <c r="M41" s="35"/>
      <c r="N41" s="300" t="s">
        <v>50</v>
      </c>
      <c r="O41" s="105"/>
      <c r="P41" s="35" t="s">
        <v>202</v>
      </c>
      <c r="Q41" s="33">
        <v>1000</v>
      </c>
      <c r="R41" s="33">
        <v>3000</v>
      </c>
      <c r="S41" s="268"/>
      <c r="T41" s="15">
        <f t="shared" si="10"/>
        <v>7267</v>
      </c>
      <c r="U41" s="15" t="str">
        <f t="shared" si="10"/>
        <v>ホンダ</v>
      </c>
      <c r="V41" s="20">
        <f>F41/2</f>
        <v>1.5</v>
      </c>
      <c r="W41" s="5">
        <f>D41*ROUND(V41,0)</f>
        <v>3000</v>
      </c>
      <c r="X41" s="6">
        <f t="shared" si="2"/>
        <v>9000</v>
      </c>
      <c r="Y41" s="286">
        <f t="shared" si="3"/>
        <v>4500</v>
      </c>
    </row>
    <row r="42" spans="1:27" s="2" customFormat="1" ht="18.600000000000001">
      <c r="A42" s="287">
        <v>8306</v>
      </c>
      <c r="B42" s="17" t="s">
        <v>75</v>
      </c>
      <c r="C42" s="13" t="s">
        <v>66</v>
      </c>
      <c r="D42" s="33">
        <v>1600</v>
      </c>
      <c r="E42" s="14">
        <v>2</v>
      </c>
      <c r="F42" s="14">
        <v>0</v>
      </c>
      <c r="G42" s="3" t="s">
        <v>27</v>
      </c>
      <c r="H42" s="39"/>
      <c r="I42" s="39"/>
      <c r="J42" s="264" t="s">
        <v>50</v>
      </c>
      <c r="K42" s="292"/>
      <c r="L42" s="35"/>
      <c r="M42" s="35"/>
      <c r="N42" s="264" t="s">
        <v>50</v>
      </c>
      <c r="O42" s="292"/>
      <c r="P42" s="270" t="s">
        <v>50</v>
      </c>
      <c r="Q42" s="386">
        <v>0</v>
      </c>
      <c r="R42" s="21">
        <v>3500</v>
      </c>
      <c r="S42" s="106"/>
      <c r="T42" s="15"/>
      <c r="U42" s="15"/>
      <c r="V42" s="18"/>
      <c r="W42" s="5"/>
      <c r="X42" s="6">
        <f>D42*E42</f>
        <v>3200</v>
      </c>
      <c r="Y42" s="286">
        <f>D42*F42</f>
        <v>0</v>
      </c>
    </row>
    <row r="43" spans="1:27" s="2" customFormat="1" ht="18.600000000000001">
      <c r="A43" s="307">
        <v>9990</v>
      </c>
      <c r="B43" s="308" t="s">
        <v>76</v>
      </c>
      <c r="C43" s="309" t="s">
        <v>66</v>
      </c>
      <c r="D43" s="310">
        <v>850</v>
      </c>
      <c r="E43" s="311">
        <v>8</v>
      </c>
      <c r="F43" s="311">
        <v>2</v>
      </c>
      <c r="G43" s="312" t="s">
        <v>27</v>
      </c>
      <c r="H43" s="313"/>
      <c r="I43" s="313"/>
      <c r="J43" s="314" t="s">
        <v>33</v>
      </c>
      <c r="K43" s="314"/>
      <c r="L43" s="314"/>
      <c r="M43" s="314"/>
      <c r="N43" s="314" t="s">
        <v>33</v>
      </c>
      <c r="O43" s="315"/>
      <c r="P43" s="331" t="s">
        <v>50</v>
      </c>
      <c r="Q43" s="310">
        <v>1000</v>
      </c>
      <c r="R43" s="343">
        <v>3000</v>
      </c>
      <c r="S43" s="344"/>
      <c r="T43" s="318">
        <f t="shared" si="10"/>
        <v>9990</v>
      </c>
      <c r="U43" s="318" t="str">
        <f t="shared" si="10"/>
        <v>ｻｯｸｽﾊﾞｰHD</v>
      </c>
      <c r="V43" s="319">
        <f>F43/2</f>
        <v>1</v>
      </c>
      <c r="W43" s="320">
        <f>D43*ROUND(V43,0)</f>
        <v>850</v>
      </c>
      <c r="X43" s="321">
        <f t="shared" si="2"/>
        <v>6800</v>
      </c>
      <c r="Y43" s="322">
        <f t="shared" si="3"/>
        <v>1700</v>
      </c>
    </row>
    <row r="44" spans="1:27" s="2" customFormat="1" ht="18.600000000000001">
      <c r="A44" s="307">
        <v>1356</v>
      </c>
      <c r="B44" s="308" t="s">
        <v>77</v>
      </c>
      <c r="C44" s="309" t="s">
        <v>7</v>
      </c>
      <c r="D44" s="310">
        <v>300</v>
      </c>
      <c r="E44" s="311">
        <v>8</v>
      </c>
      <c r="F44" s="311">
        <v>3</v>
      </c>
      <c r="G44" s="312" t="s">
        <v>53</v>
      </c>
      <c r="H44" s="313"/>
      <c r="I44" s="313"/>
      <c r="J44" s="314"/>
      <c r="K44" s="313" t="s">
        <v>33</v>
      </c>
      <c r="L44" s="314"/>
      <c r="M44" s="314"/>
      <c r="N44" s="314"/>
      <c r="O44" s="314" t="s">
        <v>33</v>
      </c>
      <c r="P44" s="341"/>
      <c r="Q44" s="342"/>
      <c r="R44" s="342"/>
      <c r="S44" s="317"/>
      <c r="T44" s="318"/>
      <c r="U44" s="318"/>
      <c r="V44" s="319"/>
      <c r="W44" s="320"/>
      <c r="X44" s="321">
        <f t="shared" si="2"/>
        <v>2400</v>
      </c>
      <c r="Y44" s="322">
        <f t="shared" si="3"/>
        <v>900</v>
      </c>
    </row>
    <row r="45" spans="1:27" s="2" customFormat="1" ht="18.600000000000001">
      <c r="A45" s="307">
        <v>1580</v>
      </c>
      <c r="B45" s="308" t="s">
        <v>208</v>
      </c>
      <c r="C45" s="309" t="s">
        <v>61</v>
      </c>
      <c r="D45" s="310">
        <v>1500</v>
      </c>
      <c r="E45" s="311">
        <v>4</v>
      </c>
      <c r="F45" s="311">
        <v>2</v>
      </c>
      <c r="G45" s="312" t="s">
        <v>53</v>
      </c>
      <c r="H45" s="313"/>
      <c r="I45" s="313"/>
      <c r="J45" s="314"/>
      <c r="K45" s="314" t="s">
        <v>33</v>
      </c>
      <c r="L45" s="314"/>
      <c r="M45" s="314"/>
      <c r="N45" s="314"/>
      <c r="O45" s="314" t="s">
        <v>50</v>
      </c>
      <c r="P45" s="314"/>
      <c r="Q45" s="316"/>
      <c r="R45" s="316"/>
      <c r="S45" s="317"/>
      <c r="T45" s="318"/>
      <c r="U45" s="318"/>
      <c r="V45" s="319"/>
      <c r="W45" s="320"/>
      <c r="X45" s="321">
        <f t="shared" si="2"/>
        <v>6000</v>
      </c>
      <c r="Y45" s="322">
        <f t="shared" si="3"/>
        <v>3000</v>
      </c>
    </row>
    <row r="46" spans="1:27" s="2" customFormat="1" ht="18.600000000000001">
      <c r="A46" s="297" t="s">
        <v>78</v>
      </c>
      <c r="B46" s="31" t="s">
        <v>79</v>
      </c>
      <c r="C46" s="23" t="s">
        <v>61</v>
      </c>
      <c r="D46" s="34">
        <v>1600</v>
      </c>
      <c r="E46" s="142">
        <v>2</v>
      </c>
      <c r="F46" s="142">
        <v>0</v>
      </c>
      <c r="G46" s="8" t="s">
        <v>53</v>
      </c>
      <c r="H46" s="42"/>
      <c r="I46" s="42"/>
      <c r="J46" s="40"/>
      <c r="K46" s="140" t="s">
        <v>50</v>
      </c>
      <c r="L46" s="40"/>
      <c r="M46" s="40"/>
      <c r="N46" s="40"/>
      <c r="O46" s="140" t="s">
        <v>50</v>
      </c>
      <c r="P46" s="275"/>
      <c r="Q46" s="276"/>
      <c r="R46" s="276"/>
      <c r="S46" s="11"/>
      <c r="T46" s="25" t="str">
        <f t="shared" ref="T46:U52" si="11">A46</f>
        <v>200A</v>
      </c>
      <c r="U46" s="25" t="str">
        <f t="shared" si="11"/>
        <v>日経半導体ETF</v>
      </c>
      <c r="V46" s="29">
        <f t="shared" ref="V46:V52" si="12">F46/2</f>
        <v>0</v>
      </c>
      <c r="W46" s="9">
        <f t="shared" ref="W46:W52" si="13">D46*ROUND(V46,0)</f>
        <v>0</v>
      </c>
      <c r="X46" s="10">
        <f t="shared" si="2"/>
        <v>3200</v>
      </c>
      <c r="Y46" s="289">
        <f t="shared" si="3"/>
        <v>0</v>
      </c>
    </row>
    <row r="47" spans="1:27" s="2" customFormat="1" ht="18.600000000000001">
      <c r="A47" s="297">
        <v>2240</v>
      </c>
      <c r="B47" s="31" t="s">
        <v>213</v>
      </c>
      <c r="C47" s="23" t="s">
        <v>61</v>
      </c>
      <c r="D47" s="34">
        <v>6350</v>
      </c>
      <c r="E47" s="402">
        <v>2</v>
      </c>
      <c r="F47" s="24">
        <v>1</v>
      </c>
      <c r="G47" s="8" t="s">
        <v>53</v>
      </c>
      <c r="H47" s="42"/>
      <c r="I47" s="42"/>
      <c r="J47" s="40"/>
      <c r="K47" s="40" t="s">
        <v>33</v>
      </c>
      <c r="L47" s="40"/>
      <c r="M47" s="40"/>
      <c r="N47" s="40"/>
      <c r="O47" s="40" t="s">
        <v>33</v>
      </c>
      <c r="P47" s="275"/>
      <c r="Q47" s="276"/>
      <c r="R47" s="276"/>
      <c r="S47" s="11"/>
      <c r="T47" s="25"/>
      <c r="U47" s="25"/>
      <c r="V47" s="29"/>
      <c r="W47" s="9"/>
      <c r="X47" s="10"/>
      <c r="Y47" s="289"/>
    </row>
    <row r="48" spans="1:27" s="2" customFormat="1" ht="18.600000000000001">
      <c r="A48" s="323">
        <v>2267</v>
      </c>
      <c r="B48" s="382" t="s">
        <v>209</v>
      </c>
      <c r="C48" s="309" t="s">
        <v>61</v>
      </c>
      <c r="D48" s="310">
        <v>2800</v>
      </c>
      <c r="E48" s="311">
        <v>2</v>
      </c>
      <c r="F48" s="311">
        <v>0</v>
      </c>
      <c r="G48" s="312" t="s">
        <v>32</v>
      </c>
      <c r="H48" s="314"/>
      <c r="I48" s="314"/>
      <c r="J48" s="314"/>
      <c r="K48" s="314" t="s">
        <v>50</v>
      </c>
      <c r="L48" s="314"/>
      <c r="M48" s="314"/>
      <c r="N48" s="314"/>
      <c r="O48" s="314" t="s">
        <v>33</v>
      </c>
      <c r="P48" s="388" t="s">
        <v>50</v>
      </c>
      <c r="Q48" s="310">
        <v>2000</v>
      </c>
      <c r="R48" s="310">
        <v>4000</v>
      </c>
      <c r="S48" s="312"/>
      <c r="T48" s="318">
        <f t="shared" ref="T48" si="14">A48</f>
        <v>2267</v>
      </c>
      <c r="U48" s="318" t="str">
        <f t="shared" ref="U48" si="15">B48</f>
        <v>ヤクルト</v>
      </c>
      <c r="V48" s="319">
        <f t="shared" si="12"/>
        <v>0</v>
      </c>
      <c r="W48" s="320">
        <f t="shared" si="13"/>
        <v>0</v>
      </c>
      <c r="X48" s="321">
        <f t="shared" ref="X48" si="16">D48*E48</f>
        <v>5600</v>
      </c>
      <c r="Y48" s="322">
        <f t="shared" ref="Y48" si="17">D48*F48</f>
        <v>0</v>
      </c>
    </row>
    <row r="49" spans="1:31" s="2" customFormat="1" ht="18.600000000000001">
      <c r="A49" s="323">
        <v>2503</v>
      </c>
      <c r="B49" s="382" t="s">
        <v>80</v>
      </c>
      <c r="C49" s="309" t="s">
        <v>61</v>
      </c>
      <c r="D49" s="310">
        <v>2000</v>
      </c>
      <c r="E49" s="311">
        <v>4</v>
      </c>
      <c r="F49" s="311">
        <v>0</v>
      </c>
      <c r="G49" s="312" t="s">
        <v>32</v>
      </c>
      <c r="H49" s="314"/>
      <c r="I49" s="314"/>
      <c r="J49" s="314"/>
      <c r="K49" s="314" t="s">
        <v>33</v>
      </c>
      <c r="L49" s="314"/>
      <c r="M49" s="314"/>
      <c r="N49" s="314"/>
      <c r="O49" s="314" t="s">
        <v>33</v>
      </c>
      <c r="P49" s="314" t="s">
        <v>202</v>
      </c>
      <c r="Q49" s="310">
        <v>1500</v>
      </c>
      <c r="R49" s="310">
        <v>3500</v>
      </c>
      <c r="S49" s="312"/>
      <c r="T49" s="318">
        <f t="shared" si="11"/>
        <v>2503</v>
      </c>
      <c r="U49" s="318" t="str">
        <f t="shared" si="11"/>
        <v>キリンHD</v>
      </c>
      <c r="V49" s="319">
        <f t="shared" si="12"/>
        <v>0</v>
      </c>
      <c r="W49" s="320">
        <f t="shared" si="13"/>
        <v>0</v>
      </c>
      <c r="X49" s="321">
        <f t="shared" si="2"/>
        <v>8000</v>
      </c>
      <c r="Y49" s="322">
        <f t="shared" si="3"/>
        <v>0</v>
      </c>
    </row>
    <row r="50" spans="1:31" s="2" customFormat="1" ht="18.600000000000001">
      <c r="A50" s="288">
        <v>3402</v>
      </c>
      <c r="B50" s="22" t="s">
        <v>81</v>
      </c>
      <c r="C50" s="19" t="s">
        <v>61</v>
      </c>
      <c r="D50" s="34">
        <v>900</v>
      </c>
      <c r="E50" s="142">
        <v>4</v>
      </c>
      <c r="F50" s="142">
        <v>0</v>
      </c>
      <c r="G50" s="8" t="s">
        <v>42</v>
      </c>
      <c r="H50" s="40"/>
      <c r="I50" s="40"/>
      <c r="J50" s="40"/>
      <c r="K50" s="140" t="s">
        <v>50</v>
      </c>
      <c r="L50" s="40"/>
      <c r="M50" s="40"/>
      <c r="N50" s="40"/>
      <c r="O50" s="140" t="s">
        <v>50</v>
      </c>
      <c r="P50" s="273" t="s">
        <v>50</v>
      </c>
      <c r="Q50" s="373">
        <v>3000</v>
      </c>
      <c r="R50" s="374">
        <v>5000</v>
      </c>
      <c r="S50" s="7"/>
      <c r="T50" s="25">
        <f>A50</f>
        <v>3402</v>
      </c>
      <c r="U50" s="25" t="str">
        <f>B50</f>
        <v>東レ</v>
      </c>
      <c r="V50" s="29">
        <f>F50/2</f>
        <v>0</v>
      </c>
      <c r="W50" s="9">
        <f>D50*ROUND(V50,0)</f>
        <v>0</v>
      </c>
      <c r="X50" s="10">
        <f>D50*E50</f>
        <v>3600</v>
      </c>
      <c r="Y50" s="289">
        <f>D50*F50</f>
        <v>0</v>
      </c>
    </row>
    <row r="51" spans="1:31" s="2" customFormat="1" ht="18.600000000000001">
      <c r="A51" s="323">
        <v>4661</v>
      </c>
      <c r="B51" s="324" t="s">
        <v>82</v>
      </c>
      <c r="C51" s="309" t="s">
        <v>7</v>
      </c>
      <c r="D51" s="310">
        <v>3380</v>
      </c>
      <c r="E51" s="336">
        <v>6</v>
      </c>
      <c r="F51" s="336">
        <v>3</v>
      </c>
      <c r="G51" s="312" t="s">
        <v>42</v>
      </c>
      <c r="H51" s="345"/>
      <c r="I51" s="314"/>
      <c r="J51" s="314"/>
      <c r="K51" s="370" t="s">
        <v>50</v>
      </c>
      <c r="L51" s="314"/>
      <c r="M51" s="314"/>
      <c r="N51" s="314"/>
      <c r="O51" s="371" t="s">
        <v>50</v>
      </c>
      <c r="P51" s="331" t="s">
        <v>50</v>
      </c>
      <c r="Q51" s="310">
        <v>1500</v>
      </c>
      <c r="R51" s="310">
        <v>3500</v>
      </c>
      <c r="S51" s="312"/>
      <c r="T51" s="318">
        <f t="shared" si="11"/>
        <v>4661</v>
      </c>
      <c r="U51" s="318" t="str">
        <f t="shared" si="11"/>
        <v>OLC</v>
      </c>
      <c r="V51" s="319">
        <f t="shared" si="12"/>
        <v>1.5</v>
      </c>
      <c r="W51" s="320">
        <f t="shared" si="13"/>
        <v>6760</v>
      </c>
      <c r="X51" s="321">
        <f t="shared" ref="X51:X56" si="18">D51*E51</f>
        <v>20280</v>
      </c>
      <c r="Y51" s="322">
        <f t="shared" ref="Y51:Y56" si="19">D51*F51</f>
        <v>10140</v>
      </c>
      <c r="AA51" s="79">
        <f>SUM(W46:W55)</f>
        <v>6760</v>
      </c>
    </row>
    <row r="52" spans="1:31" s="2" customFormat="1" ht="18.600000000000001">
      <c r="A52" s="307">
        <v>6752</v>
      </c>
      <c r="B52" s="382" t="s">
        <v>83</v>
      </c>
      <c r="C52" s="309" t="s">
        <v>61</v>
      </c>
      <c r="D52" s="310">
        <v>1600</v>
      </c>
      <c r="E52" s="311">
        <v>2</v>
      </c>
      <c r="F52" s="336">
        <v>0</v>
      </c>
      <c r="G52" s="312" t="s">
        <v>49</v>
      </c>
      <c r="H52" s="313"/>
      <c r="I52" s="313"/>
      <c r="J52" s="345"/>
      <c r="K52" s="314" t="s">
        <v>33</v>
      </c>
      <c r="L52" s="314"/>
      <c r="M52" s="314"/>
      <c r="N52" s="314"/>
      <c r="O52" s="314" t="s">
        <v>33</v>
      </c>
      <c r="P52" s="388" t="s">
        <v>50</v>
      </c>
      <c r="Q52" s="310">
        <v>1500</v>
      </c>
      <c r="R52" s="310">
        <v>3500</v>
      </c>
      <c r="S52" s="346"/>
      <c r="T52" s="318">
        <f t="shared" si="11"/>
        <v>6752</v>
      </c>
      <c r="U52" s="318" t="str">
        <f t="shared" si="11"/>
        <v>ﾊﾟﾅｿﾆｯｸHD</v>
      </c>
      <c r="V52" s="319">
        <f t="shared" si="12"/>
        <v>0</v>
      </c>
      <c r="W52" s="320">
        <f t="shared" si="13"/>
        <v>0</v>
      </c>
      <c r="X52" s="321">
        <f t="shared" si="18"/>
        <v>3200</v>
      </c>
      <c r="Y52" s="322">
        <f t="shared" si="19"/>
        <v>0</v>
      </c>
    </row>
    <row r="53" spans="1:31" s="146" customFormat="1" ht="18.600000000000001">
      <c r="A53" s="307">
        <v>7270</v>
      </c>
      <c r="B53" s="308" t="s">
        <v>84</v>
      </c>
      <c r="C53" s="309" t="s">
        <v>3</v>
      </c>
      <c r="D53" s="34">
        <v>2550</v>
      </c>
      <c r="E53" s="311">
        <v>4</v>
      </c>
      <c r="F53" s="311">
        <v>0</v>
      </c>
      <c r="G53" s="317" t="s">
        <v>37</v>
      </c>
      <c r="H53" s="313"/>
      <c r="I53" s="313"/>
      <c r="J53" s="313"/>
      <c r="K53" s="313" t="s">
        <v>33</v>
      </c>
      <c r="L53" s="313"/>
      <c r="M53" s="313"/>
      <c r="N53" s="313"/>
      <c r="O53" s="364" t="s">
        <v>50</v>
      </c>
      <c r="P53" s="273" t="s">
        <v>50</v>
      </c>
      <c r="Q53" s="261">
        <v>1500</v>
      </c>
      <c r="R53" s="99">
        <v>3500</v>
      </c>
      <c r="S53" s="317"/>
      <c r="T53" s="365"/>
      <c r="U53" s="365"/>
      <c r="V53" s="366"/>
      <c r="W53" s="367"/>
      <c r="X53" s="368">
        <f t="shared" si="18"/>
        <v>10200</v>
      </c>
      <c r="Y53" s="369">
        <f t="shared" si="19"/>
        <v>0</v>
      </c>
      <c r="AC53" s="2"/>
      <c r="AD53" s="2"/>
      <c r="AE53" s="2"/>
    </row>
    <row r="54" spans="1:31" s="2" customFormat="1" ht="18.600000000000001">
      <c r="A54" s="290">
        <v>8267</v>
      </c>
      <c r="B54" s="31" t="s">
        <v>60</v>
      </c>
      <c r="C54" s="23" t="s">
        <v>5</v>
      </c>
      <c r="D54" s="34">
        <v>3600</v>
      </c>
      <c r="E54" s="24">
        <v>4</v>
      </c>
      <c r="F54" s="24">
        <v>0</v>
      </c>
      <c r="G54" s="8" t="s">
        <v>49</v>
      </c>
      <c r="H54" s="43"/>
      <c r="J54" s="40"/>
      <c r="K54" s="140" t="s">
        <v>50</v>
      </c>
      <c r="L54" s="40"/>
      <c r="N54" s="40"/>
      <c r="O54" s="274" t="s">
        <v>50</v>
      </c>
      <c r="P54" s="273" t="s">
        <v>50</v>
      </c>
      <c r="Q54" s="262">
        <v>2000</v>
      </c>
      <c r="R54" s="30">
        <v>4000</v>
      </c>
      <c r="S54" s="11"/>
      <c r="T54" s="102"/>
      <c r="U54" s="25"/>
      <c r="V54" s="29"/>
      <c r="W54" s="81">
        <f>D54*ROUND(V54,0)</f>
        <v>0</v>
      </c>
      <c r="X54" s="10">
        <f t="shared" si="18"/>
        <v>14400</v>
      </c>
      <c r="Y54" s="289">
        <f t="shared" si="19"/>
        <v>0</v>
      </c>
      <c r="AC54" s="146"/>
      <c r="AD54" s="146"/>
      <c r="AE54" s="146"/>
    </row>
    <row r="55" spans="1:31" s="2" customFormat="1" ht="18.600000000000001">
      <c r="A55" s="290">
        <v>9201</v>
      </c>
      <c r="B55" s="31" t="s">
        <v>85</v>
      </c>
      <c r="C55" s="19" t="s">
        <v>7</v>
      </c>
      <c r="D55" s="34">
        <v>2600</v>
      </c>
      <c r="E55" s="142">
        <v>2</v>
      </c>
      <c r="F55" s="142">
        <v>0</v>
      </c>
      <c r="G55" s="8" t="s">
        <v>32</v>
      </c>
      <c r="H55" s="40"/>
      <c r="I55" s="42"/>
      <c r="J55" s="42"/>
      <c r="K55" s="274" t="s">
        <v>50</v>
      </c>
      <c r="L55" s="40"/>
      <c r="M55" s="40"/>
      <c r="N55" s="40"/>
      <c r="O55" s="274" t="s">
        <v>50</v>
      </c>
      <c r="P55" s="381" t="s">
        <v>50</v>
      </c>
      <c r="Q55" s="262">
        <v>2000</v>
      </c>
      <c r="R55" s="30">
        <v>4000</v>
      </c>
      <c r="S55" s="8"/>
      <c r="T55" s="25">
        <f>A55</f>
        <v>9201</v>
      </c>
      <c r="U55" s="25" t="str">
        <f>B55</f>
        <v>JAL</v>
      </c>
      <c r="V55" s="29">
        <f>F55/2</f>
        <v>0</v>
      </c>
      <c r="W55" s="9">
        <f>D55*ROUND(V55,0)</f>
        <v>0</v>
      </c>
      <c r="X55" s="10">
        <f t="shared" si="18"/>
        <v>5200</v>
      </c>
      <c r="Y55" s="289">
        <f t="shared" si="19"/>
        <v>0</v>
      </c>
    </row>
    <row r="56" spans="1:31" s="2" customFormat="1" ht="19.2" thickBot="1">
      <c r="A56" s="347">
        <v>9984</v>
      </c>
      <c r="B56" s="348" t="s">
        <v>87</v>
      </c>
      <c r="C56" s="349" t="s">
        <v>9</v>
      </c>
      <c r="D56" s="361">
        <v>8000</v>
      </c>
      <c r="E56" s="350">
        <v>1</v>
      </c>
      <c r="F56" s="350">
        <v>0</v>
      </c>
      <c r="G56" s="351" t="s">
        <v>64</v>
      </c>
      <c r="H56" s="352"/>
      <c r="I56" s="353"/>
      <c r="J56" s="353"/>
      <c r="K56" s="354" t="s">
        <v>50</v>
      </c>
      <c r="L56" s="353"/>
      <c r="M56" s="353"/>
      <c r="N56" s="353"/>
      <c r="O56" s="354" t="s">
        <v>50</v>
      </c>
      <c r="P56" s="296" t="s">
        <v>50</v>
      </c>
      <c r="Q56" s="294">
        <v>2000</v>
      </c>
      <c r="R56" s="295">
        <v>4000</v>
      </c>
      <c r="S56" s="355"/>
      <c r="T56" s="356"/>
      <c r="U56" s="356"/>
      <c r="V56" s="357"/>
      <c r="W56" s="358"/>
      <c r="X56" s="359">
        <f t="shared" si="18"/>
        <v>8000</v>
      </c>
      <c r="Y56" s="360">
        <f t="shared" si="19"/>
        <v>0</v>
      </c>
      <c r="AA56" s="79"/>
    </row>
    <row r="57" spans="1:31" s="2" customFormat="1" ht="18.600000000000001">
      <c r="A57" s="87"/>
      <c r="B57" s="87"/>
      <c r="C57" s="68"/>
      <c r="D57" s="61"/>
      <c r="E57" s="62"/>
      <c r="F57" s="62"/>
      <c r="G57" s="88"/>
      <c r="H57" s="85"/>
      <c r="I57" s="64"/>
      <c r="J57" s="64"/>
      <c r="K57" s="64"/>
      <c r="L57" s="64"/>
      <c r="M57" s="64"/>
      <c r="N57" s="64"/>
      <c r="O57" s="64"/>
      <c r="P57" s="64"/>
      <c r="Q57" s="84"/>
      <c r="R57" s="84"/>
      <c r="S57" s="83"/>
      <c r="T57" s="76"/>
      <c r="U57" s="76"/>
      <c r="V57" s="66"/>
      <c r="W57" s="86"/>
      <c r="X57" s="67"/>
      <c r="Y57" s="67"/>
      <c r="AA57" s="79"/>
    </row>
    <row r="58" spans="1:31" s="2" customFormat="1" ht="18.600000000000001">
      <c r="A58" s="87"/>
      <c r="B58" s="87"/>
      <c r="C58" s="68"/>
      <c r="D58" s="61">
        <f>D44+D45+D46*E46+D48*E48+D49+D50*E50</f>
        <v>16200</v>
      </c>
      <c r="E58" s="62"/>
      <c r="F58" s="62"/>
      <c r="G58" s="88"/>
      <c r="H58" s="85"/>
      <c r="I58" s="64"/>
      <c r="J58" s="64"/>
      <c r="K58" s="64"/>
      <c r="L58" s="64"/>
      <c r="M58" s="64"/>
      <c r="N58" s="64"/>
      <c r="O58" s="64"/>
      <c r="P58" s="64"/>
      <c r="Q58" s="84"/>
      <c r="R58" s="84"/>
      <c r="S58" s="83"/>
      <c r="T58" s="76"/>
      <c r="U58" s="377"/>
      <c r="V58" s="378"/>
      <c r="W58" s="380"/>
      <c r="X58" s="379"/>
      <c r="Y58" s="379"/>
      <c r="AA58" s="79"/>
    </row>
    <row r="59" spans="1:31" s="2" customFormat="1" ht="19.8" hidden="1">
      <c r="A59" s="60"/>
      <c r="B59" s="398" t="str">
        <f>B3</f>
        <v>SMBC（NISA）の株は残高8万円以下の時は、購入停止</v>
      </c>
      <c r="C59" s="398"/>
      <c r="D59" s="398"/>
      <c r="E59" s="398"/>
      <c r="F59" s="398"/>
      <c r="G59" s="63"/>
      <c r="H59" s="78" t="s">
        <v>88</v>
      </c>
      <c r="I59" s="65"/>
      <c r="J59" s="65"/>
      <c r="K59" s="64"/>
      <c r="L59" s="64"/>
      <c r="M59" s="64"/>
      <c r="N59" s="64"/>
      <c r="O59" s="64"/>
      <c r="P59" s="64"/>
      <c r="S59" s="63"/>
      <c r="T59" s="63"/>
      <c r="U59" s="63"/>
      <c r="V59" s="66"/>
      <c r="W59" s="63"/>
      <c r="X59" s="67"/>
      <c r="Y59" s="67"/>
    </row>
    <row r="60" spans="1:31" ht="48.6" hidden="1">
      <c r="A60" s="170" t="s">
        <v>89</v>
      </c>
      <c r="B60" s="171" t="s">
        <v>11</v>
      </c>
      <c r="C60" s="172" t="s">
        <v>90</v>
      </c>
      <c r="D60" s="170" t="s">
        <v>91</v>
      </c>
      <c r="E60" s="172" t="s">
        <v>92</v>
      </c>
      <c r="F60" s="172" t="s">
        <v>93</v>
      </c>
      <c r="G60" s="172"/>
      <c r="H60" s="173" t="s">
        <v>17</v>
      </c>
      <c r="I60" s="174" t="s">
        <v>18</v>
      </c>
      <c r="J60" s="174" t="s">
        <v>19</v>
      </c>
      <c r="K60" s="174" t="s">
        <v>20</v>
      </c>
      <c r="AC60" s="2"/>
      <c r="AD60" s="2"/>
      <c r="AE60" s="2"/>
    </row>
    <row r="61" spans="1:31" hidden="1">
      <c r="A61" s="196">
        <v>2563</v>
      </c>
      <c r="B61" s="197" t="s">
        <v>65</v>
      </c>
      <c r="C61" s="198" t="s">
        <v>94</v>
      </c>
      <c r="D61" s="199">
        <v>300</v>
      </c>
      <c r="E61" s="200">
        <v>3000</v>
      </c>
      <c r="F61" s="200">
        <v>2000</v>
      </c>
      <c r="G61" s="178"/>
      <c r="H61" s="177" t="s">
        <v>201</v>
      </c>
      <c r="I61" s="177"/>
      <c r="J61" s="177"/>
      <c r="K61" s="179"/>
    </row>
    <row r="62" spans="1:31" hidden="1">
      <c r="A62" s="201">
        <v>2593</v>
      </c>
      <c r="B62" s="202" t="s">
        <v>67</v>
      </c>
      <c r="C62" s="203" t="s">
        <v>94</v>
      </c>
      <c r="D62" s="204">
        <v>3200</v>
      </c>
      <c r="E62" s="204">
        <v>3000</v>
      </c>
      <c r="F62" s="205">
        <v>2000</v>
      </c>
      <c r="G62" s="167"/>
      <c r="H62" s="169" t="s">
        <v>201</v>
      </c>
      <c r="I62" s="169"/>
      <c r="J62" s="169"/>
      <c r="K62" s="180"/>
    </row>
    <row r="63" spans="1:31" hidden="1">
      <c r="A63" s="201">
        <v>3038</v>
      </c>
      <c r="B63" s="202" t="s">
        <v>69</v>
      </c>
      <c r="C63" s="203" t="s">
        <v>94</v>
      </c>
      <c r="D63" s="204">
        <v>3800</v>
      </c>
      <c r="E63" s="204">
        <v>2000</v>
      </c>
      <c r="F63" s="204">
        <v>1000</v>
      </c>
      <c r="G63" s="167"/>
      <c r="H63" s="166" t="s">
        <v>201</v>
      </c>
      <c r="I63" s="169"/>
      <c r="J63" s="169"/>
      <c r="K63" s="180"/>
    </row>
    <row r="64" spans="1:31" ht="18.600000000000001" hidden="1" thickBot="1">
      <c r="A64" s="251">
        <v>9990</v>
      </c>
      <c r="B64" s="252" t="s">
        <v>76</v>
      </c>
      <c r="C64" s="248" t="s">
        <v>94</v>
      </c>
      <c r="D64" s="253">
        <v>780</v>
      </c>
      <c r="E64" s="249">
        <v>2000</v>
      </c>
      <c r="F64" s="249">
        <v>1000</v>
      </c>
      <c r="G64" s="181"/>
      <c r="H64" s="182" t="s">
        <v>201</v>
      </c>
      <c r="I64" s="182"/>
      <c r="J64" s="182"/>
      <c r="K64" s="183"/>
      <c r="X64" s="95"/>
    </row>
    <row r="65" spans="1:24" hidden="1">
      <c r="A65" s="237">
        <v>2503</v>
      </c>
      <c r="B65" s="237" t="s">
        <v>80</v>
      </c>
      <c r="C65" s="238" t="s">
        <v>94</v>
      </c>
      <c r="D65" s="239">
        <v>2050</v>
      </c>
      <c r="E65" s="239">
        <v>7000</v>
      </c>
      <c r="F65" s="240">
        <v>3000</v>
      </c>
      <c r="G65" s="175"/>
      <c r="H65" s="176"/>
      <c r="I65" s="176" t="s">
        <v>201</v>
      </c>
      <c r="J65" s="176"/>
      <c r="K65" s="176"/>
    </row>
    <row r="66" spans="1:24" hidden="1">
      <c r="A66" s="206">
        <v>3402</v>
      </c>
      <c r="B66" s="206" t="s">
        <v>81</v>
      </c>
      <c r="C66" s="207" t="s">
        <v>94</v>
      </c>
      <c r="D66" s="208">
        <v>700</v>
      </c>
      <c r="E66" s="209">
        <v>2000</v>
      </c>
      <c r="F66" s="210">
        <v>1000</v>
      </c>
      <c r="G66" s="164"/>
      <c r="H66" s="165"/>
      <c r="I66" s="165" t="s">
        <v>201</v>
      </c>
      <c r="J66" s="163"/>
      <c r="K66" s="163"/>
    </row>
    <row r="67" spans="1:24" hidden="1">
      <c r="A67" s="206">
        <v>7270</v>
      </c>
      <c r="B67" s="206" t="s">
        <v>84</v>
      </c>
      <c r="C67" s="207" t="s">
        <v>94</v>
      </c>
      <c r="D67" s="209">
        <v>2700</v>
      </c>
      <c r="E67" s="209">
        <v>3000</v>
      </c>
      <c r="F67" s="210">
        <v>2000</v>
      </c>
      <c r="G67" s="164"/>
      <c r="H67" s="165"/>
      <c r="I67" s="165" t="s">
        <v>201</v>
      </c>
      <c r="J67" s="163"/>
      <c r="K67" s="163"/>
      <c r="X67" s="95"/>
    </row>
    <row r="68" spans="1:24" hidden="1">
      <c r="A68" s="211">
        <v>8306</v>
      </c>
      <c r="B68" s="211" t="s">
        <v>75</v>
      </c>
      <c r="C68" s="212" t="s">
        <v>94</v>
      </c>
      <c r="D68" s="213">
        <v>1500</v>
      </c>
      <c r="E68" s="213">
        <v>3000</v>
      </c>
      <c r="F68" s="214">
        <v>2000</v>
      </c>
      <c r="G68" s="185"/>
      <c r="H68" s="186"/>
      <c r="I68" s="186" t="s">
        <v>201</v>
      </c>
      <c r="J68" s="184"/>
      <c r="K68" s="184"/>
    </row>
    <row r="69" spans="1:24" hidden="1">
      <c r="A69" s="241">
        <v>2337</v>
      </c>
      <c r="B69" s="242" t="s">
        <v>48</v>
      </c>
      <c r="C69" s="243" t="s">
        <v>94</v>
      </c>
      <c r="D69" s="244">
        <v>380</v>
      </c>
      <c r="E69" s="245">
        <v>2000</v>
      </c>
      <c r="F69" s="245">
        <v>1000</v>
      </c>
      <c r="G69" s="191"/>
      <c r="H69" s="192"/>
      <c r="I69" s="192"/>
      <c r="J69" s="190" t="s">
        <v>201</v>
      </c>
      <c r="K69" s="193"/>
    </row>
    <row r="70" spans="1:24" hidden="1">
      <c r="A70" s="201">
        <v>5019</v>
      </c>
      <c r="B70" s="202" t="s">
        <v>35</v>
      </c>
      <c r="C70" s="215" t="s">
        <v>94</v>
      </c>
      <c r="D70" s="216">
        <v>1000</v>
      </c>
      <c r="E70" s="204">
        <v>3000</v>
      </c>
      <c r="F70" s="204">
        <v>2000</v>
      </c>
      <c r="G70" s="168"/>
      <c r="H70" s="166"/>
      <c r="I70" s="169"/>
      <c r="J70" s="169" t="s">
        <v>201</v>
      </c>
      <c r="K70" s="194"/>
    </row>
    <row r="71" spans="1:24" hidden="1">
      <c r="A71" s="217">
        <v>6770</v>
      </c>
      <c r="B71" s="218" t="s">
        <v>57</v>
      </c>
      <c r="C71" s="215" t="s">
        <v>94</v>
      </c>
      <c r="D71" s="204">
        <v>1500</v>
      </c>
      <c r="E71" s="204">
        <v>3000</v>
      </c>
      <c r="F71" s="204">
        <v>2000</v>
      </c>
      <c r="G71" s="167"/>
      <c r="H71" s="169"/>
      <c r="I71" s="169"/>
      <c r="J71" s="166" t="s">
        <v>201</v>
      </c>
      <c r="K71" s="194"/>
    </row>
    <row r="72" spans="1:24" ht="18.600000000000001" hidden="1" thickBot="1">
      <c r="A72" s="246">
        <v>9201</v>
      </c>
      <c r="B72" s="247" t="s">
        <v>85</v>
      </c>
      <c r="C72" s="248" t="s">
        <v>94</v>
      </c>
      <c r="D72" s="249">
        <v>2550</v>
      </c>
      <c r="E72" s="249">
        <v>3000</v>
      </c>
      <c r="F72" s="249">
        <v>2000</v>
      </c>
      <c r="G72" s="181"/>
      <c r="H72" s="182"/>
      <c r="I72" s="182"/>
      <c r="J72" s="250" t="s">
        <v>201</v>
      </c>
      <c r="K72" s="195"/>
    </row>
    <row r="73" spans="1:24" hidden="1">
      <c r="A73" s="219">
        <v>1306</v>
      </c>
      <c r="B73" s="219" t="s">
        <v>45</v>
      </c>
      <c r="C73" s="220" t="s">
        <v>94</v>
      </c>
      <c r="D73" s="221">
        <v>2650</v>
      </c>
      <c r="E73" s="221">
        <v>3000</v>
      </c>
      <c r="F73" s="221">
        <v>2000</v>
      </c>
      <c r="G73" s="188"/>
      <c r="H73" s="189"/>
      <c r="I73" s="189"/>
      <c r="J73" s="187"/>
      <c r="K73" s="187" t="s">
        <v>201</v>
      </c>
    </row>
    <row r="74" spans="1:24" hidden="1">
      <c r="A74" s="206">
        <v>6301</v>
      </c>
      <c r="B74" s="206" t="s">
        <v>38</v>
      </c>
      <c r="C74" s="222" t="s">
        <v>94</v>
      </c>
      <c r="D74" s="209">
        <v>4500</v>
      </c>
      <c r="E74" s="209">
        <v>3000</v>
      </c>
      <c r="F74" s="209">
        <v>2000</v>
      </c>
      <c r="G74" s="164"/>
      <c r="H74" s="163"/>
      <c r="I74" s="165"/>
      <c r="J74" s="165"/>
      <c r="K74" s="165" t="s">
        <v>201</v>
      </c>
    </row>
    <row r="75" spans="1:24" hidden="1">
      <c r="A75" s="206">
        <v>6981</v>
      </c>
      <c r="B75" s="206" t="s">
        <v>86</v>
      </c>
      <c r="C75" s="222" t="s">
        <v>94</v>
      </c>
      <c r="D75" s="209">
        <v>2800</v>
      </c>
      <c r="E75" s="209">
        <v>3000</v>
      </c>
      <c r="F75" s="209">
        <v>2000</v>
      </c>
      <c r="G75" s="164"/>
      <c r="H75" s="163"/>
      <c r="I75" s="165"/>
      <c r="J75" s="165"/>
      <c r="K75" s="165" t="s">
        <v>201</v>
      </c>
    </row>
    <row r="76" spans="1:24" hidden="1">
      <c r="A76" s="231">
        <v>7203</v>
      </c>
      <c r="B76" s="231" t="s">
        <v>73</v>
      </c>
      <c r="C76" s="229" t="s">
        <v>94</v>
      </c>
      <c r="D76" s="230">
        <v>2500</v>
      </c>
      <c r="E76" s="230">
        <v>3000</v>
      </c>
      <c r="F76" s="230">
        <v>2000</v>
      </c>
      <c r="G76" s="52"/>
      <c r="H76" s="27"/>
      <c r="I76" s="25"/>
      <c r="J76" s="25"/>
      <c r="K76" s="101" t="s">
        <v>201</v>
      </c>
    </row>
    <row r="77" spans="1:24" hidden="1">
      <c r="A77" s="31"/>
      <c r="B77" s="31"/>
      <c r="C77" s="32"/>
      <c r="D77" s="53"/>
      <c r="E77" s="54"/>
      <c r="F77" s="55"/>
      <c r="G77" s="56"/>
      <c r="H77" s="27"/>
      <c r="I77" s="27"/>
      <c r="J77" s="27"/>
      <c r="K77" s="25"/>
    </row>
    <row r="78" spans="1:24" hidden="1">
      <c r="A78" s="60"/>
      <c r="B78" s="60"/>
      <c r="C78" s="70"/>
      <c r="D78" s="71"/>
      <c r="E78" s="72"/>
      <c r="F78" s="73"/>
      <c r="G78" s="74"/>
      <c r="H78" s="75"/>
      <c r="I78" s="75"/>
      <c r="J78" s="75"/>
      <c r="K78" s="76"/>
    </row>
    <row r="79" spans="1:24" ht="19.8" hidden="1">
      <c r="A79" s="401" t="s">
        <v>95</v>
      </c>
      <c r="B79" s="401"/>
      <c r="C79" s="401"/>
      <c r="D79" s="401"/>
      <c r="E79" s="401"/>
      <c r="F79" s="401"/>
      <c r="G79" s="401"/>
      <c r="H79" s="75"/>
      <c r="I79" s="75"/>
      <c r="J79" s="75"/>
      <c r="K79" s="76"/>
    </row>
    <row r="80" spans="1:24" hidden="1">
      <c r="G80" s="69"/>
      <c r="H80" s="77"/>
      <c r="I80" s="77"/>
      <c r="J80" s="77"/>
      <c r="K80" s="77"/>
    </row>
    <row r="81" spans="1:24" ht="48.6" hidden="1">
      <c r="A81" s="47" t="s">
        <v>89</v>
      </c>
      <c r="B81" s="48" t="s">
        <v>11</v>
      </c>
      <c r="C81" s="49" t="s">
        <v>90</v>
      </c>
      <c r="D81" s="47" t="s">
        <v>91</v>
      </c>
      <c r="E81" s="49" t="s">
        <v>92</v>
      </c>
      <c r="F81" s="49" t="s">
        <v>93</v>
      </c>
      <c r="G81" s="57"/>
      <c r="H81" s="50" t="s">
        <v>17</v>
      </c>
      <c r="I81" s="51" t="s">
        <v>18</v>
      </c>
      <c r="J81" s="51" t="s">
        <v>19</v>
      </c>
      <c r="K81" s="51" t="s">
        <v>20</v>
      </c>
    </row>
    <row r="82" spans="1:24" hidden="1">
      <c r="A82" s="223">
        <v>2659</v>
      </c>
      <c r="B82" s="223" t="s">
        <v>68</v>
      </c>
      <c r="C82" s="224" t="s">
        <v>96</v>
      </c>
      <c r="D82" s="225">
        <v>2750</v>
      </c>
      <c r="E82" s="225">
        <v>3000</v>
      </c>
      <c r="F82" s="225">
        <v>2000</v>
      </c>
      <c r="G82" s="17"/>
      <c r="H82" s="15" t="s">
        <v>201</v>
      </c>
      <c r="I82" s="15"/>
      <c r="J82" s="15"/>
      <c r="K82" s="15"/>
    </row>
    <row r="83" spans="1:24" hidden="1">
      <c r="A83" s="223">
        <v>4519</v>
      </c>
      <c r="B83" s="223" t="s">
        <v>70</v>
      </c>
      <c r="C83" s="226" t="s">
        <v>96</v>
      </c>
      <c r="D83" s="225">
        <v>5700</v>
      </c>
      <c r="E83" s="225">
        <v>4000</v>
      </c>
      <c r="F83" s="225">
        <v>3000</v>
      </c>
      <c r="G83" s="17"/>
      <c r="H83" s="15" t="s">
        <v>201</v>
      </c>
      <c r="I83" s="15"/>
      <c r="J83" s="15"/>
      <c r="K83" s="15"/>
      <c r="X83" s="95"/>
    </row>
    <row r="84" spans="1:24" hidden="1">
      <c r="A84" s="227">
        <v>6178</v>
      </c>
      <c r="B84" s="227" t="s">
        <v>71</v>
      </c>
      <c r="C84" s="226" t="s">
        <v>96</v>
      </c>
      <c r="D84" s="225">
        <v>1500</v>
      </c>
      <c r="E84" s="225">
        <v>3000</v>
      </c>
      <c r="F84" s="225">
        <v>2000</v>
      </c>
      <c r="G84" s="17"/>
      <c r="H84" s="15" t="s">
        <v>201</v>
      </c>
      <c r="I84" s="15"/>
      <c r="J84" s="15"/>
      <c r="K84" s="15"/>
      <c r="X84" s="95"/>
    </row>
    <row r="85" spans="1:24" hidden="1">
      <c r="A85" s="227">
        <v>7313</v>
      </c>
      <c r="B85" s="227" t="s">
        <v>43</v>
      </c>
      <c r="C85" s="226" t="s">
        <v>96</v>
      </c>
      <c r="D85" s="225">
        <v>1800</v>
      </c>
      <c r="E85" s="225">
        <v>2000</v>
      </c>
      <c r="F85" s="225">
        <v>1000</v>
      </c>
      <c r="G85" s="17"/>
      <c r="H85" s="15" t="s">
        <v>201</v>
      </c>
      <c r="I85" s="15"/>
      <c r="J85" s="15"/>
      <c r="K85" s="15"/>
    </row>
    <row r="86" spans="1:24" hidden="1">
      <c r="A86" s="228">
        <v>4661</v>
      </c>
      <c r="B86" s="228" t="s">
        <v>82</v>
      </c>
      <c r="C86" s="229" t="s">
        <v>96</v>
      </c>
      <c r="D86" s="230">
        <v>3500</v>
      </c>
      <c r="E86" s="254">
        <v>2000</v>
      </c>
      <c r="F86" s="230">
        <v>1000</v>
      </c>
      <c r="G86" s="31"/>
      <c r="H86" s="25"/>
      <c r="I86" s="25" t="s">
        <v>201</v>
      </c>
      <c r="J86" s="25"/>
      <c r="K86" s="25"/>
      <c r="X86" s="95"/>
    </row>
    <row r="87" spans="1:24" hidden="1">
      <c r="A87" s="228">
        <v>6752</v>
      </c>
      <c r="B87" s="228" t="s">
        <v>83</v>
      </c>
      <c r="C87" s="229" t="s">
        <v>96</v>
      </c>
      <c r="D87" s="230">
        <v>1300</v>
      </c>
      <c r="E87" s="230">
        <v>2000</v>
      </c>
      <c r="F87" s="230">
        <v>1000</v>
      </c>
      <c r="G87" s="31"/>
      <c r="H87" s="25"/>
      <c r="I87" s="25" t="s">
        <v>201</v>
      </c>
      <c r="J87" s="27"/>
      <c r="K87" s="27"/>
    </row>
    <row r="88" spans="1:24" hidden="1">
      <c r="A88" s="231">
        <v>7267</v>
      </c>
      <c r="B88" s="231" t="s">
        <v>74</v>
      </c>
      <c r="C88" s="229" t="s">
        <v>96</v>
      </c>
      <c r="D88" s="230">
        <v>1500</v>
      </c>
      <c r="E88" s="230">
        <v>2000</v>
      </c>
      <c r="F88" s="230">
        <v>1000</v>
      </c>
      <c r="G88" s="31"/>
      <c r="H88" s="25"/>
      <c r="I88" s="25" t="s">
        <v>201</v>
      </c>
      <c r="J88" s="27"/>
      <c r="K88" s="27"/>
    </row>
    <row r="89" spans="1:24" hidden="1">
      <c r="A89" s="231">
        <v>8267</v>
      </c>
      <c r="B89" s="231" t="s">
        <v>60</v>
      </c>
      <c r="C89" s="232" t="s">
        <v>96</v>
      </c>
      <c r="D89" s="230">
        <v>3250</v>
      </c>
      <c r="E89" s="230">
        <v>3000</v>
      </c>
      <c r="F89" s="230">
        <v>2000</v>
      </c>
      <c r="G89" s="22"/>
      <c r="H89" s="25"/>
      <c r="I89" s="25" t="s">
        <v>201</v>
      </c>
      <c r="J89" s="27"/>
      <c r="K89" s="27"/>
    </row>
    <row r="90" spans="1:24" hidden="1">
      <c r="A90" s="223">
        <v>3563</v>
      </c>
      <c r="B90" s="223" t="s">
        <v>34</v>
      </c>
      <c r="C90" s="226" t="s">
        <v>96</v>
      </c>
      <c r="D90" s="225">
        <v>2600</v>
      </c>
      <c r="E90" s="225">
        <v>3000</v>
      </c>
      <c r="F90" s="225">
        <v>2000</v>
      </c>
      <c r="G90" s="17"/>
      <c r="H90" s="15"/>
      <c r="I90" s="15"/>
      <c r="J90" s="15" t="s">
        <v>201</v>
      </c>
      <c r="K90" s="16"/>
    </row>
    <row r="91" spans="1:24" hidden="1">
      <c r="A91" s="235">
        <v>4689</v>
      </c>
      <c r="B91" s="235" t="s">
        <v>97</v>
      </c>
      <c r="C91" s="236" t="s">
        <v>96</v>
      </c>
      <c r="D91" s="233">
        <v>380</v>
      </c>
      <c r="E91" s="225">
        <v>2000</v>
      </c>
      <c r="F91" s="225">
        <v>1000</v>
      </c>
      <c r="G91" s="17"/>
      <c r="H91" s="15"/>
      <c r="I91" s="15"/>
      <c r="J91" s="15" t="s">
        <v>201</v>
      </c>
      <c r="K91" s="16"/>
    </row>
    <row r="92" spans="1:24" hidden="1">
      <c r="A92" s="227">
        <v>6753</v>
      </c>
      <c r="B92" s="227" t="s">
        <v>41</v>
      </c>
      <c r="C92" s="224" t="s">
        <v>96</v>
      </c>
      <c r="D92" s="233">
        <v>900</v>
      </c>
      <c r="E92" s="225">
        <v>3000</v>
      </c>
      <c r="F92" s="234">
        <v>2000</v>
      </c>
      <c r="G92" s="17"/>
      <c r="H92" s="15"/>
      <c r="I92" s="15"/>
      <c r="J92" s="15" t="s">
        <v>201</v>
      </c>
      <c r="K92" s="16"/>
    </row>
    <row r="93" spans="1:24" hidden="1">
      <c r="A93" s="227">
        <v>9202</v>
      </c>
      <c r="B93" s="227" t="s">
        <v>44</v>
      </c>
      <c r="C93" s="224" t="s">
        <v>96</v>
      </c>
      <c r="D93" s="225">
        <v>2900</v>
      </c>
      <c r="E93" s="225">
        <v>2000</v>
      </c>
      <c r="F93" s="225">
        <v>1000</v>
      </c>
      <c r="G93" s="17"/>
      <c r="H93" s="15"/>
      <c r="I93" s="15"/>
      <c r="J93" s="15" t="s">
        <v>201</v>
      </c>
      <c r="K93" s="16"/>
    </row>
    <row r="94" spans="1:24" hidden="1">
      <c r="A94" s="228">
        <v>2914</v>
      </c>
      <c r="B94" s="228" t="s">
        <v>51</v>
      </c>
      <c r="C94" s="229" t="s">
        <v>96</v>
      </c>
      <c r="D94" s="230">
        <v>4100</v>
      </c>
      <c r="E94" s="230">
        <v>3000</v>
      </c>
      <c r="F94" s="230">
        <v>2000</v>
      </c>
      <c r="G94" s="52"/>
      <c r="H94" s="25"/>
      <c r="I94" s="25"/>
      <c r="J94" s="27"/>
      <c r="K94" s="25" t="s">
        <v>201</v>
      </c>
    </row>
    <row r="95" spans="1:24" hidden="1">
      <c r="A95" s="228">
        <v>4004</v>
      </c>
      <c r="B95" s="228" t="s">
        <v>54</v>
      </c>
      <c r="C95" s="229" t="s">
        <v>96</v>
      </c>
      <c r="D95" s="230">
        <v>3100</v>
      </c>
      <c r="E95" s="230">
        <v>3000</v>
      </c>
      <c r="F95" s="230">
        <v>2000</v>
      </c>
      <c r="G95" s="56"/>
      <c r="H95" s="25"/>
      <c r="I95" s="25"/>
      <c r="J95" s="27"/>
      <c r="K95" s="25" t="s">
        <v>201</v>
      </c>
    </row>
    <row r="96" spans="1:24" hidden="1">
      <c r="A96" s="231">
        <v>6525</v>
      </c>
      <c r="B96" s="231" t="s">
        <v>56</v>
      </c>
      <c r="C96" s="232" t="s">
        <v>96</v>
      </c>
      <c r="D96" s="230">
        <v>4400</v>
      </c>
      <c r="E96" s="230">
        <v>4000</v>
      </c>
      <c r="F96" s="230">
        <v>3000</v>
      </c>
      <c r="G96" s="31"/>
      <c r="H96" s="27"/>
      <c r="I96" s="25"/>
      <c r="J96" s="25"/>
      <c r="K96" s="25" t="s">
        <v>201</v>
      </c>
    </row>
    <row r="97" spans="1:31" hidden="1">
      <c r="A97" s="22"/>
      <c r="B97" s="22"/>
      <c r="C97" s="22"/>
      <c r="D97" s="58"/>
      <c r="E97" s="59"/>
      <c r="F97" s="22"/>
      <c r="G97" s="22"/>
      <c r="H97" s="27"/>
      <c r="I97" s="27"/>
      <c r="J97" s="27"/>
      <c r="K97" s="25"/>
    </row>
    <row r="98" spans="1:31" ht="18.600000000000001" thickBot="1">
      <c r="A98" s="87"/>
      <c r="B98" s="87"/>
      <c r="C98" s="87"/>
      <c r="D98" s="303"/>
      <c r="E98" s="304"/>
      <c r="F98" s="87"/>
      <c r="G98" s="87"/>
      <c r="H98" s="75"/>
      <c r="I98" s="75"/>
      <c r="J98" s="75"/>
      <c r="K98" s="76"/>
    </row>
    <row r="99" spans="1:31" s="2" customFormat="1" ht="48.6">
      <c r="A99" s="277" t="s">
        <v>10</v>
      </c>
      <c r="B99" s="278" t="s">
        <v>11</v>
      </c>
      <c r="C99" s="279" t="s">
        <v>12</v>
      </c>
      <c r="D99" s="280" t="s">
        <v>13</v>
      </c>
      <c r="E99" s="279" t="s">
        <v>214</v>
      </c>
      <c r="F99" s="279"/>
      <c r="G99" s="279" t="s">
        <v>16</v>
      </c>
      <c r="H99" s="281" t="s">
        <v>4</v>
      </c>
      <c r="I99" s="282" t="s">
        <v>5</v>
      </c>
      <c r="J99" s="282" t="s">
        <v>6</v>
      </c>
      <c r="K99" s="282" t="s">
        <v>7</v>
      </c>
      <c r="L99" s="282" t="s">
        <v>8</v>
      </c>
      <c r="M99" s="282" t="s">
        <v>9</v>
      </c>
      <c r="N99" s="282"/>
      <c r="O99" s="282"/>
      <c r="P99" s="283"/>
      <c r="Q99" s="334" t="s">
        <v>235</v>
      </c>
      <c r="R99" s="334" t="s">
        <v>215</v>
      </c>
      <c r="S99" s="334" t="s">
        <v>217</v>
      </c>
      <c r="T99" s="278"/>
      <c r="U99" s="278"/>
      <c r="V99" s="278"/>
      <c r="W99" s="278"/>
      <c r="X99" s="280" t="s">
        <v>24</v>
      </c>
      <c r="Y99" s="284" t="s">
        <v>25</v>
      </c>
      <c r="AC99"/>
      <c r="AD99"/>
      <c r="AE99"/>
    </row>
    <row r="100" spans="1:31" s="2" customFormat="1" ht="18.600000000000001">
      <c r="A100" s="288">
        <v>1306</v>
      </c>
      <c r="B100" s="22" t="s">
        <v>45</v>
      </c>
      <c r="C100" s="23" t="s">
        <v>46</v>
      </c>
      <c r="D100" s="34">
        <v>2750</v>
      </c>
      <c r="E100" s="306">
        <v>6500</v>
      </c>
      <c r="F100" s="263"/>
      <c r="G100" s="8" t="s">
        <v>53</v>
      </c>
      <c r="H100" s="25">
        <v>2</v>
      </c>
      <c r="I100" s="27">
        <v>8</v>
      </c>
      <c r="J100" s="25">
        <v>14</v>
      </c>
      <c r="K100" s="25">
        <v>20</v>
      </c>
      <c r="L100" s="25"/>
      <c r="M100" s="25">
        <v>26</v>
      </c>
      <c r="N100" s="40"/>
      <c r="O100" s="103"/>
      <c r="P100" s="273"/>
      <c r="Q100" s="329" t="s">
        <v>218</v>
      </c>
      <c r="R100" s="330">
        <v>2</v>
      </c>
      <c r="S100" s="330">
        <v>1</v>
      </c>
      <c r="T100" s="25"/>
      <c r="U100" s="25"/>
      <c r="V100" s="26"/>
      <c r="W100" s="9"/>
      <c r="X100" s="10">
        <f>D100*E100</f>
        <v>17875000</v>
      </c>
      <c r="Y100" s="10">
        <f>D100*F100</f>
        <v>0</v>
      </c>
    </row>
    <row r="101" spans="1:31" s="2" customFormat="1" ht="18.600000000000001">
      <c r="A101" s="290">
        <v>1356</v>
      </c>
      <c r="B101" s="31" t="s">
        <v>77</v>
      </c>
      <c r="C101" s="23" t="s">
        <v>7</v>
      </c>
      <c r="D101" s="34">
        <v>300</v>
      </c>
      <c r="E101" s="306">
        <v>1000</v>
      </c>
      <c r="F101" s="142"/>
      <c r="G101" s="8" t="s">
        <v>53</v>
      </c>
      <c r="H101" s="25"/>
      <c r="I101" s="27">
        <v>8</v>
      </c>
      <c r="J101" s="25"/>
      <c r="K101" s="25">
        <v>18</v>
      </c>
      <c r="L101" s="25"/>
      <c r="M101" s="25">
        <v>28</v>
      </c>
      <c r="N101" s="25"/>
      <c r="O101" s="40"/>
      <c r="P101" s="269"/>
      <c r="Q101" s="340" t="s">
        <v>225</v>
      </c>
      <c r="R101" s="330">
        <v>3</v>
      </c>
      <c r="S101" s="330">
        <v>2</v>
      </c>
      <c r="T101" s="25"/>
      <c r="U101" s="25"/>
      <c r="V101" s="29"/>
      <c r="W101" s="81"/>
      <c r="X101" s="10">
        <f>D101*E101</f>
        <v>300000</v>
      </c>
      <c r="Y101" s="289">
        <f>D101*F101</f>
        <v>0</v>
      </c>
    </row>
    <row r="102" spans="1:31" s="2" customFormat="1" ht="18.600000000000001">
      <c r="A102" s="285">
        <v>1360</v>
      </c>
      <c r="B102" s="12" t="s">
        <v>26</v>
      </c>
      <c r="C102" s="13" t="s">
        <v>4</v>
      </c>
      <c r="D102" s="33">
        <v>290</v>
      </c>
      <c r="E102" s="305">
        <v>1000</v>
      </c>
      <c r="F102" s="159"/>
      <c r="G102" s="3" t="s">
        <v>27</v>
      </c>
      <c r="H102" s="15"/>
      <c r="I102" s="15">
        <v>7</v>
      </c>
      <c r="J102" s="15"/>
      <c r="K102" s="16">
        <v>17</v>
      </c>
      <c r="L102" s="15"/>
      <c r="M102" s="15">
        <v>27</v>
      </c>
      <c r="N102" s="35"/>
      <c r="O102" s="35"/>
      <c r="P102" s="35"/>
      <c r="Q102" s="335" t="s">
        <v>225</v>
      </c>
      <c r="R102" s="332">
        <v>3</v>
      </c>
      <c r="S102" s="332">
        <v>2</v>
      </c>
      <c r="T102" s="15"/>
      <c r="U102" s="15"/>
      <c r="V102" s="5"/>
      <c r="W102" s="5"/>
      <c r="X102" s="6">
        <f t="shared" ref="X102:X112" si="20">D102*E102</f>
        <v>290000</v>
      </c>
      <c r="Y102" s="286">
        <f t="shared" ref="Y102:Y112" si="21">D102*F102</f>
        <v>0</v>
      </c>
    </row>
    <row r="103" spans="1:31" s="2" customFormat="1" ht="18.600000000000001">
      <c r="A103" s="290">
        <v>1569</v>
      </c>
      <c r="B103" s="31" t="s">
        <v>207</v>
      </c>
      <c r="C103" s="23" t="s">
        <v>46</v>
      </c>
      <c r="D103" s="34">
        <v>1200</v>
      </c>
      <c r="E103" s="306">
        <v>3000</v>
      </c>
      <c r="F103" s="142"/>
      <c r="G103" s="8" t="s">
        <v>53</v>
      </c>
      <c r="H103" s="25">
        <v>3</v>
      </c>
      <c r="I103" s="27"/>
      <c r="J103" s="25">
        <v>13</v>
      </c>
      <c r="K103" s="25"/>
      <c r="L103" s="25">
        <v>23</v>
      </c>
      <c r="M103" s="25"/>
      <c r="N103" s="40"/>
      <c r="O103" s="80"/>
      <c r="P103" s="40"/>
      <c r="Q103" s="329" t="s">
        <v>219</v>
      </c>
      <c r="R103" s="330">
        <v>2</v>
      </c>
      <c r="S103" s="330">
        <v>1</v>
      </c>
      <c r="T103" s="25"/>
      <c r="U103" s="25"/>
      <c r="V103" s="29"/>
      <c r="W103" s="81"/>
      <c r="X103" s="10">
        <f t="shared" ref="X103:X111" si="22">D103*E103</f>
        <v>3600000</v>
      </c>
      <c r="Y103" s="10">
        <f t="shared" ref="Y103:Y111" si="23">D103*F103</f>
        <v>0</v>
      </c>
    </row>
    <row r="104" spans="1:31" s="2" customFormat="1" ht="18.600000000000001">
      <c r="A104" s="290">
        <v>1580</v>
      </c>
      <c r="B104" s="31" t="s">
        <v>208</v>
      </c>
      <c r="C104" s="23" t="s">
        <v>61</v>
      </c>
      <c r="D104" s="34">
        <v>1500</v>
      </c>
      <c r="E104" s="306">
        <v>4000</v>
      </c>
      <c r="F104" s="142"/>
      <c r="G104" s="8" t="s">
        <v>53</v>
      </c>
      <c r="H104" s="25">
        <v>2</v>
      </c>
      <c r="I104" s="27"/>
      <c r="J104" s="25">
        <v>12</v>
      </c>
      <c r="K104" s="25"/>
      <c r="L104" s="25">
        <v>22</v>
      </c>
      <c r="M104" s="25"/>
      <c r="N104" s="40"/>
      <c r="O104" s="40"/>
      <c r="P104" s="40"/>
      <c r="Q104" s="329" t="s">
        <v>222</v>
      </c>
      <c r="R104" s="330">
        <v>2</v>
      </c>
      <c r="S104" s="330">
        <v>1</v>
      </c>
      <c r="T104" s="25"/>
      <c r="U104" s="25"/>
      <c r="V104" s="29"/>
      <c r="W104" s="81"/>
      <c r="X104" s="10">
        <f t="shared" si="22"/>
        <v>6000000</v>
      </c>
      <c r="Y104" s="289">
        <f t="shared" si="23"/>
        <v>0</v>
      </c>
    </row>
    <row r="105" spans="1:31" s="2" customFormat="1" ht="18.600000000000001">
      <c r="A105" s="288">
        <v>2267</v>
      </c>
      <c r="B105" s="390" t="s">
        <v>209</v>
      </c>
      <c r="C105" s="19" t="s">
        <v>61</v>
      </c>
      <c r="D105" s="34">
        <v>2850</v>
      </c>
      <c r="E105" s="306">
        <v>6000</v>
      </c>
      <c r="F105" s="142"/>
      <c r="G105" s="8" t="s">
        <v>32</v>
      </c>
      <c r="H105" s="392">
        <v>2</v>
      </c>
      <c r="I105" s="393"/>
      <c r="J105" s="392">
        <v>12</v>
      </c>
      <c r="K105" s="392"/>
      <c r="L105" s="392">
        <v>22</v>
      </c>
      <c r="M105" s="392"/>
      <c r="N105" s="40"/>
      <c r="O105" s="40"/>
      <c r="P105" s="273"/>
      <c r="Q105" s="329" t="s">
        <v>226</v>
      </c>
      <c r="R105" s="389">
        <v>2</v>
      </c>
      <c r="S105" s="389">
        <v>1</v>
      </c>
      <c r="T105" s="25">
        <f t="shared" ref="T105:T106" si="24">A105</f>
        <v>2267</v>
      </c>
      <c r="U105" s="25" t="str">
        <f t="shared" ref="U105:U106" si="25">B105</f>
        <v>ヤクルト</v>
      </c>
      <c r="V105" s="29">
        <f t="shared" ref="V105:V106" si="26">F105/2</f>
        <v>0</v>
      </c>
      <c r="W105" s="9">
        <f t="shared" ref="W105:W106" si="27">D105*ROUND(V105,0)</f>
        <v>0</v>
      </c>
      <c r="X105" s="10">
        <f t="shared" si="22"/>
        <v>17100000</v>
      </c>
      <c r="Y105" s="289">
        <f t="shared" si="23"/>
        <v>0</v>
      </c>
    </row>
    <row r="106" spans="1:31" s="2" customFormat="1" ht="18.600000000000001">
      <c r="A106" s="288">
        <v>2503</v>
      </c>
      <c r="B106" s="390" t="s">
        <v>80</v>
      </c>
      <c r="C106" s="19" t="s">
        <v>61</v>
      </c>
      <c r="D106" s="34">
        <v>2000</v>
      </c>
      <c r="E106" s="306">
        <v>5000</v>
      </c>
      <c r="F106" s="142"/>
      <c r="G106" s="8" t="s">
        <v>32</v>
      </c>
      <c r="H106" s="392">
        <v>4</v>
      </c>
      <c r="I106" s="393"/>
      <c r="J106" s="392">
        <v>14</v>
      </c>
      <c r="K106" s="392"/>
      <c r="L106" s="392">
        <v>25</v>
      </c>
      <c r="M106" s="392"/>
      <c r="N106" s="40"/>
      <c r="O106" s="376"/>
      <c r="P106" s="40"/>
      <c r="Q106" s="329" t="s">
        <v>233</v>
      </c>
      <c r="R106" s="389">
        <v>2</v>
      </c>
      <c r="S106" s="389">
        <v>1</v>
      </c>
      <c r="T106" s="25">
        <f t="shared" si="24"/>
        <v>2503</v>
      </c>
      <c r="U106" s="25" t="str">
        <f t="shared" si="25"/>
        <v>キリンHD</v>
      </c>
      <c r="V106" s="29">
        <f t="shared" si="26"/>
        <v>0</v>
      </c>
      <c r="W106" s="9">
        <f t="shared" si="27"/>
        <v>0</v>
      </c>
      <c r="X106" s="10">
        <f t="shared" si="22"/>
        <v>10000000</v>
      </c>
      <c r="Y106" s="289">
        <f t="shared" si="23"/>
        <v>0</v>
      </c>
    </row>
    <row r="107" spans="1:31" s="2" customFormat="1" ht="18.600000000000001">
      <c r="A107" s="285">
        <v>2563</v>
      </c>
      <c r="B107" s="12" t="s">
        <v>65</v>
      </c>
      <c r="C107" s="13" t="s">
        <v>66</v>
      </c>
      <c r="D107" s="33">
        <v>310</v>
      </c>
      <c r="E107" s="305">
        <v>1500</v>
      </c>
      <c r="F107" s="160"/>
      <c r="G107" s="3" t="s">
        <v>27</v>
      </c>
      <c r="H107" s="15">
        <v>2</v>
      </c>
      <c r="I107" s="15">
        <v>6</v>
      </c>
      <c r="J107" s="16">
        <v>12</v>
      </c>
      <c r="K107" s="15">
        <v>18</v>
      </c>
      <c r="L107" s="15">
        <v>24</v>
      </c>
      <c r="M107" s="35"/>
      <c r="N107" s="35"/>
      <c r="O107" s="35"/>
      <c r="P107" s="35"/>
      <c r="Q107" s="335" t="s">
        <v>221</v>
      </c>
      <c r="R107" s="332">
        <v>4</v>
      </c>
      <c r="S107" s="332">
        <v>3</v>
      </c>
      <c r="T107" s="15"/>
      <c r="U107" s="15"/>
      <c r="V107" s="18"/>
      <c r="W107" s="5"/>
      <c r="X107" s="6">
        <f t="shared" si="22"/>
        <v>465000</v>
      </c>
      <c r="Y107" s="286">
        <f t="shared" si="23"/>
        <v>0</v>
      </c>
    </row>
    <row r="108" spans="1:31" s="2" customFormat="1" ht="18.600000000000001">
      <c r="A108" s="285">
        <v>2593</v>
      </c>
      <c r="B108" s="12" t="s">
        <v>67</v>
      </c>
      <c r="C108" s="19" t="s">
        <v>2</v>
      </c>
      <c r="D108" s="33">
        <v>3500</v>
      </c>
      <c r="E108" s="305">
        <v>3500</v>
      </c>
      <c r="F108" s="14">
        <v>2</v>
      </c>
      <c r="G108" s="3" t="s">
        <v>42</v>
      </c>
      <c r="H108" s="15">
        <v>3</v>
      </c>
      <c r="I108" s="15">
        <v>10</v>
      </c>
      <c r="J108" s="16"/>
      <c r="K108" s="15">
        <v>16</v>
      </c>
      <c r="L108" s="15">
        <v>22</v>
      </c>
      <c r="M108" s="15">
        <v>28</v>
      </c>
      <c r="N108" s="300"/>
      <c r="O108" s="105"/>
      <c r="P108" s="90"/>
      <c r="Q108" s="335" t="s">
        <v>227</v>
      </c>
      <c r="R108" s="332">
        <v>1</v>
      </c>
      <c r="S108" s="332">
        <v>0</v>
      </c>
      <c r="T108" s="15">
        <f>A108</f>
        <v>2593</v>
      </c>
      <c r="U108" s="15" t="str">
        <f>B108</f>
        <v>伊藤園</v>
      </c>
      <c r="V108" s="20">
        <f>F108/2</f>
        <v>1</v>
      </c>
      <c r="W108" s="5">
        <f>D108*ROUND(V108,0)</f>
        <v>3500</v>
      </c>
      <c r="X108" s="6">
        <f t="shared" si="22"/>
        <v>12250000</v>
      </c>
      <c r="Y108" s="286">
        <f t="shared" si="23"/>
        <v>7000</v>
      </c>
    </row>
    <row r="109" spans="1:31" s="2" customFormat="1" ht="18.600000000000001">
      <c r="A109" s="288">
        <v>3141</v>
      </c>
      <c r="B109" s="390" t="s">
        <v>52</v>
      </c>
      <c r="C109" s="23" t="s">
        <v>46</v>
      </c>
      <c r="D109" s="34">
        <v>2550</v>
      </c>
      <c r="E109" s="306">
        <v>6000</v>
      </c>
      <c r="F109" s="24"/>
      <c r="G109" s="8" t="s">
        <v>53</v>
      </c>
      <c r="H109" s="392"/>
      <c r="I109" s="393">
        <v>6</v>
      </c>
      <c r="J109" s="393"/>
      <c r="K109" s="392">
        <v>17</v>
      </c>
      <c r="L109" s="392"/>
      <c r="M109" s="392">
        <v>28</v>
      </c>
      <c r="N109" s="40"/>
      <c r="O109" s="80"/>
      <c r="P109" s="273"/>
      <c r="Q109" s="329" t="s">
        <v>220</v>
      </c>
      <c r="R109" s="389">
        <v>2</v>
      </c>
      <c r="S109" s="389">
        <v>1</v>
      </c>
      <c r="T109" s="102"/>
      <c r="U109" s="25"/>
      <c r="V109" s="26"/>
      <c r="W109" s="9"/>
      <c r="X109" s="10">
        <f t="shared" si="22"/>
        <v>15300000</v>
      </c>
      <c r="Y109" s="289">
        <f t="shared" si="23"/>
        <v>0</v>
      </c>
    </row>
    <row r="110" spans="1:31" s="2" customFormat="1" ht="18.600000000000001">
      <c r="A110" s="285">
        <v>3382</v>
      </c>
      <c r="B110" s="390" t="s">
        <v>31</v>
      </c>
      <c r="C110" s="13" t="s">
        <v>8</v>
      </c>
      <c r="D110" s="33">
        <v>2150</v>
      </c>
      <c r="E110" s="305">
        <v>5000</v>
      </c>
      <c r="F110" s="14">
        <v>0</v>
      </c>
      <c r="G110" s="3" t="s">
        <v>32</v>
      </c>
      <c r="H110" s="392">
        <v>5</v>
      </c>
      <c r="I110" s="392"/>
      <c r="J110" s="393">
        <v>15</v>
      </c>
      <c r="K110" s="392"/>
      <c r="L110" s="392">
        <v>25</v>
      </c>
      <c r="M110" s="394"/>
      <c r="N110" s="35"/>
      <c r="O110" s="105"/>
      <c r="P110" s="90"/>
      <c r="Q110" s="375" t="s">
        <v>233</v>
      </c>
      <c r="R110" s="389">
        <v>2</v>
      </c>
      <c r="S110" s="389">
        <v>1</v>
      </c>
      <c r="T110" s="15"/>
      <c r="U110" s="15"/>
      <c r="V110" s="20"/>
      <c r="W110" s="5"/>
      <c r="X110" s="6">
        <f t="shared" si="22"/>
        <v>10750000</v>
      </c>
      <c r="Y110" s="286">
        <f t="shared" si="23"/>
        <v>0</v>
      </c>
    </row>
    <row r="111" spans="1:31" s="2" customFormat="1" ht="18.600000000000001">
      <c r="A111" s="288">
        <v>4661</v>
      </c>
      <c r="B111" s="22" t="s">
        <v>82</v>
      </c>
      <c r="C111" s="19" t="s">
        <v>7</v>
      </c>
      <c r="D111" s="34">
        <v>3380</v>
      </c>
      <c r="E111" s="306">
        <v>3500</v>
      </c>
      <c r="F111" s="24">
        <v>3</v>
      </c>
      <c r="G111" s="8" t="s">
        <v>42</v>
      </c>
      <c r="H111" s="25">
        <v>3</v>
      </c>
      <c r="I111" s="27">
        <v>9</v>
      </c>
      <c r="J111" s="25">
        <v>15</v>
      </c>
      <c r="K111" s="25"/>
      <c r="L111" s="25">
        <v>21</v>
      </c>
      <c r="M111" s="25">
        <v>27</v>
      </c>
      <c r="N111" s="40"/>
      <c r="O111" s="302"/>
      <c r="P111" s="94"/>
      <c r="Q111" s="329" t="s">
        <v>228</v>
      </c>
      <c r="R111" s="330">
        <v>1</v>
      </c>
      <c r="S111" s="330">
        <v>0</v>
      </c>
      <c r="T111" s="25">
        <f t="shared" ref="T111" si="28">A111</f>
        <v>4661</v>
      </c>
      <c r="U111" s="25" t="str">
        <f t="shared" ref="U111" si="29">B111</f>
        <v>OLC</v>
      </c>
      <c r="V111" s="29">
        <f t="shared" ref="V111" si="30">F111/2</f>
        <v>1.5</v>
      </c>
      <c r="W111" s="9">
        <f t="shared" ref="W111" si="31">D111*ROUND(V111,0)</f>
        <v>6760</v>
      </c>
      <c r="X111" s="10">
        <f t="shared" si="22"/>
        <v>11830000</v>
      </c>
      <c r="Y111" s="289">
        <f t="shared" si="23"/>
        <v>10140</v>
      </c>
      <c r="AA111" s="79">
        <f>SUM(W108:W119)</f>
        <v>10260</v>
      </c>
    </row>
    <row r="112" spans="1:31" s="2" customFormat="1" ht="18.600000000000001">
      <c r="A112" s="285">
        <v>5019</v>
      </c>
      <c r="B112" s="12" t="s">
        <v>35</v>
      </c>
      <c r="C112" s="13" t="s">
        <v>9</v>
      </c>
      <c r="D112" s="33">
        <v>900</v>
      </c>
      <c r="E112" s="305">
        <v>2000</v>
      </c>
      <c r="F112" s="159"/>
      <c r="G112" s="3" t="s">
        <v>27</v>
      </c>
      <c r="H112" s="15">
        <v>4</v>
      </c>
      <c r="I112" s="15"/>
      <c r="J112" s="16">
        <v>14</v>
      </c>
      <c r="K112" s="15"/>
      <c r="L112" s="15">
        <v>24</v>
      </c>
      <c r="M112" s="35"/>
      <c r="N112" s="35"/>
      <c r="O112" s="105"/>
      <c r="P112" s="270"/>
      <c r="Q112" s="333" t="s">
        <v>216</v>
      </c>
      <c r="R112" s="332">
        <v>2</v>
      </c>
      <c r="S112" s="332">
        <v>1</v>
      </c>
      <c r="T112" s="15"/>
      <c r="U112" s="15"/>
      <c r="V112" s="18"/>
      <c r="W112" s="5"/>
      <c r="X112" s="6">
        <f t="shared" si="20"/>
        <v>1800000</v>
      </c>
      <c r="Y112" s="286">
        <f t="shared" si="21"/>
        <v>0</v>
      </c>
    </row>
    <row r="113" spans="1:31" s="2" customFormat="1" ht="18.600000000000001">
      <c r="A113" s="290">
        <v>6752</v>
      </c>
      <c r="B113" s="391" t="s">
        <v>83</v>
      </c>
      <c r="C113" s="23" t="s">
        <v>61</v>
      </c>
      <c r="D113" s="34">
        <v>1600</v>
      </c>
      <c r="E113" s="306">
        <v>3500</v>
      </c>
      <c r="F113" s="24"/>
      <c r="G113" s="8" t="s">
        <v>223</v>
      </c>
      <c r="H113" s="392"/>
      <c r="I113" s="393">
        <v>8</v>
      </c>
      <c r="J113" s="392"/>
      <c r="K113" s="392">
        <v>17</v>
      </c>
      <c r="L113" s="392"/>
      <c r="M113" s="392">
        <v>26</v>
      </c>
      <c r="N113" s="40"/>
      <c r="O113" s="40"/>
      <c r="P113" s="273"/>
      <c r="Q113" s="329" t="s">
        <v>239</v>
      </c>
      <c r="R113" s="389">
        <v>2</v>
      </c>
      <c r="S113" s="389">
        <v>1</v>
      </c>
      <c r="T113" s="25">
        <f t="shared" ref="T113" si="32">A113</f>
        <v>6752</v>
      </c>
      <c r="U113" s="25" t="str">
        <f t="shared" ref="U113" si="33">B113</f>
        <v>ﾊﾟﾅｿﾆｯｸHD</v>
      </c>
      <c r="V113" s="29">
        <f t="shared" ref="V113" si="34">F113/2</f>
        <v>0</v>
      </c>
      <c r="W113" s="9">
        <f t="shared" ref="W113" si="35">D113*ROUND(V113,0)</f>
        <v>0</v>
      </c>
      <c r="X113" s="10">
        <f>D113*E113</f>
        <v>5600000</v>
      </c>
      <c r="Y113" s="289">
        <f>D113*F113</f>
        <v>0</v>
      </c>
    </row>
    <row r="114" spans="1:31" s="2" customFormat="1" ht="18.600000000000001">
      <c r="A114" s="287">
        <v>6753</v>
      </c>
      <c r="B114" s="391" t="s">
        <v>41</v>
      </c>
      <c r="C114" s="13" t="s">
        <v>30</v>
      </c>
      <c r="D114" s="33">
        <v>750</v>
      </c>
      <c r="E114" s="305">
        <v>3000</v>
      </c>
      <c r="F114" s="159"/>
      <c r="G114" s="3" t="s">
        <v>53</v>
      </c>
      <c r="H114" s="392">
        <v>4</v>
      </c>
      <c r="I114" s="393"/>
      <c r="J114" s="393">
        <v>15</v>
      </c>
      <c r="K114" s="392"/>
      <c r="L114" s="392"/>
      <c r="M114" s="392">
        <v>26</v>
      </c>
      <c r="N114" s="35"/>
      <c r="O114" s="105"/>
      <c r="P114" s="16"/>
      <c r="Q114" s="375" t="s">
        <v>229</v>
      </c>
      <c r="R114" s="389">
        <v>4</v>
      </c>
      <c r="S114" s="389">
        <v>3</v>
      </c>
      <c r="T114" s="15"/>
      <c r="U114" s="15"/>
      <c r="V114" s="20"/>
      <c r="W114" s="5"/>
      <c r="X114" s="6">
        <f>D114*E114</f>
        <v>2250000</v>
      </c>
      <c r="Y114" s="286">
        <f>D114*F114</f>
        <v>0</v>
      </c>
      <c r="AA114" s="79">
        <f>SUM(W98:W119)</f>
        <v>10260</v>
      </c>
    </row>
    <row r="115" spans="1:31" s="2" customFormat="1" ht="18.600000000000001">
      <c r="A115" s="285">
        <v>6981</v>
      </c>
      <c r="B115" s="12" t="s">
        <v>72</v>
      </c>
      <c r="C115" s="13" t="s">
        <v>2</v>
      </c>
      <c r="D115" s="33">
        <v>2150</v>
      </c>
      <c r="E115" s="305">
        <v>5500</v>
      </c>
      <c r="F115" s="159"/>
      <c r="G115" s="3" t="s">
        <v>27</v>
      </c>
      <c r="H115" s="15"/>
      <c r="I115" s="15">
        <v>7</v>
      </c>
      <c r="J115" s="16"/>
      <c r="K115" s="15">
        <v>17</v>
      </c>
      <c r="L115" s="16"/>
      <c r="M115" s="16">
        <v>27</v>
      </c>
      <c r="N115" s="105"/>
      <c r="O115" s="105"/>
      <c r="P115" s="90"/>
      <c r="Q115" s="335" t="s">
        <v>238</v>
      </c>
      <c r="R115" s="332">
        <v>2</v>
      </c>
      <c r="S115" s="332">
        <v>1</v>
      </c>
      <c r="T115" s="15"/>
      <c r="U115" s="15"/>
      <c r="V115" s="20"/>
      <c r="W115" s="5">
        <f>D115*ROUND(V115,0)</f>
        <v>0</v>
      </c>
      <c r="X115" s="6">
        <f>D115*E115</f>
        <v>11825000</v>
      </c>
      <c r="Y115" s="286">
        <f>D115*F115</f>
        <v>0</v>
      </c>
    </row>
    <row r="116" spans="1:31" s="146" customFormat="1" ht="18.600000000000001">
      <c r="A116" s="290">
        <v>7270</v>
      </c>
      <c r="B116" s="31" t="s">
        <v>84</v>
      </c>
      <c r="C116" s="23" t="s">
        <v>3</v>
      </c>
      <c r="D116" s="34">
        <v>2550</v>
      </c>
      <c r="E116" s="306">
        <v>3000</v>
      </c>
      <c r="F116" s="142"/>
      <c r="G116" s="8" t="s">
        <v>53</v>
      </c>
      <c r="H116" s="25">
        <v>5</v>
      </c>
      <c r="I116" s="27">
        <v>10</v>
      </c>
      <c r="J116" s="25">
        <v>15</v>
      </c>
      <c r="K116" s="25">
        <v>20</v>
      </c>
      <c r="L116" s="25">
        <v>25</v>
      </c>
      <c r="M116" s="25"/>
      <c r="N116" s="42"/>
      <c r="O116" s="140"/>
      <c r="P116" s="273"/>
      <c r="Q116" s="329" t="s">
        <v>226</v>
      </c>
      <c r="R116" s="330">
        <v>1</v>
      </c>
      <c r="S116" s="330">
        <v>0</v>
      </c>
      <c r="T116" s="27"/>
      <c r="U116" s="27"/>
      <c r="V116" s="143"/>
      <c r="W116" s="144"/>
      <c r="X116" s="145">
        <f>D116*E116</f>
        <v>7650000</v>
      </c>
      <c r="Y116" s="293">
        <f>D116*F116</f>
        <v>0</v>
      </c>
      <c r="AC116" s="2"/>
      <c r="AD116" s="2"/>
      <c r="AE116" s="2"/>
    </row>
    <row r="117" spans="1:31" s="2" customFormat="1" ht="18.600000000000001">
      <c r="A117" s="288">
        <v>9984</v>
      </c>
      <c r="B117" s="22" t="s">
        <v>87</v>
      </c>
      <c r="C117" s="23" t="s">
        <v>9</v>
      </c>
      <c r="D117" s="34">
        <v>7500</v>
      </c>
      <c r="E117" s="306">
        <v>9000</v>
      </c>
      <c r="F117" s="142"/>
      <c r="G117" s="8" t="s">
        <v>27</v>
      </c>
      <c r="H117" s="25">
        <v>3</v>
      </c>
      <c r="I117" s="27">
        <v>9</v>
      </c>
      <c r="J117" s="25">
        <v>15</v>
      </c>
      <c r="K117" s="25"/>
      <c r="L117" s="25">
        <v>21</v>
      </c>
      <c r="M117" s="25">
        <v>27</v>
      </c>
      <c r="N117" s="40"/>
      <c r="O117" s="140"/>
      <c r="P117" s="273"/>
      <c r="Q117" s="329" t="s">
        <v>224</v>
      </c>
      <c r="R117" s="330">
        <v>1</v>
      </c>
      <c r="S117" s="330">
        <v>0</v>
      </c>
      <c r="T117" s="25"/>
      <c r="U117" s="25"/>
      <c r="V117" s="29"/>
      <c r="W117" s="9"/>
      <c r="X117" s="10">
        <f>D117*E117</f>
        <v>67500000</v>
      </c>
      <c r="Y117" s="289">
        <f>D117*F117</f>
        <v>0</v>
      </c>
      <c r="AA117" s="79"/>
      <c r="AC117" s="146"/>
      <c r="AD117" s="146"/>
      <c r="AE117" s="146"/>
    </row>
    <row r="118" spans="1:31" s="2" customFormat="1" ht="18.600000000000001">
      <c r="A118" s="287">
        <v>9990</v>
      </c>
      <c r="B118" s="17" t="s">
        <v>76</v>
      </c>
      <c r="C118" s="13" t="s">
        <v>66</v>
      </c>
      <c r="D118" s="33">
        <v>850</v>
      </c>
      <c r="E118" s="305">
        <v>3000</v>
      </c>
      <c r="F118" s="159"/>
      <c r="G118" s="3" t="s">
        <v>27</v>
      </c>
      <c r="H118" s="15">
        <v>3</v>
      </c>
      <c r="I118" s="15"/>
      <c r="J118" s="16">
        <v>11</v>
      </c>
      <c r="K118" s="15">
        <v>19</v>
      </c>
      <c r="L118" s="15"/>
      <c r="M118" s="15">
        <v>27</v>
      </c>
      <c r="N118" s="35"/>
      <c r="O118" s="105"/>
      <c r="P118" s="90"/>
      <c r="Q118" s="335" t="s">
        <v>216</v>
      </c>
      <c r="R118" s="332">
        <v>3</v>
      </c>
      <c r="S118" s="332">
        <v>2</v>
      </c>
      <c r="T118" s="15">
        <f t="shared" ref="T118" si="36">A118</f>
        <v>9990</v>
      </c>
      <c r="U118" s="15" t="str">
        <f t="shared" ref="U118" si="37">B118</f>
        <v>ｻｯｸｽﾊﾞｰHD</v>
      </c>
      <c r="V118" s="20">
        <f>F118/2</f>
        <v>0</v>
      </c>
      <c r="W118" s="5">
        <f>D118*ROUND(V118,0)</f>
        <v>0</v>
      </c>
      <c r="X118" s="6">
        <f t="shared" ref="X118" si="38">D118*E118</f>
        <v>2550000</v>
      </c>
      <c r="Y118" s="286">
        <f t="shared" ref="Y118" si="39">D118*F118</f>
        <v>0</v>
      </c>
    </row>
    <row r="119" spans="1:31">
      <c r="AC119" s="2"/>
      <c r="AD119" s="2"/>
      <c r="AE119" s="2"/>
    </row>
    <row r="124" spans="1:31">
      <c r="R124" t="s">
        <v>103</v>
      </c>
      <c r="S124" t="s">
        <v>104</v>
      </c>
    </row>
    <row r="125" spans="1:31">
      <c r="P125" s="96"/>
      <c r="Q125" s="96">
        <v>45517</v>
      </c>
      <c r="R125" s="98">
        <v>1421444</v>
      </c>
      <c r="S125" s="98">
        <v>629808</v>
      </c>
    </row>
    <row r="126" spans="1:31">
      <c r="Q126" s="96">
        <v>45518</v>
      </c>
      <c r="R126" s="98">
        <v>1448449</v>
      </c>
      <c r="S126" s="98">
        <v>641009</v>
      </c>
    </row>
    <row r="127" spans="1:31">
      <c r="C127" s="1" t="s">
        <v>98</v>
      </c>
      <c r="E127" s="1" t="s">
        <v>99</v>
      </c>
      <c r="G127" t="s">
        <v>100</v>
      </c>
      <c r="Q127" s="96">
        <v>45519</v>
      </c>
      <c r="R127" s="98"/>
      <c r="S127" s="98"/>
    </row>
    <row r="128" spans="1:31">
      <c r="C128" s="1">
        <v>8985</v>
      </c>
      <c r="E128" s="1">
        <f>G128*G132/G130</f>
        <v>1098.2195890890814</v>
      </c>
      <c r="G128">
        <v>16024</v>
      </c>
      <c r="Q128" s="96">
        <v>45520</v>
      </c>
      <c r="R128" s="98">
        <v>1471312</v>
      </c>
      <c r="S128" s="98">
        <v>655875</v>
      </c>
    </row>
    <row r="129" spans="6:27">
      <c r="G129" t="s">
        <v>101</v>
      </c>
    </row>
    <row r="130" spans="6:27">
      <c r="G130">
        <v>65659</v>
      </c>
    </row>
    <row r="131" spans="6:27">
      <c r="G131" t="s">
        <v>102</v>
      </c>
    </row>
    <row r="132" spans="6:27">
      <c r="G132">
        <v>4500</v>
      </c>
    </row>
    <row r="135" spans="6:27">
      <c r="W135">
        <v>4661</v>
      </c>
      <c r="X135" t="s">
        <v>112</v>
      </c>
      <c r="Y135" t="s">
        <v>203</v>
      </c>
      <c r="AA135" t="s">
        <v>204</v>
      </c>
    </row>
    <row r="136" spans="6:27">
      <c r="F136" s="96"/>
      <c r="G136" s="97"/>
      <c r="H136" s="97"/>
    </row>
  </sheetData>
  <mergeCells count="7">
    <mergeCell ref="B1:E1"/>
    <mergeCell ref="B2:F2"/>
    <mergeCell ref="AC10:AD10"/>
    <mergeCell ref="A79:G79"/>
    <mergeCell ref="H2:P2"/>
    <mergeCell ref="B3:F3"/>
    <mergeCell ref="B59:F59"/>
  </mergeCells>
  <phoneticPr fontId="1"/>
  <pageMargins left="0.25" right="0.25" top="0.75" bottom="0.75" header="0.3" footer="0.3"/>
  <pageSetup paperSize="9" scale="46" orientation="landscape" r:id="rId1"/>
  <rowBreaks count="2" manualBreakCount="2">
    <brk id="57" max="16383" man="1"/>
    <brk id="12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E45C-DB82-482F-B195-486DA79774C8}">
  <dimension ref="A1:BA474"/>
  <sheetViews>
    <sheetView zoomScale="70" zoomScaleNormal="70" workbookViewId="0">
      <pane ySplit="4" topLeftCell="A205" activePane="bottomLeft" state="frozen"/>
      <selection pane="bottomLeft" activeCell="A223" sqref="A223"/>
    </sheetView>
  </sheetViews>
  <sheetFormatPr defaultRowHeight="18"/>
  <cols>
    <col min="1" max="2" width="11.5" bestFit="1" customWidth="1"/>
    <col min="3" max="3" width="11" bestFit="1" customWidth="1"/>
    <col min="4" max="4" width="12.69921875" bestFit="1" customWidth="1"/>
    <col min="5" max="5" width="10" customWidth="1"/>
    <col min="6" max="6" width="9.3984375" bestFit="1" customWidth="1"/>
    <col min="7" max="7" width="7.69921875" bestFit="1" customWidth="1"/>
    <col min="8" max="8" width="13" bestFit="1" customWidth="1"/>
    <col min="9" max="9" width="10" bestFit="1" customWidth="1"/>
    <col min="10" max="10" width="13" bestFit="1" customWidth="1"/>
    <col min="11" max="11" width="10" bestFit="1" customWidth="1"/>
    <col min="12" max="12" width="9.09765625" bestFit="1" customWidth="1"/>
    <col min="13" max="13" width="9.3984375" bestFit="1" customWidth="1"/>
    <col min="14" max="14" width="9.09765625" bestFit="1" customWidth="1"/>
    <col min="15" max="15" width="11.5" bestFit="1" customWidth="1"/>
    <col min="16" max="18" width="9.09765625" bestFit="1" customWidth="1"/>
    <col min="19" max="19" width="13" bestFit="1" customWidth="1"/>
    <col min="20" max="20" width="10" bestFit="1" customWidth="1"/>
    <col min="21" max="21" width="9.5" customWidth="1"/>
    <col min="22" max="22" width="9.09765625" bestFit="1" customWidth="1"/>
    <col min="23" max="23" width="6.69921875" bestFit="1" customWidth="1"/>
    <col min="24" max="24" width="9.09765625" bestFit="1" customWidth="1"/>
    <col min="25" max="25" width="9.5" bestFit="1" customWidth="1"/>
    <col min="26" max="26" width="9.09765625" bestFit="1" customWidth="1"/>
    <col min="27" max="27" width="11.5" customWidth="1"/>
    <col min="28" max="28" width="3.3984375" customWidth="1"/>
    <col min="29" max="29" width="11.796875" customWidth="1"/>
    <col min="30" max="30" width="9.09765625" bestFit="1" customWidth="1"/>
    <col min="31" max="32" width="6.69921875" bestFit="1" customWidth="1"/>
    <col min="33" max="33" width="7.69921875" bestFit="1" customWidth="1"/>
    <col min="34" max="34" width="9.09765625" bestFit="1" customWidth="1"/>
    <col min="35" max="35" width="9.5" bestFit="1" customWidth="1"/>
    <col min="36" max="36" width="9.5" customWidth="1"/>
    <col min="37" max="37" width="11.5" bestFit="1" customWidth="1"/>
    <col min="38" max="38" width="10.796875" customWidth="1"/>
    <col min="39" max="39" width="9.5" hidden="1" customWidth="1"/>
    <col min="40" max="40" width="9.09765625" hidden="1" customWidth="1"/>
    <col min="41" max="43" width="6.69921875" hidden="1" customWidth="1"/>
    <col min="44" max="44" width="9.09765625" hidden="1" customWidth="1"/>
    <col min="45" max="45" width="9.5" hidden="1" customWidth="1"/>
    <col min="46" max="46" width="8.796875" hidden="1" customWidth="1"/>
    <col min="47" max="48" width="9.09765625" hidden="1" customWidth="1"/>
    <col min="49" max="50" width="6.69921875" hidden="1" customWidth="1"/>
    <col min="51" max="51" width="7.69921875" hidden="1" customWidth="1"/>
    <col min="52" max="52" width="9.09765625" hidden="1" customWidth="1"/>
    <col min="53" max="53" width="9.5" hidden="1" customWidth="1"/>
  </cols>
  <sheetData>
    <row r="1" spans="1:53">
      <c r="E1" s="116" t="s">
        <v>117</v>
      </c>
      <c r="F1" s="117" t="s">
        <v>118</v>
      </c>
    </row>
    <row r="2" spans="1:53" ht="18.600000000000001" thickBot="1">
      <c r="C2" s="108" t="s">
        <v>107</v>
      </c>
      <c r="D2" s="69" t="s">
        <v>98</v>
      </c>
      <c r="E2" s="69"/>
      <c r="F2" s="69"/>
      <c r="K2" s="108" t="s">
        <v>107</v>
      </c>
      <c r="L2" s="69" t="s">
        <v>98</v>
      </c>
      <c r="M2" s="69"/>
      <c r="N2" s="69">
        <v>0.5</v>
      </c>
      <c r="U2" s="108" t="s">
        <v>107</v>
      </c>
      <c r="V2" s="69" t="s">
        <v>98</v>
      </c>
      <c r="W2" s="69"/>
      <c r="X2" s="69"/>
      <c r="Z2" s="108" t="s">
        <v>107</v>
      </c>
      <c r="AA2" s="69" t="s">
        <v>98</v>
      </c>
      <c r="AC2" s="108" t="s">
        <v>107</v>
      </c>
      <c r="AD2" s="69" t="s">
        <v>98</v>
      </c>
      <c r="AE2" s="69"/>
      <c r="AF2" s="69"/>
      <c r="AM2" s="108" t="s">
        <v>107</v>
      </c>
      <c r="AN2" s="69" t="s">
        <v>98</v>
      </c>
      <c r="AO2" s="69"/>
      <c r="AU2" s="108" t="s">
        <v>107</v>
      </c>
      <c r="AV2" s="69" t="s">
        <v>98</v>
      </c>
      <c r="AW2" s="69"/>
      <c r="AX2" s="69"/>
    </row>
    <row r="3" spans="1:53" ht="18.600000000000001" thickBot="1">
      <c r="C3" s="110" t="s">
        <v>73</v>
      </c>
      <c r="D3" s="111">
        <v>7203</v>
      </c>
      <c r="E3" s="115"/>
      <c r="F3" s="115"/>
      <c r="K3" s="110" t="s">
        <v>148</v>
      </c>
      <c r="L3" s="111">
        <v>7267</v>
      </c>
      <c r="M3" s="115"/>
      <c r="N3" s="115"/>
      <c r="U3" s="110" t="s">
        <v>59</v>
      </c>
      <c r="V3" s="111">
        <v>6902</v>
      </c>
      <c r="W3" s="115"/>
      <c r="X3" s="115"/>
      <c r="Z3" s="110" t="s">
        <v>113</v>
      </c>
      <c r="AA3" s="111">
        <v>6752</v>
      </c>
      <c r="AC3" s="110" t="s">
        <v>115</v>
      </c>
      <c r="AD3" s="111">
        <v>9202</v>
      </c>
      <c r="AE3" s="115"/>
      <c r="AF3" s="115"/>
      <c r="AM3" s="110" t="s">
        <v>67</v>
      </c>
      <c r="AN3" s="110">
        <v>2593</v>
      </c>
      <c r="AO3" s="69"/>
      <c r="AP3" s="69"/>
      <c r="AU3" s="110" t="s">
        <v>112</v>
      </c>
      <c r="AV3" s="111">
        <v>4661</v>
      </c>
      <c r="AW3" s="69"/>
      <c r="AX3" s="69"/>
    </row>
    <row r="4" spans="1:53">
      <c r="A4" s="77" t="s">
        <v>106</v>
      </c>
      <c r="C4" s="113" t="s">
        <v>108</v>
      </c>
      <c r="D4" s="113" t="s">
        <v>109</v>
      </c>
      <c r="E4" s="112" t="s">
        <v>116</v>
      </c>
      <c r="F4" s="119">
        <v>0.52083333333333337</v>
      </c>
      <c r="G4" s="112" t="s">
        <v>110</v>
      </c>
      <c r="H4" s="112" t="s">
        <v>111</v>
      </c>
      <c r="I4" s="112" t="s">
        <v>114</v>
      </c>
      <c r="K4" s="113" t="s">
        <v>108</v>
      </c>
      <c r="L4" s="113" t="s">
        <v>109</v>
      </c>
      <c r="M4" s="112" t="s">
        <v>116</v>
      </c>
      <c r="N4" s="119">
        <v>0.52083333333333337</v>
      </c>
      <c r="O4" s="112" t="s">
        <v>110</v>
      </c>
      <c r="P4" s="112" t="s">
        <v>111</v>
      </c>
      <c r="Q4" s="112" t="s">
        <v>114</v>
      </c>
      <c r="S4" s="77" t="s">
        <v>106</v>
      </c>
      <c r="U4" s="113" t="s">
        <v>108</v>
      </c>
      <c r="V4" s="113" t="s">
        <v>109</v>
      </c>
      <c r="W4" s="112" t="s">
        <v>116</v>
      </c>
      <c r="X4" s="119">
        <v>0.52083333333333337</v>
      </c>
      <c r="Y4" s="112" t="s">
        <v>110</v>
      </c>
      <c r="Z4" s="112" t="s">
        <v>111</v>
      </c>
      <c r="AA4" s="112" t="s">
        <v>114</v>
      </c>
      <c r="AC4" s="113" t="s">
        <v>108</v>
      </c>
      <c r="AD4" s="113" t="s">
        <v>109</v>
      </c>
      <c r="AE4" s="112" t="s">
        <v>116</v>
      </c>
      <c r="AF4" s="119">
        <v>0.52083333333333337</v>
      </c>
      <c r="AG4" s="112" t="s">
        <v>110</v>
      </c>
      <c r="AH4" s="112" t="s">
        <v>111</v>
      </c>
      <c r="AI4" s="112" t="s">
        <v>114</v>
      </c>
      <c r="AJ4" s="77"/>
      <c r="AK4" s="77" t="s">
        <v>106</v>
      </c>
      <c r="AL4" s="77"/>
      <c r="AM4" s="113" t="s">
        <v>108</v>
      </c>
      <c r="AN4" s="113" t="s">
        <v>109</v>
      </c>
      <c r="AO4" s="112" t="s">
        <v>116</v>
      </c>
      <c r="AP4" s="119">
        <v>0.52083333333333337</v>
      </c>
      <c r="AQ4" s="112" t="s">
        <v>110</v>
      </c>
      <c r="AR4" s="112" t="s">
        <v>111</v>
      </c>
      <c r="AS4" s="112" t="s">
        <v>114</v>
      </c>
      <c r="AT4" s="77"/>
      <c r="AU4" s="113" t="s">
        <v>108</v>
      </c>
      <c r="AV4" s="113" t="s">
        <v>109</v>
      </c>
      <c r="AW4" s="112" t="s">
        <v>116</v>
      </c>
      <c r="AX4" s="119">
        <v>0.52083333333333337</v>
      </c>
      <c r="AY4" s="112" t="s">
        <v>110</v>
      </c>
      <c r="AZ4" s="112" t="s">
        <v>111</v>
      </c>
      <c r="BA4" s="112" t="s">
        <v>114</v>
      </c>
    </row>
    <row r="5" spans="1:53">
      <c r="A5" s="109">
        <v>45538</v>
      </c>
      <c r="C5" s="124">
        <v>64</v>
      </c>
      <c r="D5" s="114">
        <v>3156</v>
      </c>
      <c r="E5" s="114">
        <v>2772</v>
      </c>
      <c r="F5" s="114">
        <v>2772</v>
      </c>
      <c r="G5" s="114">
        <v>2772</v>
      </c>
      <c r="H5" s="114">
        <f>G5-D5</f>
        <v>-384</v>
      </c>
      <c r="I5" s="114">
        <f>C5*H5</f>
        <v>-24576</v>
      </c>
      <c r="K5" s="123"/>
      <c r="L5" s="114"/>
      <c r="M5" s="114"/>
      <c r="N5" s="114"/>
      <c r="O5" s="114"/>
      <c r="P5" s="114"/>
      <c r="Q5" s="114"/>
      <c r="S5" s="109">
        <f>A5</f>
        <v>45538</v>
      </c>
      <c r="U5" s="123">
        <v>223</v>
      </c>
      <c r="V5" s="114">
        <v>1376</v>
      </c>
      <c r="W5" s="114">
        <v>1233</v>
      </c>
      <c r="X5" s="114">
        <v>1249</v>
      </c>
      <c r="Y5" s="114">
        <v>1254</v>
      </c>
      <c r="Z5" s="114">
        <f>Y5-V5</f>
        <v>-122</v>
      </c>
      <c r="AA5" s="114">
        <f>U5*Z5</f>
        <v>-27206</v>
      </c>
      <c r="AC5" s="124" t="s">
        <v>126</v>
      </c>
      <c r="AD5" s="114">
        <v>3064</v>
      </c>
      <c r="AE5" s="114">
        <v>2944</v>
      </c>
      <c r="AF5" s="114">
        <v>2960</v>
      </c>
      <c r="AG5" s="114">
        <v>2966</v>
      </c>
      <c r="AH5" s="114">
        <f>AG5-AD5</f>
        <v>-98</v>
      </c>
      <c r="AI5" s="114">
        <f>AC5*AH5</f>
        <v>-7840</v>
      </c>
      <c r="AJ5" s="120"/>
      <c r="AK5" s="109">
        <f t="shared" ref="AK5:AK22" si="0">A5</f>
        <v>45538</v>
      </c>
      <c r="AL5" s="109"/>
      <c r="AM5" s="123">
        <v>163</v>
      </c>
      <c r="AN5" s="114">
        <v>3972</v>
      </c>
      <c r="AO5" s="114">
        <v>3328</v>
      </c>
      <c r="AP5" s="114">
        <v>3332</v>
      </c>
      <c r="AQ5" s="114">
        <v>3363</v>
      </c>
      <c r="AR5" s="114">
        <f t="shared" ref="AR5:AR22" si="1">AQ5-AN5</f>
        <v>-609</v>
      </c>
      <c r="AS5" s="114">
        <f>AM5*AR5</f>
        <v>-99267</v>
      </c>
      <c r="AU5" s="123">
        <v>110</v>
      </c>
      <c r="AV5" s="114">
        <v>4737</v>
      </c>
      <c r="AW5" s="114">
        <v>3920</v>
      </c>
      <c r="AX5" s="114">
        <v>3897</v>
      </c>
      <c r="AY5" s="114">
        <v>3951</v>
      </c>
      <c r="AZ5" s="114">
        <f t="shared" ref="AZ5:AZ22" si="2">AY5-AV5</f>
        <v>-786</v>
      </c>
      <c r="BA5" s="114">
        <f>AU5*AZ5</f>
        <v>-86460</v>
      </c>
    </row>
    <row r="6" spans="1:53">
      <c r="A6" s="109">
        <v>45539</v>
      </c>
      <c r="C6" s="124">
        <v>64</v>
      </c>
      <c r="D6" s="114">
        <v>3156</v>
      </c>
      <c r="E6" s="114">
        <v>2674</v>
      </c>
      <c r="F6" s="114">
        <v>2674</v>
      </c>
      <c r="G6" s="114">
        <v>2674</v>
      </c>
      <c r="H6" s="114">
        <f t="shared" ref="H6:H22" si="3">G6-D6</f>
        <v>-482</v>
      </c>
      <c r="I6" s="114">
        <f>VALUE(RIGHT(C6,3))*H6</f>
        <v>-30848</v>
      </c>
      <c r="K6" s="123"/>
      <c r="L6" s="114"/>
      <c r="M6" s="114"/>
      <c r="N6" s="114"/>
      <c r="O6" s="114"/>
      <c r="P6" s="114"/>
      <c r="Q6" s="114"/>
      <c r="S6" s="109">
        <f>A6</f>
        <v>45539</v>
      </c>
      <c r="U6" s="123">
        <v>224</v>
      </c>
      <c r="V6" s="114">
        <v>1376</v>
      </c>
      <c r="W6" s="118">
        <v>1224</v>
      </c>
      <c r="X6" s="114">
        <v>1232.5</v>
      </c>
      <c r="Y6" s="114">
        <v>1228</v>
      </c>
      <c r="Z6" s="114">
        <f t="shared" ref="Z6:Z22" si="4">Y6-V6</f>
        <v>-148</v>
      </c>
      <c r="AA6" s="114">
        <f>VALUE(RIGHT(U6,3))*Z6</f>
        <v>-33152</v>
      </c>
      <c r="AC6" s="123" t="s">
        <v>127</v>
      </c>
      <c r="AD6" s="114">
        <v>3063</v>
      </c>
      <c r="AE6" s="118">
        <v>2925</v>
      </c>
      <c r="AF6" s="114">
        <v>2954</v>
      </c>
      <c r="AG6" s="121">
        <v>2945</v>
      </c>
      <c r="AH6" s="114">
        <f t="shared" ref="AH6:AH22" si="5">AG6-AD6</f>
        <v>-118</v>
      </c>
      <c r="AI6" s="114">
        <f>VALUE(RIGHT(AC6,3))*AH6</f>
        <v>-9440</v>
      </c>
      <c r="AJ6" s="120"/>
      <c r="AK6" s="109">
        <f t="shared" si="0"/>
        <v>45539</v>
      </c>
      <c r="AL6" s="109"/>
      <c r="AM6" s="123" t="s">
        <v>122</v>
      </c>
      <c r="AN6" s="114">
        <v>3964</v>
      </c>
      <c r="AO6" s="118">
        <v>3327</v>
      </c>
      <c r="AP6" s="114">
        <v>3306</v>
      </c>
      <c r="AQ6" s="118">
        <v>3265</v>
      </c>
      <c r="AR6" s="114">
        <f t="shared" si="1"/>
        <v>-699</v>
      </c>
      <c r="AS6" s="114">
        <f t="shared" ref="AS6:AS22" si="6">VALUE(RIGHT(AM6,3))*AR6</f>
        <v>-115335</v>
      </c>
      <c r="AU6" s="123" t="s">
        <v>123</v>
      </c>
      <c r="AV6" s="114">
        <v>4730</v>
      </c>
      <c r="AW6" s="118">
        <v>3881</v>
      </c>
      <c r="AX6" s="114">
        <v>3930</v>
      </c>
      <c r="AY6" s="121">
        <v>3938</v>
      </c>
      <c r="AZ6" s="114">
        <f t="shared" si="2"/>
        <v>-792</v>
      </c>
      <c r="BA6" s="114">
        <f t="shared" ref="BA6:BA22" si="7">VALUE(RIGHT(AU6,3))*AZ6</f>
        <v>-87120</v>
      </c>
    </row>
    <row r="7" spans="1:53">
      <c r="A7" s="109">
        <v>45540</v>
      </c>
      <c r="C7" s="124">
        <v>64</v>
      </c>
      <c r="D7" s="114">
        <v>3156</v>
      </c>
      <c r="E7" s="114">
        <v>2616</v>
      </c>
      <c r="F7" s="114">
        <v>2616</v>
      </c>
      <c r="G7" s="114">
        <v>2616</v>
      </c>
      <c r="H7" s="114">
        <f t="shared" si="3"/>
        <v>-540</v>
      </c>
      <c r="I7" s="114">
        <f>VALUE(RIGHT(C7,3))*H7</f>
        <v>-34560</v>
      </c>
      <c r="K7" s="123"/>
      <c r="L7" s="114"/>
      <c r="M7" s="114"/>
      <c r="N7" s="114"/>
      <c r="O7" s="114"/>
      <c r="P7" s="114"/>
      <c r="Q7" s="114"/>
      <c r="S7" s="109">
        <f>A7</f>
        <v>45540</v>
      </c>
      <c r="U7" s="123" t="s">
        <v>125</v>
      </c>
      <c r="V7" s="114">
        <v>1375</v>
      </c>
      <c r="W7" s="118">
        <v>1210</v>
      </c>
      <c r="X7" s="121">
        <v>1240</v>
      </c>
      <c r="Y7" s="114">
        <v>1230.5</v>
      </c>
      <c r="Z7" s="114">
        <f t="shared" si="4"/>
        <v>-144.5</v>
      </c>
      <c r="AA7" s="114">
        <f>VALUE(RIGHT(U7,3))*Z7</f>
        <v>-32223.5</v>
      </c>
      <c r="AC7" s="123" t="s">
        <v>127</v>
      </c>
      <c r="AD7" s="114">
        <v>3062</v>
      </c>
      <c r="AE7" s="118">
        <v>2938</v>
      </c>
      <c r="AF7" s="121">
        <v>2975</v>
      </c>
      <c r="AG7" s="114">
        <v>2972</v>
      </c>
      <c r="AH7" s="114">
        <f t="shared" si="5"/>
        <v>-90</v>
      </c>
      <c r="AI7" s="114">
        <f>VALUE(RIGHT(AC7,3))*AH7</f>
        <v>-7200</v>
      </c>
      <c r="AJ7" s="120"/>
      <c r="AK7" s="109">
        <f t="shared" si="0"/>
        <v>45540</v>
      </c>
      <c r="AM7" s="123" t="s">
        <v>124</v>
      </c>
      <c r="AN7" s="114">
        <v>3960</v>
      </c>
      <c r="AO7" s="118">
        <v>3270</v>
      </c>
      <c r="AP7" s="121">
        <v>3280</v>
      </c>
      <c r="AQ7" s="114">
        <v>3265</v>
      </c>
      <c r="AR7" s="114">
        <f t="shared" si="1"/>
        <v>-695</v>
      </c>
      <c r="AS7" s="114">
        <f t="shared" si="6"/>
        <v>-113980</v>
      </c>
      <c r="AU7" s="123" t="s">
        <v>123</v>
      </c>
      <c r="AV7" s="114">
        <v>4723</v>
      </c>
      <c r="AW7" s="118">
        <v>3901</v>
      </c>
      <c r="AX7" s="121">
        <v>3955</v>
      </c>
      <c r="AY7" s="114">
        <v>3924</v>
      </c>
      <c r="AZ7" s="114">
        <f t="shared" si="2"/>
        <v>-799</v>
      </c>
      <c r="BA7" s="114">
        <f t="shared" si="7"/>
        <v>-87890</v>
      </c>
    </row>
    <row r="8" spans="1:53">
      <c r="A8" s="109">
        <v>45541</v>
      </c>
      <c r="C8" s="124">
        <v>64</v>
      </c>
      <c r="D8" s="114">
        <v>3156</v>
      </c>
      <c r="E8" s="114">
        <v>2582.5</v>
      </c>
      <c r="F8" s="114">
        <v>2582.5</v>
      </c>
      <c r="G8" s="114">
        <v>2582.5</v>
      </c>
      <c r="H8" s="114">
        <f t="shared" si="3"/>
        <v>-573.5</v>
      </c>
      <c r="I8" s="114">
        <f t="shared" ref="I8:I22" si="8">VALUE(RIGHT(C8,3))*H8</f>
        <v>-36704</v>
      </c>
      <c r="K8" s="123"/>
      <c r="L8" s="114"/>
      <c r="M8" s="114"/>
      <c r="N8" s="114"/>
      <c r="O8" s="114"/>
      <c r="P8" s="114"/>
      <c r="Q8" s="114"/>
      <c r="S8" s="109">
        <f>A8</f>
        <v>45541</v>
      </c>
      <c r="U8" s="123" t="s">
        <v>129</v>
      </c>
      <c r="V8" s="114">
        <v>1375</v>
      </c>
      <c r="W8" s="118">
        <v>1200.5</v>
      </c>
      <c r="X8" s="121">
        <v>1216.5</v>
      </c>
      <c r="Y8" s="114">
        <v>1229.5</v>
      </c>
      <c r="Z8" s="114">
        <f t="shared" si="4"/>
        <v>-145.5</v>
      </c>
      <c r="AA8" s="114">
        <f t="shared" ref="AA8:AA22" si="9">VALUE(RIGHT(U8,3))*Z8</f>
        <v>-32446.5</v>
      </c>
      <c r="AC8" s="123">
        <v>81</v>
      </c>
      <c r="AD8" s="114">
        <v>3062</v>
      </c>
      <c r="AE8" s="118">
        <v>2995</v>
      </c>
      <c r="AF8" s="114">
        <v>2971.5</v>
      </c>
      <c r="AG8" s="114">
        <v>2953</v>
      </c>
      <c r="AH8" s="114">
        <f t="shared" si="5"/>
        <v>-109</v>
      </c>
      <c r="AI8" s="114">
        <f t="shared" ref="AI8:AI22" si="10">VALUE(RIGHT(AC8,3))*AH8</f>
        <v>-8829</v>
      </c>
      <c r="AJ8" s="120"/>
      <c r="AK8" s="109">
        <f t="shared" si="0"/>
        <v>45541</v>
      </c>
      <c r="AM8" s="123" t="s">
        <v>128</v>
      </c>
      <c r="AN8" s="114">
        <v>3956</v>
      </c>
      <c r="AO8" s="118">
        <v>3265</v>
      </c>
      <c r="AP8" s="121">
        <v>3292</v>
      </c>
      <c r="AQ8" s="114">
        <v>3300</v>
      </c>
      <c r="AR8" s="114">
        <f t="shared" si="1"/>
        <v>-656</v>
      </c>
      <c r="AS8" s="114">
        <f t="shared" si="6"/>
        <v>-107584</v>
      </c>
      <c r="AU8" s="1">
        <v>111</v>
      </c>
      <c r="AV8" s="114">
        <v>4716</v>
      </c>
      <c r="AW8" s="118">
        <v>3910</v>
      </c>
      <c r="AX8" s="114">
        <v>3891</v>
      </c>
      <c r="AY8" s="114">
        <v>3878</v>
      </c>
      <c r="AZ8" s="114">
        <f t="shared" si="2"/>
        <v>-838</v>
      </c>
      <c r="BA8" s="114">
        <f t="shared" si="7"/>
        <v>-93018</v>
      </c>
    </row>
    <row r="9" spans="1:53">
      <c r="A9" s="109">
        <v>45544</v>
      </c>
      <c r="C9" s="124">
        <v>64</v>
      </c>
      <c r="D9" s="114">
        <v>3156</v>
      </c>
      <c r="E9" s="114">
        <v>2500</v>
      </c>
      <c r="F9" s="114">
        <v>2500</v>
      </c>
      <c r="G9" s="114">
        <v>2500</v>
      </c>
      <c r="H9" s="114">
        <f t="shared" si="3"/>
        <v>-656</v>
      </c>
      <c r="I9" s="114">
        <f t="shared" si="8"/>
        <v>-41984</v>
      </c>
      <c r="K9" s="123"/>
      <c r="L9" s="114"/>
      <c r="M9" s="114"/>
      <c r="N9" s="114"/>
      <c r="O9" s="114"/>
      <c r="P9" s="114"/>
      <c r="Q9" s="114"/>
      <c r="S9" s="109">
        <f>A9</f>
        <v>45544</v>
      </c>
      <c r="U9" s="123" t="s">
        <v>129</v>
      </c>
      <c r="V9" s="114">
        <v>1375</v>
      </c>
      <c r="W9" s="118">
        <v>1213.5</v>
      </c>
      <c r="X9" s="114">
        <v>1213.5</v>
      </c>
      <c r="Y9" s="121">
        <v>1226</v>
      </c>
      <c r="Z9" s="114">
        <f t="shared" si="4"/>
        <v>-149</v>
      </c>
      <c r="AA9" s="114">
        <f t="shared" si="9"/>
        <v>-33227</v>
      </c>
      <c r="AC9" s="123">
        <v>80</v>
      </c>
      <c r="AD9" s="114">
        <v>3062</v>
      </c>
      <c r="AE9" s="121">
        <v>2930</v>
      </c>
      <c r="AF9" s="114">
        <v>2947.5</v>
      </c>
      <c r="AG9" s="114">
        <v>2965.5</v>
      </c>
      <c r="AH9" s="114">
        <f t="shared" si="5"/>
        <v>-96.5</v>
      </c>
      <c r="AI9" s="114">
        <f t="shared" si="10"/>
        <v>-7720</v>
      </c>
      <c r="AJ9" s="120"/>
      <c r="AK9" s="109">
        <f t="shared" si="0"/>
        <v>45544</v>
      </c>
      <c r="AM9" s="123" t="s">
        <v>128</v>
      </c>
      <c r="AN9" s="114">
        <v>3952</v>
      </c>
      <c r="AO9" s="118">
        <v>3288</v>
      </c>
      <c r="AP9" s="121">
        <v>3324</v>
      </c>
      <c r="AQ9" s="114">
        <v>3334</v>
      </c>
      <c r="AR9" s="114">
        <f t="shared" si="1"/>
        <v>-618</v>
      </c>
      <c r="AS9" s="114">
        <f t="shared" si="6"/>
        <v>-101352</v>
      </c>
      <c r="AT9" s="77"/>
      <c r="AU9" s="123" t="s">
        <v>130</v>
      </c>
      <c r="AV9" s="114">
        <v>4708</v>
      </c>
      <c r="AW9" s="118">
        <v>3819</v>
      </c>
      <c r="AX9" s="121">
        <v>3850</v>
      </c>
      <c r="AY9" s="114">
        <v>3896</v>
      </c>
      <c r="AZ9" s="114">
        <f t="shared" si="2"/>
        <v>-812</v>
      </c>
      <c r="BA9" s="114">
        <f t="shared" si="7"/>
        <v>-90132</v>
      </c>
    </row>
    <row r="10" spans="1:53" hidden="1">
      <c r="A10" s="109">
        <v>45545</v>
      </c>
      <c r="C10" s="124">
        <v>64</v>
      </c>
      <c r="D10" s="114">
        <v>3156</v>
      </c>
      <c r="E10" s="114">
        <v>2499.5</v>
      </c>
      <c r="F10" s="114">
        <v>2499.5</v>
      </c>
      <c r="G10" s="114">
        <v>2499.5</v>
      </c>
      <c r="H10" s="114">
        <f t="shared" si="3"/>
        <v>-656.5</v>
      </c>
      <c r="I10" s="114">
        <f t="shared" si="8"/>
        <v>-42016</v>
      </c>
      <c r="K10" s="123"/>
      <c r="L10" s="114"/>
      <c r="M10" s="114"/>
      <c r="N10" s="114"/>
      <c r="O10" s="114"/>
      <c r="P10" s="114"/>
      <c r="Q10" s="114"/>
      <c r="S10" s="109" t="e">
        <f>#REF!</f>
        <v>#REF!</v>
      </c>
      <c r="U10" s="123">
        <v>224</v>
      </c>
      <c r="V10" s="114">
        <v>1375</v>
      </c>
      <c r="W10" s="118">
        <v>1235</v>
      </c>
      <c r="X10" s="114">
        <v>1221</v>
      </c>
      <c r="Y10" s="114">
        <v>1213.5</v>
      </c>
      <c r="Z10" s="114">
        <f t="shared" si="4"/>
        <v>-161.5</v>
      </c>
      <c r="AA10" s="114">
        <f t="shared" si="9"/>
        <v>-36176</v>
      </c>
      <c r="AC10" s="123" t="s">
        <v>131</v>
      </c>
      <c r="AD10" s="114">
        <v>3061</v>
      </c>
      <c r="AE10" s="118">
        <v>2975.5</v>
      </c>
      <c r="AF10" s="114">
        <v>2992</v>
      </c>
      <c r="AG10" s="121">
        <v>2999</v>
      </c>
      <c r="AH10" s="114">
        <f t="shared" si="5"/>
        <v>-62</v>
      </c>
      <c r="AI10" s="114">
        <f t="shared" si="10"/>
        <v>-4774</v>
      </c>
      <c r="AJ10" s="120"/>
      <c r="AK10" s="109">
        <f t="shared" si="0"/>
        <v>45545</v>
      </c>
      <c r="AM10" s="123" t="s">
        <v>128</v>
      </c>
      <c r="AN10" s="114">
        <v>3949</v>
      </c>
      <c r="AO10" s="118">
        <v>3343</v>
      </c>
      <c r="AP10" s="121">
        <v>3370</v>
      </c>
      <c r="AQ10" s="114">
        <v>3354</v>
      </c>
      <c r="AR10" s="114">
        <f t="shared" si="1"/>
        <v>-595</v>
      </c>
      <c r="AS10" s="114">
        <f t="shared" si="6"/>
        <v>-97580</v>
      </c>
      <c r="AU10" s="123" t="s">
        <v>130</v>
      </c>
      <c r="AV10" s="114">
        <v>4701</v>
      </c>
      <c r="AW10" s="118">
        <v>3909</v>
      </c>
      <c r="AX10" s="121">
        <v>3965</v>
      </c>
      <c r="AY10" s="114">
        <v>3935</v>
      </c>
      <c r="AZ10" s="114">
        <f t="shared" si="2"/>
        <v>-766</v>
      </c>
      <c r="BA10" s="114">
        <f t="shared" si="7"/>
        <v>-85026</v>
      </c>
    </row>
    <row r="11" spans="1:53" hidden="1">
      <c r="A11" s="109">
        <v>45546</v>
      </c>
      <c r="C11" s="124">
        <v>64</v>
      </c>
      <c r="D11" s="114">
        <v>3156</v>
      </c>
      <c r="E11" s="114">
        <v>2406</v>
      </c>
      <c r="F11" s="114">
        <v>2406</v>
      </c>
      <c r="G11" s="114">
        <v>2406</v>
      </c>
      <c r="H11" s="114">
        <f t="shared" si="3"/>
        <v>-750</v>
      </c>
      <c r="I11" s="114">
        <f t="shared" si="8"/>
        <v>-48000</v>
      </c>
      <c r="K11" s="123"/>
      <c r="L11" s="114"/>
      <c r="M11" s="114"/>
      <c r="N11" s="114"/>
      <c r="O11" s="114"/>
      <c r="P11" s="114"/>
      <c r="Q11" s="114"/>
      <c r="S11" s="109" t="e">
        <f>#REF!</f>
        <v>#REF!</v>
      </c>
      <c r="U11" s="123">
        <v>225</v>
      </c>
      <c r="V11" s="114">
        <v>1374</v>
      </c>
      <c r="W11" s="118">
        <v>1201</v>
      </c>
      <c r="X11" s="114">
        <v>1206.5</v>
      </c>
      <c r="Y11" s="114">
        <v>1207.5</v>
      </c>
      <c r="Z11" s="114">
        <f t="shared" si="4"/>
        <v>-166.5</v>
      </c>
      <c r="AA11" s="114">
        <f t="shared" si="9"/>
        <v>-37462.5</v>
      </c>
      <c r="AC11" s="123" t="s">
        <v>165</v>
      </c>
      <c r="AD11" s="114">
        <v>3059</v>
      </c>
      <c r="AE11" s="118">
        <v>2980</v>
      </c>
      <c r="AF11" s="118">
        <v>2940</v>
      </c>
      <c r="AG11" s="114">
        <v>2938.5</v>
      </c>
      <c r="AH11" s="114">
        <f t="shared" si="5"/>
        <v>-120.5</v>
      </c>
      <c r="AI11" s="114">
        <f t="shared" si="10"/>
        <v>-9519.5</v>
      </c>
      <c r="AJ11" s="120"/>
      <c r="AK11" s="109">
        <f t="shared" si="0"/>
        <v>45546</v>
      </c>
      <c r="AM11" s="123">
        <v>167</v>
      </c>
      <c r="AN11" s="114">
        <v>3937</v>
      </c>
      <c r="AO11" s="118">
        <v>3331</v>
      </c>
      <c r="AP11" s="118">
        <v>3233</v>
      </c>
      <c r="AQ11" s="118">
        <v>3197</v>
      </c>
      <c r="AR11" s="114">
        <f t="shared" si="1"/>
        <v>-740</v>
      </c>
      <c r="AS11" s="114">
        <f t="shared" si="6"/>
        <v>-123580</v>
      </c>
      <c r="AU11" s="1">
        <v>113</v>
      </c>
      <c r="AV11" s="114">
        <v>4687</v>
      </c>
      <c r="AW11" s="118">
        <v>3922</v>
      </c>
      <c r="AX11" s="114">
        <v>3901</v>
      </c>
      <c r="AY11" s="118">
        <v>3875</v>
      </c>
      <c r="AZ11" s="114">
        <f t="shared" si="2"/>
        <v>-812</v>
      </c>
      <c r="BA11" s="114">
        <f t="shared" si="7"/>
        <v>-91756</v>
      </c>
    </row>
    <row r="12" spans="1:53" hidden="1">
      <c r="A12" s="109">
        <v>45547</v>
      </c>
      <c r="C12" s="124">
        <v>64</v>
      </c>
      <c r="D12" s="114">
        <v>3156</v>
      </c>
      <c r="E12" s="114">
        <v>2406</v>
      </c>
      <c r="F12" s="114">
        <v>2406</v>
      </c>
      <c r="G12" s="114">
        <v>2406</v>
      </c>
      <c r="H12" s="114">
        <f t="shared" si="3"/>
        <v>-750</v>
      </c>
      <c r="I12" s="114">
        <f t="shared" si="8"/>
        <v>-48000</v>
      </c>
      <c r="K12" s="123"/>
      <c r="L12" s="114"/>
      <c r="M12" s="114"/>
      <c r="N12" s="114"/>
      <c r="O12" s="114"/>
      <c r="P12" s="114"/>
      <c r="Q12" s="114"/>
      <c r="S12" s="109" t="e">
        <f>#REF!</f>
        <v>#REF!</v>
      </c>
      <c r="U12" s="123" t="s">
        <v>145</v>
      </c>
      <c r="V12" s="114">
        <v>1374</v>
      </c>
      <c r="W12" s="118">
        <v>1239.5</v>
      </c>
      <c r="X12" s="121">
        <v>1230</v>
      </c>
      <c r="Y12" s="114">
        <v>1226</v>
      </c>
      <c r="Z12" s="114">
        <f t="shared" si="4"/>
        <v>-148</v>
      </c>
      <c r="AA12" s="114">
        <f t="shared" si="9"/>
        <v>-33300</v>
      </c>
      <c r="AC12" s="123" t="s">
        <v>146</v>
      </c>
      <c r="AD12" s="114">
        <v>3058</v>
      </c>
      <c r="AE12" s="118">
        <v>2962</v>
      </c>
      <c r="AF12" s="121">
        <v>2970</v>
      </c>
      <c r="AG12" s="114">
        <v>2986</v>
      </c>
      <c r="AH12" s="114">
        <f t="shared" si="5"/>
        <v>-72</v>
      </c>
      <c r="AI12" s="114">
        <f t="shared" si="10"/>
        <v>-5688</v>
      </c>
      <c r="AJ12" s="120"/>
      <c r="AK12" s="109">
        <f t="shared" si="0"/>
        <v>45547</v>
      </c>
      <c r="AM12" s="123">
        <v>169</v>
      </c>
      <c r="AN12" s="114">
        <v>3928</v>
      </c>
      <c r="AO12" s="118">
        <v>3216</v>
      </c>
      <c r="AP12" s="118">
        <v>3200</v>
      </c>
      <c r="AQ12" s="114">
        <v>3228</v>
      </c>
      <c r="AR12" s="114">
        <f t="shared" si="1"/>
        <v>-700</v>
      </c>
      <c r="AS12" s="114">
        <f t="shared" si="6"/>
        <v>-118300</v>
      </c>
      <c r="AU12" s="123" t="s">
        <v>144</v>
      </c>
      <c r="AV12" s="114">
        <v>4680</v>
      </c>
      <c r="AW12" s="118">
        <v>3904</v>
      </c>
      <c r="AX12" s="121">
        <v>3926</v>
      </c>
      <c r="AY12" s="114">
        <v>3923</v>
      </c>
      <c r="AZ12" s="114">
        <f t="shared" si="2"/>
        <v>-757</v>
      </c>
      <c r="BA12" s="114">
        <f t="shared" si="7"/>
        <v>-84784</v>
      </c>
    </row>
    <row r="13" spans="1:53" hidden="1">
      <c r="A13" s="109">
        <v>45548</v>
      </c>
      <c r="C13" s="124">
        <v>64</v>
      </c>
      <c r="D13" s="114">
        <v>3156</v>
      </c>
      <c r="E13" s="114">
        <v>2406</v>
      </c>
      <c r="F13" s="114">
        <v>2406</v>
      </c>
      <c r="G13" s="114">
        <v>2406</v>
      </c>
      <c r="H13" s="114">
        <f t="shared" si="3"/>
        <v>-750</v>
      </c>
      <c r="I13" s="114">
        <f t="shared" si="8"/>
        <v>-48000</v>
      </c>
      <c r="K13" s="123"/>
      <c r="L13" s="114"/>
      <c r="M13" s="114"/>
      <c r="N13" s="114"/>
      <c r="O13" s="114"/>
      <c r="P13" s="114"/>
      <c r="Q13" s="114"/>
      <c r="S13" s="109" t="e">
        <f>#REF!</f>
        <v>#REF!</v>
      </c>
      <c r="U13" s="123" t="s">
        <v>166</v>
      </c>
      <c r="V13" s="114">
        <v>1373</v>
      </c>
      <c r="W13" s="118">
        <v>1232</v>
      </c>
      <c r="X13" s="118">
        <v>1211</v>
      </c>
      <c r="Y13" s="114">
        <v>1202.5</v>
      </c>
      <c r="Z13" s="114">
        <f t="shared" si="4"/>
        <v>-170.5</v>
      </c>
      <c r="AA13" s="114">
        <f t="shared" si="9"/>
        <v>-38703.5</v>
      </c>
      <c r="AC13" s="123">
        <v>80</v>
      </c>
      <c r="AD13" s="114">
        <v>3058</v>
      </c>
      <c r="AE13" s="118">
        <v>2981.5</v>
      </c>
      <c r="AF13" s="114">
        <v>2990</v>
      </c>
      <c r="AG13" s="114">
        <v>2995</v>
      </c>
      <c r="AH13" s="114">
        <f t="shared" si="5"/>
        <v>-63</v>
      </c>
      <c r="AI13" s="114">
        <f t="shared" si="10"/>
        <v>-5040</v>
      </c>
      <c r="AJ13" s="120"/>
      <c r="AK13" s="109">
        <f t="shared" si="0"/>
        <v>45548</v>
      </c>
      <c r="AM13" s="123" t="s">
        <v>154</v>
      </c>
      <c r="AN13" s="114">
        <v>3920</v>
      </c>
      <c r="AO13" s="118">
        <v>3198</v>
      </c>
      <c r="AP13" s="118">
        <v>3214</v>
      </c>
      <c r="AQ13" s="121">
        <v>3214</v>
      </c>
      <c r="AR13" s="114">
        <f t="shared" si="1"/>
        <v>-706</v>
      </c>
      <c r="AS13" s="114">
        <f t="shared" si="6"/>
        <v>-118608</v>
      </c>
      <c r="AU13" s="1">
        <v>114</v>
      </c>
      <c r="AV13" s="114">
        <v>4666</v>
      </c>
      <c r="AW13" s="118">
        <v>3890</v>
      </c>
      <c r="AX13" s="118">
        <v>3856</v>
      </c>
      <c r="AY13" s="114">
        <v>3845</v>
      </c>
      <c r="AZ13" s="114">
        <f t="shared" si="2"/>
        <v>-821</v>
      </c>
      <c r="BA13" s="114">
        <f t="shared" si="7"/>
        <v>-93594</v>
      </c>
    </row>
    <row r="14" spans="1:53" hidden="1">
      <c r="A14" s="109">
        <v>45552</v>
      </c>
      <c r="C14" s="124">
        <v>64</v>
      </c>
      <c r="D14" s="114">
        <v>3156</v>
      </c>
      <c r="E14" s="114">
        <v>2406</v>
      </c>
      <c r="F14" s="114">
        <v>2406</v>
      </c>
      <c r="G14" s="114">
        <v>2406</v>
      </c>
      <c r="H14" s="114">
        <f t="shared" si="3"/>
        <v>-750</v>
      </c>
      <c r="I14" s="114">
        <f t="shared" si="8"/>
        <v>-48000</v>
      </c>
      <c r="K14" s="123"/>
      <c r="L14" s="114"/>
      <c r="M14" s="114"/>
      <c r="N14" s="114"/>
      <c r="O14" s="114"/>
      <c r="P14" s="114"/>
      <c r="Q14" s="114"/>
      <c r="S14" s="109" t="e">
        <f>#REF!</f>
        <v>#REF!</v>
      </c>
      <c r="U14" s="123">
        <v>228</v>
      </c>
      <c r="V14" s="114">
        <v>1372</v>
      </c>
      <c r="W14" s="118">
        <v>1202.5</v>
      </c>
      <c r="X14" s="114">
        <v>1189</v>
      </c>
      <c r="Y14" s="114">
        <v>1201.5</v>
      </c>
      <c r="Z14" s="114">
        <f t="shared" si="4"/>
        <v>-170.5</v>
      </c>
      <c r="AA14" s="114">
        <f t="shared" si="9"/>
        <v>-38874</v>
      </c>
      <c r="AC14" s="123">
        <v>77</v>
      </c>
      <c r="AD14" s="114">
        <v>3058</v>
      </c>
      <c r="AE14" s="114">
        <v>3009</v>
      </c>
      <c r="AF14" s="121">
        <v>3012</v>
      </c>
      <c r="AG14" s="114">
        <v>3031</v>
      </c>
      <c r="AH14" s="114">
        <f t="shared" si="5"/>
        <v>-27</v>
      </c>
      <c r="AI14" s="114">
        <f t="shared" si="10"/>
        <v>-2079</v>
      </c>
      <c r="AJ14" s="120"/>
      <c r="AK14" s="109">
        <f t="shared" si="0"/>
        <v>45552</v>
      </c>
      <c r="AM14" s="123" t="s">
        <v>157</v>
      </c>
      <c r="AN14" s="114">
        <v>3916</v>
      </c>
      <c r="AO14" s="118">
        <v>3226</v>
      </c>
      <c r="AP14" s="121">
        <v>3216</v>
      </c>
      <c r="AQ14" s="114">
        <v>3266</v>
      </c>
      <c r="AR14" s="114">
        <f t="shared" si="1"/>
        <v>-650</v>
      </c>
      <c r="AS14" s="114">
        <f t="shared" si="6"/>
        <v>-107900</v>
      </c>
      <c r="AU14" s="123" t="s">
        <v>158</v>
      </c>
      <c r="AV14" s="114">
        <v>4659</v>
      </c>
      <c r="AW14" s="118">
        <v>3850</v>
      </c>
      <c r="AX14" s="121">
        <v>3844</v>
      </c>
      <c r="AY14" s="114">
        <v>3902</v>
      </c>
      <c r="AZ14" s="114">
        <f t="shared" si="2"/>
        <v>-757</v>
      </c>
      <c r="BA14" s="114">
        <f t="shared" si="7"/>
        <v>-85541</v>
      </c>
    </row>
    <row r="15" spans="1:53" hidden="1">
      <c r="A15" s="109">
        <v>45553</v>
      </c>
      <c r="C15" s="124">
        <v>64</v>
      </c>
      <c r="D15" s="114">
        <v>3156</v>
      </c>
      <c r="E15" s="114">
        <v>2406</v>
      </c>
      <c r="F15" s="114">
        <v>2406</v>
      </c>
      <c r="G15" s="114">
        <v>2406</v>
      </c>
      <c r="H15" s="114">
        <f t="shared" si="3"/>
        <v>-750</v>
      </c>
      <c r="I15" s="114">
        <f t="shared" si="8"/>
        <v>-48000</v>
      </c>
      <c r="K15" s="123"/>
      <c r="L15" s="114"/>
      <c r="M15" s="114"/>
      <c r="N15" s="114"/>
      <c r="O15" s="114"/>
      <c r="P15" s="114"/>
      <c r="Q15" s="114"/>
      <c r="S15" s="109" t="e">
        <f>#REF!</f>
        <v>#REF!</v>
      </c>
      <c r="U15" s="123" t="s">
        <v>163</v>
      </c>
      <c r="V15" s="114">
        <v>1372</v>
      </c>
      <c r="W15" s="118">
        <v>1206.5</v>
      </c>
      <c r="X15" s="121">
        <v>1212</v>
      </c>
      <c r="Y15" s="114">
        <v>1211</v>
      </c>
      <c r="Z15" s="114">
        <f t="shared" si="4"/>
        <v>-161</v>
      </c>
      <c r="AA15" s="114">
        <f t="shared" si="9"/>
        <v>-36547</v>
      </c>
      <c r="AC15" s="123">
        <v>78</v>
      </c>
      <c r="AD15" s="114">
        <v>3058</v>
      </c>
      <c r="AE15" s="114">
        <v>3020</v>
      </c>
      <c r="AF15" s="114">
        <v>2981</v>
      </c>
      <c r="AG15" s="118">
        <v>2985.5</v>
      </c>
      <c r="AH15" s="114">
        <f t="shared" si="5"/>
        <v>-72.5</v>
      </c>
      <c r="AI15" s="114">
        <f t="shared" si="10"/>
        <v>-5655</v>
      </c>
      <c r="AJ15" s="120"/>
      <c r="AK15" s="109">
        <f t="shared" si="0"/>
        <v>45553</v>
      </c>
      <c r="AM15" s="123">
        <v>166</v>
      </c>
      <c r="AN15" s="114">
        <v>3916</v>
      </c>
      <c r="AO15" s="114">
        <v>3259</v>
      </c>
      <c r="AP15" s="114">
        <v>3247</v>
      </c>
      <c r="AQ15" s="114">
        <v>3275</v>
      </c>
      <c r="AR15" s="114">
        <f t="shared" si="1"/>
        <v>-641</v>
      </c>
      <c r="AS15" s="114">
        <f t="shared" si="6"/>
        <v>-106406</v>
      </c>
      <c r="AU15" s="123" t="s">
        <v>164</v>
      </c>
      <c r="AV15" s="114">
        <v>4652</v>
      </c>
      <c r="AW15" s="114">
        <v>3880</v>
      </c>
      <c r="AX15" s="114">
        <v>3846</v>
      </c>
      <c r="AY15" s="118">
        <v>3826</v>
      </c>
      <c r="AZ15" s="114">
        <f t="shared" si="2"/>
        <v>-826</v>
      </c>
      <c r="BA15" s="114">
        <f t="shared" si="7"/>
        <v>-94164</v>
      </c>
    </row>
    <row r="16" spans="1:53" hidden="1">
      <c r="A16" s="109">
        <v>45554</v>
      </c>
      <c r="C16" s="124">
        <v>64</v>
      </c>
      <c r="D16" s="114">
        <v>3156</v>
      </c>
      <c r="E16" s="114">
        <v>2610.5</v>
      </c>
      <c r="F16" s="114">
        <v>2610.5</v>
      </c>
      <c r="G16" s="114">
        <v>2610.5</v>
      </c>
      <c r="H16" s="114">
        <f t="shared" si="3"/>
        <v>-545.5</v>
      </c>
      <c r="I16" s="114">
        <f t="shared" si="8"/>
        <v>-34912</v>
      </c>
      <c r="K16" s="123"/>
      <c r="L16" s="114"/>
      <c r="M16" s="114"/>
      <c r="N16" s="114"/>
      <c r="O16" s="114"/>
      <c r="P16" s="114"/>
      <c r="Q16" s="114"/>
      <c r="S16" s="109" t="e">
        <f>#REF!</f>
        <v>#REF!</v>
      </c>
      <c r="U16" s="123" t="s">
        <v>168</v>
      </c>
      <c r="V16" s="114">
        <v>1372</v>
      </c>
      <c r="W16" s="118">
        <v>1234</v>
      </c>
      <c r="X16" s="114">
        <v>1242</v>
      </c>
      <c r="Y16" s="121">
        <v>1241.5</v>
      </c>
      <c r="Z16" s="114">
        <f t="shared" si="4"/>
        <v>-130.5</v>
      </c>
      <c r="AA16" s="114">
        <f t="shared" si="9"/>
        <v>-29362.5</v>
      </c>
      <c r="AC16" s="123" t="s">
        <v>167</v>
      </c>
      <c r="AD16" s="114">
        <v>3057</v>
      </c>
      <c r="AE16" s="118">
        <v>3030</v>
      </c>
      <c r="AF16" s="121">
        <v>3051</v>
      </c>
      <c r="AG16" s="114">
        <v>3054</v>
      </c>
      <c r="AH16" s="114">
        <f t="shared" si="5"/>
        <v>-3</v>
      </c>
      <c r="AI16" s="114">
        <f t="shared" si="10"/>
        <v>-231</v>
      </c>
      <c r="AJ16" s="120"/>
      <c r="AK16" s="109">
        <f t="shared" si="0"/>
        <v>45554</v>
      </c>
      <c r="AM16" s="123">
        <v>160</v>
      </c>
      <c r="AN16" s="114">
        <v>3916</v>
      </c>
      <c r="AO16" s="121">
        <v>3288</v>
      </c>
      <c r="AP16" s="121">
        <v>3335</v>
      </c>
      <c r="AQ16" s="121">
        <v>3340</v>
      </c>
      <c r="AR16" s="114">
        <f t="shared" si="1"/>
        <v>-576</v>
      </c>
      <c r="AS16" s="114">
        <f t="shared" si="6"/>
        <v>-92160</v>
      </c>
      <c r="AU16" s="123" t="s">
        <v>158</v>
      </c>
      <c r="AV16" s="114">
        <v>4645</v>
      </c>
      <c r="AW16" s="118">
        <v>3862</v>
      </c>
      <c r="AX16" s="121">
        <v>3939</v>
      </c>
      <c r="AY16" s="114">
        <v>3914</v>
      </c>
      <c r="AZ16" s="114">
        <f t="shared" si="2"/>
        <v>-731</v>
      </c>
      <c r="BA16" s="114">
        <f t="shared" si="7"/>
        <v>-82603</v>
      </c>
    </row>
    <row r="17" spans="1:53" hidden="1">
      <c r="A17" s="109">
        <v>45555</v>
      </c>
      <c r="C17" s="124">
        <v>64</v>
      </c>
      <c r="D17" s="114">
        <v>3156</v>
      </c>
      <c r="E17" s="114">
        <v>2610.5</v>
      </c>
      <c r="F17" s="114">
        <v>2610.5</v>
      </c>
      <c r="G17" s="114">
        <v>2610.5</v>
      </c>
      <c r="H17" s="114">
        <f t="shared" si="3"/>
        <v>-545.5</v>
      </c>
      <c r="I17" s="114">
        <f t="shared" si="8"/>
        <v>-34912</v>
      </c>
      <c r="K17" s="123"/>
      <c r="L17" s="114"/>
      <c r="M17" s="114"/>
      <c r="N17" s="114"/>
      <c r="O17" s="114"/>
      <c r="P17" s="114"/>
      <c r="Q17" s="114"/>
      <c r="S17" s="109" t="e">
        <f>#REF!</f>
        <v>#REF!</v>
      </c>
      <c r="U17" s="123" t="s">
        <v>129</v>
      </c>
      <c r="V17" s="114">
        <v>1372</v>
      </c>
      <c r="W17" s="114">
        <v>1263</v>
      </c>
      <c r="X17" s="121">
        <v>1256</v>
      </c>
      <c r="Y17" s="121">
        <v>1244.5</v>
      </c>
      <c r="Z17" s="114">
        <f t="shared" si="4"/>
        <v>-127.5</v>
      </c>
      <c r="AA17" s="114">
        <f t="shared" si="9"/>
        <v>-28432.5</v>
      </c>
      <c r="AC17" s="123" t="s">
        <v>169</v>
      </c>
      <c r="AD17" s="114">
        <v>3057</v>
      </c>
      <c r="AE17" s="121">
        <v>3059</v>
      </c>
      <c r="AF17" s="121">
        <v>3047</v>
      </c>
      <c r="AG17" s="114">
        <v>3051</v>
      </c>
      <c r="AH17" s="114">
        <f t="shared" si="5"/>
        <v>-6</v>
      </c>
      <c r="AI17" s="114">
        <f t="shared" si="10"/>
        <v>-438</v>
      </c>
      <c r="AJ17" s="120"/>
      <c r="AK17" s="109">
        <f t="shared" si="0"/>
        <v>45555</v>
      </c>
      <c r="AM17" s="123">
        <v>160</v>
      </c>
      <c r="AN17" s="114">
        <v>3916</v>
      </c>
      <c r="AO17" s="114">
        <v>3332</v>
      </c>
      <c r="AP17" s="114">
        <v>3340</v>
      </c>
      <c r="AQ17" s="114">
        <v>3318</v>
      </c>
      <c r="AR17" s="114">
        <f t="shared" si="1"/>
        <v>-598</v>
      </c>
      <c r="AS17" s="114">
        <f t="shared" si="6"/>
        <v>-95680</v>
      </c>
      <c r="AU17" s="1">
        <v>113</v>
      </c>
      <c r="AV17" s="114">
        <v>4645</v>
      </c>
      <c r="AW17" s="114">
        <v>3960</v>
      </c>
      <c r="AX17" s="114">
        <v>3917</v>
      </c>
      <c r="AY17" s="114">
        <v>3910</v>
      </c>
      <c r="AZ17" s="114">
        <f t="shared" si="2"/>
        <v>-735</v>
      </c>
      <c r="BA17" s="114">
        <f t="shared" si="7"/>
        <v>-83055</v>
      </c>
    </row>
    <row r="18" spans="1:53" hidden="1">
      <c r="A18" s="109">
        <v>45559</v>
      </c>
      <c r="C18" s="124">
        <v>64</v>
      </c>
      <c r="D18" s="114">
        <v>3156</v>
      </c>
      <c r="E18" s="114">
        <v>2610.5</v>
      </c>
      <c r="F18" s="114">
        <v>2610.5</v>
      </c>
      <c r="G18" s="114">
        <v>2610.5</v>
      </c>
      <c r="H18" s="114">
        <f t="shared" si="3"/>
        <v>-545.5</v>
      </c>
      <c r="I18" s="114">
        <f t="shared" si="8"/>
        <v>-34912</v>
      </c>
      <c r="K18" s="123"/>
      <c r="L18" s="114"/>
      <c r="M18" s="114"/>
      <c r="N18" s="114"/>
      <c r="O18" s="114"/>
      <c r="P18" s="114"/>
      <c r="Q18" s="114"/>
      <c r="S18" s="109" t="e">
        <f>#REF!</f>
        <v>#REF!</v>
      </c>
      <c r="U18" s="123">
        <v>224</v>
      </c>
      <c r="V18" s="114">
        <v>1372</v>
      </c>
      <c r="W18" s="118">
        <v>1253</v>
      </c>
      <c r="X18" s="114">
        <v>1254</v>
      </c>
      <c r="Y18" s="114">
        <v>1247.5</v>
      </c>
      <c r="Z18" s="114">
        <f t="shared" si="4"/>
        <v>-124.5</v>
      </c>
      <c r="AA18" s="114">
        <f t="shared" si="9"/>
        <v>-27888</v>
      </c>
      <c r="AC18" s="123">
        <v>74</v>
      </c>
      <c r="AD18" s="114">
        <v>3057</v>
      </c>
      <c r="AE18" s="114">
        <v>3043</v>
      </c>
      <c r="AF18" s="118">
        <v>3014</v>
      </c>
      <c r="AG18" s="114">
        <v>3015</v>
      </c>
      <c r="AH18" s="114">
        <f t="shared" si="5"/>
        <v>-42</v>
      </c>
      <c r="AI18" s="114">
        <f t="shared" si="10"/>
        <v>-3108</v>
      </c>
      <c r="AJ18" s="120"/>
      <c r="AK18" s="109">
        <f t="shared" si="0"/>
        <v>45559</v>
      </c>
      <c r="AM18" s="123">
        <v>161</v>
      </c>
      <c r="AN18" s="114">
        <v>3913</v>
      </c>
      <c r="AO18" s="118">
        <v>3320</v>
      </c>
      <c r="AP18" s="114">
        <v>3321</v>
      </c>
      <c r="AQ18" s="114">
        <v>3338</v>
      </c>
      <c r="AR18" s="114">
        <f t="shared" si="1"/>
        <v>-575</v>
      </c>
      <c r="AS18" s="114">
        <f t="shared" si="6"/>
        <v>-92575</v>
      </c>
      <c r="AU18" s="1">
        <v>115</v>
      </c>
      <c r="AV18" s="114">
        <v>4632</v>
      </c>
      <c r="AW18" s="118">
        <v>3918</v>
      </c>
      <c r="AX18" s="118">
        <v>3825</v>
      </c>
      <c r="AY18" s="114">
        <v>3825</v>
      </c>
      <c r="AZ18" s="114">
        <f t="shared" si="2"/>
        <v>-807</v>
      </c>
      <c r="BA18" s="114">
        <f t="shared" si="7"/>
        <v>-92805</v>
      </c>
    </row>
    <row r="19" spans="1:53" hidden="1">
      <c r="A19" s="109">
        <v>45560</v>
      </c>
      <c r="C19" s="124">
        <v>64</v>
      </c>
      <c r="D19" s="114">
        <v>3156</v>
      </c>
      <c r="E19" s="114">
        <v>2610.5</v>
      </c>
      <c r="F19" s="114">
        <v>2610.5</v>
      </c>
      <c r="G19" s="114">
        <v>2610.5</v>
      </c>
      <c r="H19" s="114">
        <f t="shared" si="3"/>
        <v>-545.5</v>
      </c>
      <c r="I19" s="114">
        <f t="shared" si="8"/>
        <v>-34912</v>
      </c>
      <c r="K19" s="123"/>
      <c r="L19" s="114"/>
      <c r="M19" s="114"/>
      <c r="N19" s="114"/>
      <c r="O19" s="114"/>
      <c r="P19" s="114"/>
      <c r="Q19" s="114"/>
      <c r="S19" s="109" t="e">
        <f>#REF!</f>
        <v>#REF!</v>
      </c>
      <c r="U19" s="123">
        <v>223</v>
      </c>
      <c r="V19" s="114">
        <v>1372</v>
      </c>
      <c r="W19" s="114">
        <v>1260.5</v>
      </c>
      <c r="X19" s="121">
        <v>1278</v>
      </c>
      <c r="Y19" s="114">
        <v>1277.5</v>
      </c>
      <c r="Z19" s="114">
        <f t="shared" si="4"/>
        <v>-94.5</v>
      </c>
      <c r="AA19" s="114">
        <f t="shared" si="9"/>
        <v>-21073.5</v>
      </c>
      <c r="AC19" s="123">
        <v>75</v>
      </c>
      <c r="AD19" s="114">
        <v>3057</v>
      </c>
      <c r="AE19" s="114">
        <v>3033</v>
      </c>
      <c r="AF19" s="118">
        <v>3030</v>
      </c>
      <c r="AG19" s="114">
        <v>3049</v>
      </c>
      <c r="AH19" s="114">
        <f t="shared" si="5"/>
        <v>-8</v>
      </c>
      <c r="AI19" s="114">
        <f t="shared" si="10"/>
        <v>-600</v>
      </c>
      <c r="AJ19" s="120"/>
      <c r="AK19" s="109">
        <f t="shared" si="0"/>
        <v>45560</v>
      </c>
      <c r="AM19" s="123">
        <v>160</v>
      </c>
      <c r="AN19" s="114">
        <v>3913</v>
      </c>
      <c r="AO19" s="114">
        <v>3333</v>
      </c>
      <c r="AP19" s="114">
        <v>3364</v>
      </c>
      <c r="AQ19" s="121">
        <v>3375</v>
      </c>
      <c r="AR19" s="114">
        <f t="shared" si="1"/>
        <v>-538</v>
      </c>
      <c r="AS19" s="114">
        <f t="shared" si="6"/>
        <v>-86080</v>
      </c>
      <c r="AU19" s="1">
        <v>118</v>
      </c>
      <c r="AV19" s="114">
        <v>4611</v>
      </c>
      <c r="AW19" s="118">
        <v>3802</v>
      </c>
      <c r="AX19" s="118">
        <v>3810</v>
      </c>
      <c r="AY19" s="118">
        <v>3782</v>
      </c>
      <c r="AZ19" s="114">
        <f t="shared" si="2"/>
        <v>-829</v>
      </c>
      <c r="BA19" s="114">
        <f t="shared" si="7"/>
        <v>-97822</v>
      </c>
    </row>
    <row r="20" spans="1:53" hidden="1">
      <c r="A20" s="109">
        <v>45561</v>
      </c>
      <c r="C20" s="124">
        <v>64</v>
      </c>
      <c r="D20" s="114">
        <v>3156</v>
      </c>
      <c r="E20" s="114">
        <v>2610.5</v>
      </c>
      <c r="F20" s="114">
        <v>2610.5</v>
      </c>
      <c r="G20" s="114">
        <v>2610.5</v>
      </c>
      <c r="H20" s="114">
        <f t="shared" si="3"/>
        <v>-545.5</v>
      </c>
      <c r="I20" s="114">
        <f t="shared" si="8"/>
        <v>-34912</v>
      </c>
      <c r="K20" s="123"/>
      <c r="L20" s="114"/>
      <c r="M20" s="114"/>
      <c r="N20" s="114"/>
      <c r="O20" s="114"/>
      <c r="P20" s="114"/>
      <c r="Q20" s="114"/>
      <c r="S20" s="109" t="e">
        <f>#REF!</f>
        <v>#REF!</v>
      </c>
      <c r="U20" s="123">
        <v>223</v>
      </c>
      <c r="V20" s="114">
        <v>1372</v>
      </c>
      <c r="W20" s="114">
        <v>1282</v>
      </c>
      <c r="X20" s="114">
        <v>1271.5</v>
      </c>
      <c r="Y20" s="114">
        <v>1286</v>
      </c>
      <c r="Z20" s="114">
        <f t="shared" si="4"/>
        <v>-86</v>
      </c>
      <c r="AA20" s="114">
        <f t="shared" si="9"/>
        <v>-19178</v>
      </c>
      <c r="AC20" s="123">
        <v>71</v>
      </c>
      <c r="AD20" s="114">
        <v>3057</v>
      </c>
      <c r="AE20" s="114">
        <v>3054</v>
      </c>
      <c r="AF20" s="121">
        <v>3055</v>
      </c>
      <c r="AG20" s="121">
        <v>3076</v>
      </c>
      <c r="AH20" s="114">
        <f t="shared" si="5"/>
        <v>19</v>
      </c>
      <c r="AI20" s="114">
        <f t="shared" si="10"/>
        <v>1349</v>
      </c>
      <c r="AJ20" s="120"/>
      <c r="AK20" s="109">
        <f t="shared" si="0"/>
        <v>45561</v>
      </c>
      <c r="AM20" s="123">
        <v>161</v>
      </c>
      <c r="AN20" s="114">
        <v>3910</v>
      </c>
      <c r="AO20" s="114">
        <v>3374</v>
      </c>
      <c r="AP20" s="118">
        <v>3392</v>
      </c>
      <c r="AQ20" s="114">
        <v>3437</v>
      </c>
      <c r="AR20" s="114">
        <f t="shared" si="1"/>
        <v>-473</v>
      </c>
      <c r="AS20" s="114">
        <f t="shared" si="6"/>
        <v>-76153</v>
      </c>
      <c r="AU20" s="1">
        <v>120</v>
      </c>
      <c r="AV20" s="114">
        <v>4597</v>
      </c>
      <c r="AW20" s="118">
        <v>3770</v>
      </c>
      <c r="AX20" s="118">
        <v>3785</v>
      </c>
      <c r="AY20" s="114">
        <v>3814</v>
      </c>
      <c r="AZ20" s="114">
        <f t="shared" si="2"/>
        <v>-783</v>
      </c>
      <c r="BA20" s="114">
        <f t="shared" si="7"/>
        <v>-93960</v>
      </c>
    </row>
    <row r="21" spans="1:53" hidden="1">
      <c r="A21" s="109">
        <v>45562</v>
      </c>
      <c r="C21" s="124">
        <v>64</v>
      </c>
      <c r="D21" s="114">
        <v>3156</v>
      </c>
      <c r="E21" s="114">
        <v>2610.5</v>
      </c>
      <c r="F21" s="114">
        <v>2610.5</v>
      </c>
      <c r="G21" s="114">
        <v>2610.5</v>
      </c>
      <c r="H21" s="114">
        <f t="shared" si="3"/>
        <v>-545.5</v>
      </c>
      <c r="I21" s="114">
        <f t="shared" si="8"/>
        <v>-34912</v>
      </c>
      <c r="K21" s="123"/>
      <c r="L21" s="114"/>
      <c r="M21" s="114"/>
      <c r="N21" s="114"/>
      <c r="O21" s="114"/>
      <c r="P21" s="114"/>
      <c r="Q21" s="114"/>
      <c r="S21" s="109" t="e">
        <f>#REF!</f>
        <v>#REF!</v>
      </c>
      <c r="U21" s="123">
        <v>223</v>
      </c>
      <c r="V21" s="114">
        <v>1372</v>
      </c>
      <c r="W21" s="114">
        <v>1281</v>
      </c>
      <c r="X21" s="114">
        <v>1257</v>
      </c>
      <c r="Y21" s="114">
        <v>1281.5</v>
      </c>
      <c r="Z21" s="114">
        <f t="shared" si="4"/>
        <v>-90.5</v>
      </c>
      <c r="AA21" s="114">
        <f t="shared" si="9"/>
        <v>-20181.5</v>
      </c>
      <c r="AC21" s="123">
        <v>65</v>
      </c>
      <c r="AD21" s="114">
        <v>3057</v>
      </c>
      <c r="AE21" s="121">
        <v>3090</v>
      </c>
      <c r="AF21" s="121">
        <v>3077</v>
      </c>
      <c r="AG21" s="121">
        <v>3094</v>
      </c>
      <c r="AH21" s="114">
        <f t="shared" si="5"/>
        <v>37</v>
      </c>
      <c r="AI21" s="114">
        <f t="shared" si="10"/>
        <v>2405</v>
      </c>
      <c r="AJ21" s="120"/>
      <c r="AK21" s="109">
        <f t="shared" si="0"/>
        <v>45562</v>
      </c>
      <c r="AM21" s="123">
        <v>160</v>
      </c>
      <c r="AN21" s="114">
        <v>3910</v>
      </c>
      <c r="AO21" s="114">
        <v>3437</v>
      </c>
      <c r="AP21" s="121">
        <v>3455</v>
      </c>
      <c r="AQ21" s="114">
        <v>3458</v>
      </c>
      <c r="AR21" s="114">
        <f t="shared" si="1"/>
        <v>-452</v>
      </c>
      <c r="AS21" s="114">
        <f t="shared" si="6"/>
        <v>-72320</v>
      </c>
      <c r="AU21" s="1">
        <v>119</v>
      </c>
      <c r="AV21" s="114">
        <v>4597</v>
      </c>
      <c r="AW21" s="114">
        <v>3814</v>
      </c>
      <c r="AX21" s="121">
        <v>3784</v>
      </c>
      <c r="AY21" s="114">
        <v>3852</v>
      </c>
      <c r="AZ21" s="114">
        <f t="shared" si="2"/>
        <v>-745</v>
      </c>
      <c r="BA21" s="114">
        <f t="shared" si="7"/>
        <v>-88655</v>
      </c>
    </row>
    <row r="22" spans="1:53" hidden="1">
      <c r="A22" s="109">
        <v>45565</v>
      </c>
      <c r="C22" s="124">
        <v>64</v>
      </c>
      <c r="D22" s="114">
        <v>3156</v>
      </c>
      <c r="E22" s="114">
        <v>2542.5</v>
      </c>
      <c r="F22" s="114">
        <v>2542.5</v>
      </c>
      <c r="G22" s="114">
        <v>2542.5</v>
      </c>
      <c r="H22" s="114">
        <f t="shared" si="3"/>
        <v>-613.5</v>
      </c>
      <c r="I22" s="114">
        <f t="shared" si="8"/>
        <v>-39264</v>
      </c>
      <c r="K22" s="123"/>
      <c r="L22" s="114"/>
      <c r="M22" s="114"/>
      <c r="N22" s="114"/>
      <c r="O22" s="114"/>
      <c r="P22" s="114"/>
      <c r="Q22" s="114"/>
      <c r="S22" s="109" t="e">
        <f>#REF!</f>
        <v>#REF!</v>
      </c>
      <c r="U22" s="123">
        <v>223</v>
      </c>
      <c r="V22" s="114">
        <v>1372</v>
      </c>
      <c r="W22" s="114">
        <v>1230</v>
      </c>
      <c r="X22" s="114">
        <v>1239.5</v>
      </c>
      <c r="Y22" s="114">
        <v>1243</v>
      </c>
      <c r="Z22" s="114">
        <f t="shared" si="4"/>
        <v>-129</v>
      </c>
      <c r="AA22" s="114">
        <f t="shared" si="9"/>
        <v>-28767</v>
      </c>
      <c r="AC22" s="123">
        <v>61</v>
      </c>
      <c r="AD22" s="114">
        <v>3057</v>
      </c>
      <c r="AE22" s="121">
        <v>3031</v>
      </c>
      <c r="AF22" s="121">
        <v>3075</v>
      </c>
      <c r="AG22" s="114">
        <v>3069</v>
      </c>
      <c r="AH22" s="114">
        <f t="shared" si="5"/>
        <v>12</v>
      </c>
      <c r="AI22" s="114">
        <f t="shared" si="10"/>
        <v>732</v>
      </c>
      <c r="AJ22" s="120"/>
      <c r="AK22" s="109">
        <f t="shared" si="0"/>
        <v>45565</v>
      </c>
      <c r="AM22" s="123">
        <v>160</v>
      </c>
      <c r="AN22" s="114">
        <v>3910</v>
      </c>
      <c r="AO22" s="114">
        <v>3408</v>
      </c>
      <c r="AP22" s="114">
        <v>3439</v>
      </c>
      <c r="AQ22" s="114">
        <v>3413</v>
      </c>
      <c r="AR22" s="114">
        <f t="shared" si="1"/>
        <v>-497</v>
      </c>
      <c r="AS22" s="114">
        <f t="shared" si="6"/>
        <v>-79520</v>
      </c>
      <c r="AU22" s="1">
        <v>121</v>
      </c>
      <c r="AV22" s="114">
        <v>4583</v>
      </c>
      <c r="AW22" s="118">
        <v>3730</v>
      </c>
      <c r="AX22" s="118">
        <v>3716</v>
      </c>
      <c r="AY22" s="114">
        <v>3698</v>
      </c>
      <c r="AZ22" s="114">
        <f t="shared" si="2"/>
        <v>-885</v>
      </c>
      <c r="BA22" s="114">
        <f t="shared" si="7"/>
        <v>-107085</v>
      </c>
    </row>
    <row r="23" spans="1:53" hidden="1"/>
    <row r="24" spans="1:53">
      <c r="A24" s="109">
        <v>45566</v>
      </c>
      <c r="C24" s="123">
        <v>64</v>
      </c>
      <c r="D24" s="114">
        <v>3156</v>
      </c>
      <c r="E24" s="114">
        <v>2596</v>
      </c>
      <c r="F24" s="114">
        <v>2596</v>
      </c>
      <c r="G24" s="114">
        <v>2596</v>
      </c>
      <c r="H24" s="114">
        <f t="shared" ref="H24:H45" si="11">G24-D24</f>
        <v>-560</v>
      </c>
      <c r="I24" s="114">
        <f t="shared" ref="I24:I45" si="12">VALUE(RIGHT(C24,3))*H24</f>
        <v>-35840</v>
      </c>
      <c r="K24" s="123"/>
      <c r="L24" s="114"/>
      <c r="M24" s="114"/>
      <c r="N24" s="114"/>
      <c r="O24" s="114"/>
      <c r="P24" s="114"/>
      <c r="Q24" s="114"/>
      <c r="S24" s="109">
        <v>45566</v>
      </c>
      <c r="U24" s="123">
        <v>223</v>
      </c>
      <c r="V24" s="114">
        <v>1372</v>
      </c>
      <c r="W24" s="114">
        <v>1249.5</v>
      </c>
      <c r="X24" s="114">
        <v>1243</v>
      </c>
      <c r="Y24" s="114">
        <v>1256</v>
      </c>
      <c r="Z24" s="114">
        <f t="shared" ref="Z24:Z45" si="13">Y24-V24</f>
        <v>-116</v>
      </c>
      <c r="AA24" s="114">
        <f t="shared" ref="AA24:AA45" si="14">VALUE(RIGHT(U24,3))*Z24</f>
        <v>-25868</v>
      </c>
      <c r="AC24" s="123">
        <v>60</v>
      </c>
      <c r="AD24" s="114">
        <v>3057</v>
      </c>
      <c r="AE24" s="121">
        <v>3072</v>
      </c>
      <c r="AF24" s="114">
        <v>3030</v>
      </c>
      <c r="AG24" s="114">
        <v>3025</v>
      </c>
      <c r="AH24" s="114">
        <f t="shared" ref="AH24:AH45" si="15">AG24-AD24</f>
        <v>-32</v>
      </c>
      <c r="AI24" s="114">
        <f t="shared" ref="AI24:AI45" si="16">VALUE(RIGHT(AC24,3))*AH24</f>
        <v>-1920</v>
      </c>
      <c r="AJ24" s="120"/>
      <c r="AK24" s="109">
        <v>45566</v>
      </c>
      <c r="AM24" s="123">
        <v>161</v>
      </c>
      <c r="AN24" s="114">
        <v>3907</v>
      </c>
      <c r="AO24" s="114">
        <v>3415</v>
      </c>
      <c r="AP24" s="118">
        <v>3395</v>
      </c>
      <c r="AQ24" s="114">
        <v>3384</v>
      </c>
      <c r="AR24" s="114">
        <f t="shared" ref="AR24:AR55" si="17">AQ24-AN24</f>
        <v>-523</v>
      </c>
      <c r="AS24" s="114">
        <f t="shared" ref="AS24:AS55" si="18">VALUE(RIGHT(AM24,3))*AR24</f>
        <v>-84203</v>
      </c>
      <c r="AU24" s="123">
        <v>123</v>
      </c>
      <c r="AV24" s="114">
        <v>4569</v>
      </c>
      <c r="AW24" s="118">
        <v>3710</v>
      </c>
      <c r="AX24" s="118">
        <v>3685</v>
      </c>
      <c r="AY24" s="114">
        <v>3707</v>
      </c>
      <c r="AZ24" s="114">
        <f t="shared" ref="AZ24:AZ55" si="19">AY24-AV24</f>
        <v>-862</v>
      </c>
      <c r="BA24" s="114">
        <f t="shared" ref="BA24:BA55" si="20">VALUE(RIGHT(AU24,3))*AZ24</f>
        <v>-106026</v>
      </c>
    </row>
    <row r="25" spans="1:53">
      <c r="A25" s="109">
        <v>45567</v>
      </c>
      <c r="C25" s="123">
        <v>64</v>
      </c>
      <c r="D25" s="114">
        <v>3156</v>
      </c>
      <c r="E25" s="114">
        <v>2569.5</v>
      </c>
      <c r="F25" s="114">
        <v>2569.5</v>
      </c>
      <c r="G25" s="114">
        <v>2569.5</v>
      </c>
      <c r="H25" s="114">
        <f t="shared" si="11"/>
        <v>-586.5</v>
      </c>
      <c r="I25" s="114">
        <f t="shared" si="12"/>
        <v>-37536</v>
      </c>
      <c r="K25" s="123"/>
      <c r="L25" s="114"/>
      <c r="M25" s="114"/>
      <c r="N25" s="114"/>
      <c r="O25" s="114"/>
      <c r="P25" s="114"/>
      <c r="Q25" s="114"/>
      <c r="S25" s="109">
        <v>45567</v>
      </c>
      <c r="U25" s="123">
        <v>223</v>
      </c>
      <c r="V25" s="114">
        <v>1372</v>
      </c>
      <c r="W25" s="114">
        <v>1245</v>
      </c>
      <c r="X25" s="114"/>
      <c r="Y25" s="114">
        <v>1253</v>
      </c>
      <c r="Z25" s="114">
        <f t="shared" si="13"/>
        <v>-119</v>
      </c>
      <c r="AA25" s="114">
        <f t="shared" si="14"/>
        <v>-26537</v>
      </c>
      <c r="AC25" s="123">
        <v>61</v>
      </c>
      <c r="AD25" s="114">
        <v>3056</v>
      </c>
      <c r="AE25" s="114">
        <v>2981</v>
      </c>
      <c r="AF25" s="118">
        <v>2975.5</v>
      </c>
      <c r="AG25" s="114">
        <v>2941.5</v>
      </c>
      <c r="AH25" s="114">
        <f t="shared" si="15"/>
        <v>-114.5</v>
      </c>
      <c r="AI25" s="114">
        <f t="shared" si="16"/>
        <v>-6984.5</v>
      </c>
      <c r="AJ25" s="120"/>
      <c r="AK25" s="109">
        <v>45567</v>
      </c>
      <c r="AM25" s="123">
        <v>162</v>
      </c>
      <c r="AN25" s="114">
        <v>3904</v>
      </c>
      <c r="AO25" s="118">
        <v>3360</v>
      </c>
      <c r="AP25" s="114">
        <v>3357</v>
      </c>
      <c r="AQ25" s="114">
        <v>3346</v>
      </c>
      <c r="AR25" s="114">
        <f t="shared" si="17"/>
        <v>-558</v>
      </c>
      <c r="AS25" s="114">
        <f t="shared" si="18"/>
        <v>-90396</v>
      </c>
      <c r="AU25" s="123">
        <v>124</v>
      </c>
      <c r="AV25" s="114">
        <v>4561</v>
      </c>
      <c r="AW25" s="118">
        <v>3677</v>
      </c>
      <c r="AX25" s="114"/>
      <c r="AY25" s="114">
        <v>3635</v>
      </c>
      <c r="AZ25" s="114">
        <f t="shared" si="19"/>
        <v>-926</v>
      </c>
      <c r="BA25" s="114">
        <f t="shared" si="20"/>
        <v>-114824</v>
      </c>
    </row>
    <row r="26" spans="1:53" hidden="1">
      <c r="A26" s="109">
        <v>45568</v>
      </c>
      <c r="C26" s="123">
        <v>64</v>
      </c>
      <c r="D26" s="114">
        <v>3156</v>
      </c>
      <c r="E26" s="114">
        <v>2601.5</v>
      </c>
      <c r="F26" s="114">
        <v>2601.5</v>
      </c>
      <c r="G26" s="114">
        <v>2601.5</v>
      </c>
      <c r="H26" s="114">
        <f t="shared" si="11"/>
        <v>-554.5</v>
      </c>
      <c r="I26" s="114">
        <f t="shared" si="12"/>
        <v>-35488</v>
      </c>
      <c r="K26" s="123"/>
      <c r="L26" s="114"/>
      <c r="M26" s="114"/>
      <c r="N26" s="114"/>
      <c r="O26" s="114"/>
      <c r="P26" s="114"/>
      <c r="Q26" s="114"/>
      <c r="S26" s="109">
        <v>45568</v>
      </c>
      <c r="U26" s="123">
        <v>223</v>
      </c>
      <c r="V26" s="114">
        <v>1372</v>
      </c>
      <c r="W26" s="114">
        <v>1288</v>
      </c>
      <c r="X26" s="114">
        <v>1287.5</v>
      </c>
      <c r="Y26" s="114">
        <v>1284</v>
      </c>
      <c r="Z26" s="114">
        <f t="shared" si="13"/>
        <v>-88</v>
      </c>
      <c r="AA26" s="114">
        <f t="shared" si="14"/>
        <v>-19624</v>
      </c>
      <c r="AC26" s="123">
        <v>63</v>
      </c>
      <c r="AD26" s="114">
        <v>3053</v>
      </c>
      <c r="AE26" s="118">
        <v>2956</v>
      </c>
      <c r="AF26" s="118">
        <v>2945.5</v>
      </c>
      <c r="AG26" s="114">
        <v>2947.5</v>
      </c>
      <c r="AH26" s="114">
        <f t="shared" si="15"/>
        <v>-105.5</v>
      </c>
      <c r="AI26" s="114">
        <f t="shared" si="16"/>
        <v>-6646.5</v>
      </c>
      <c r="AJ26" s="120"/>
      <c r="AK26" s="109">
        <v>45568</v>
      </c>
      <c r="AM26" s="123">
        <v>163</v>
      </c>
      <c r="AN26" s="114">
        <v>3901</v>
      </c>
      <c r="AO26" s="118">
        <v>3377</v>
      </c>
      <c r="AP26" s="114">
        <v>3374</v>
      </c>
      <c r="AQ26" s="114">
        <v>3368</v>
      </c>
      <c r="AR26" s="114">
        <f t="shared" si="17"/>
        <v>-533</v>
      </c>
      <c r="AS26" s="114">
        <f t="shared" si="18"/>
        <v>-86879</v>
      </c>
      <c r="AU26" s="123">
        <v>126</v>
      </c>
      <c r="AV26" s="114">
        <v>4548</v>
      </c>
      <c r="AW26" s="118">
        <v>3700</v>
      </c>
      <c r="AX26" s="118">
        <v>3743</v>
      </c>
      <c r="AY26" s="114">
        <v>3734</v>
      </c>
      <c r="AZ26" s="114">
        <f t="shared" si="19"/>
        <v>-814</v>
      </c>
      <c r="BA26" s="114">
        <f t="shared" si="20"/>
        <v>-102564</v>
      </c>
    </row>
    <row r="27" spans="1:53" hidden="1">
      <c r="A27" s="109">
        <v>45569</v>
      </c>
      <c r="C27" s="123">
        <v>64</v>
      </c>
      <c r="D27" s="114">
        <v>3156</v>
      </c>
      <c r="E27" s="114">
        <v>2586</v>
      </c>
      <c r="F27" s="114">
        <v>2586</v>
      </c>
      <c r="G27" s="114">
        <v>2586</v>
      </c>
      <c r="H27" s="114">
        <f t="shared" si="11"/>
        <v>-570</v>
      </c>
      <c r="I27" s="114">
        <f t="shared" si="12"/>
        <v>-36480</v>
      </c>
      <c r="K27" s="123"/>
      <c r="L27" s="114"/>
      <c r="M27" s="114"/>
      <c r="N27" s="114"/>
      <c r="O27" s="114"/>
      <c r="P27" s="114"/>
      <c r="Q27" s="114"/>
      <c r="S27" s="109">
        <v>45569</v>
      </c>
      <c r="U27" s="123">
        <v>223</v>
      </c>
      <c r="V27" s="114">
        <v>1372</v>
      </c>
      <c r="W27" s="114">
        <v>1298</v>
      </c>
      <c r="X27" s="114">
        <v>1296</v>
      </c>
      <c r="Y27" s="114">
        <v>1299</v>
      </c>
      <c r="Z27" s="114">
        <f t="shared" si="13"/>
        <v>-73</v>
      </c>
      <c r="AA27" s="114">
        <f t="shared" si="14"/>
        <v>-16279</v>
      </c>
      <c r="AC27" s="123">
        <v>64</v>
      </c>
      <c r="AD27" s="114">
        <v>3051</v>
      </c>
      <c r="AE27" s="118">
        <v>2940</v>
      </c>
      <c r="AF27" s="114">
        <v>2943</v>
      </c>
      <c r="AG27" s="114">
        <v>2945</v>
      </c>
      <c r="AH27" s="114">
        <f t="shared" si="15"/>
        <v>-106</v>
      </c>
      <c r="AI27" s="114">
        <f t="shared" si="16"/>
        <v>-6784</v>
      </c>
      <c r="AJ27" s="120"/>
      <c r="AK27" s="109">
        <v>45569</v>
      </c>
      <c r="AM27" s="123">
        <v>164</v>
      </c>
      <c r="AN27" s="114">
        <v>3897</v>
      </c>
      <c r="AO27" s="118">
        <v>3330</v>
      </c>
      <c r="AP27" s="114">
        <v>3381</v>
      </c>
      <c r="AQ27" s="114">
        <v>3386</v>
      </c>
      <c r="AR27" s="114">
        <f t="shared" si="17"/>
        <v>-511</v>
      </c>
      <c r="AS27" s="114">
        <f t="shared" si="18"/>
        <v>-83804</v>
      </c>
      <c r="AU27" s="123">
        <v>126</v>
      </c>
      <c r="AV27" s="114">
        <v>4548</v>
      </c>
      <c r="AW27" s="114">
        <v>3739</v>
      </c>
      <c r="AX27" s="114">
        <v>3760</v>
      </c>
      <c r="AY27" s="114">
        <v>3724</v>
      </c>
      <c r="AZ27" s="114">
        <f t="shared" si="19"/>
        <v>-824</v>
      </c>
      <c r="BA27" s="114">
        <f t="shared" si="20"/>
        <v>-103824</v>
      </c>
    </row>
    <row r="28" spans="1:53" hidden="1">
      <c r="A28" s="109">
        <v>45572</v>
      </c>
      <c r="C28" s="123">
        <v>64</v>
      </c>
      <c r="D28" s="114">
        <v>3156</v>
      </c>
      <c r="E28" s="114">
        <v>2645.5</v>
      </c>
      <c r="F28" s="114">
        <v>2645.5</v>
      </c>
      <c r="G28" s="114">
        <v>2645.5</v>
      </c>
      <c r="H28" s="114">
        <f t="shared" si="11"/>
        <v>-510.5</v>
      </c>
      <c r="I28" s="114">
        <f t="shared" si="12"/>
        <v>-32672</v>
      </c>
      <c r="K28" s="123"/>
      <c r="L28" s="114"/>
      <c r="M28" s="114"/>
      <c r="N28" s="114"/>
      <c r="O28" s="114"/>
      <c r="P28" s="114"/>
      <c r="Q28" s="114"/>
      <c r="S28" s="109">
        <v>45572</v>
      </c>
      <c r="U28" s="123">
        <v>223</v>
      </c>
      <c r="V28" s="114">
        <v>1372</v>
      </c>
      <c r="W28" s="114">
        <v>1319</v>
      </c>
      <c r="X28" s="114">
        <v>1314</v>
      </c>
      <c r="Y28" s="114">
        <v>1317.5</v>
      </c>
      <c r="Z28" s="114">
        <f t="shared" si="13"/>
        <v>-54.5</v>
      </c>
      <c r="AA28" s="114">
        <f t="shared" si="14"/>
        <v>-12153.5</v>
      </c>
      <c r="AC28" s="123">
        <v>66</v>
      </c>
      <c r="AD28" s="114">
        <v>3048</v>
      </c>
      <c r="AE28" s="118">
        <v>2956</v>
      </c>
      <c r="AF28" s="118">
        <v>2920</v>
      </c>
      <c r="AG28" s="114">
        <v>2928</v>
      </c>
      <c r="AH28" s="114">
        <f t="shared" si="15"/>
        <v>-120</v>
      </c>
      <c r="AI28" s="114">
        <f t="shared" si="16"/>
        <v>-7920</v>
      </c>
      <c r="AJ28" s="120"/>
      <c r="AK28" s="109">
        <v>45572</v>
      </c>
      <c r="AM28" s="123">
        <v>164</v>
      </c>
      <c r="AN28" s="114">
        <v>3897</v>
      </c>
      <c r="AO28" s="114">
        <v>3403</v>
      </c>
      <c r="AP28" s="114"/>
      <c r="AQ28" s="114">
        <v>3387</v>
      </c>
      <c r="AR28" s="114">
        <f t="shared" si="17"/>
        <v>-510</v>
      </c>
      <c r="AS28" s="114">
        <f t="shared" si="18"/>
        <v>-83640</v>
      </c>
      <c r="AU28" s="123" t="s">
        <v>170</v>
      </c>
      <c r="AV28" s="114">
        <v>4542</v>
      </c>
      <c r="AW28" s="118">
        <v>3770</v>
      </c>
      <c r="AX28" s="121">
        <v>3785</v>
      </c>
      <c r="AY28" s="114">
        <v>3786</v>
      </c>
      <c r="AZ28" s="114">
        <f t="shared" si="19"/>
        <v>-756</v>
      </c>
      <c r="BA28" s="114">
        <f t="shared" si="20"/>
        <v>-95256</v>
      </c>
    </row>
    <row r="29" spans="1:53" hidden="1">
      <c r="A29" s="109">
        <v>45573</v>
      </c>
      <c r="C29" s="123">
        <v>64</v>
      </c>
      <c r="D29" s="114">
        <v>3156</v>
      </c>
      <c r="E29" s="114">
        <v>2568</v>
      </c>
      <c r="F29" s="114">
        <v>2568</v>
      </c>
      <c r="G29" s="114">
        <v>2568</v>
      </c>
      <c r="H29" s="114">
        <f t="shared" si="11"/>
        <v>-588</v>
      </c>
      <c r="I29" s="114">
        <f t="shared" si="12"/>
        <v>-37632</v>
      </c>
      <c r="K29" s="123"/>
      <c r="L29" s="114"/>
      <c r="M29" s="114"/>
      <c r="N29" s="114"/>
      <c r="O29" s="114"/>
      <c r="P29" s="114"/>
      <c r="Q29" s="114"/>
      <c r="S29" s="109">
        <v>45573</v>
      </c>
      <c r="U29" s="123">
        <v>222</v>
      </c>
      <c r="V29" s="114">
        <v>1372</v>
      </c>
      <c r="W29" s="114">
        <v>1300</v>
      </c>
      <c r="X29" s="121">
        <v>1310</v>
      </c>
      <c r="Y29" s="114">
        <v>1308.5</v>
      </c>
      <c r="Z29" s="114">
        <f t="shared" si="13"/>
        <v>-63.5</v>
      </c>
      <c r="AA29" s="114">
        <f t="shared" si="14"/>
        <v>-14097</v>
      </c>
      <c r="AC29" s="123">
        <v>69</v>
      </c>
      <c r="AD29" s="114">
        <v>3042</v>
      </c>
      <c r="AE29" s="118">
        <v>2920</v>
      </c>
      <c r="AF29" s="118">
        <v>2918</v>
      </c>
      <c r="AG29" s="118">
        <v>2908.5</v>
      </c>
      <c r="AH29" s="114">
        <f t="shared" si="15"/>
        <v>-133.5</v>
      </c>
      <c r="AI29" s="114">
        <f t="shared" si="16"/>
        <v>-9211.5</v>
      </c>
      <c r="AJ29" s="120"/>
      <c r="AK29" s="109">
        <v>45573</v>
      </c>
      <c r="AM29" s="123">
        <v>166</v>
      </c>
      <c r="AN29" s="114">
        <v>3891</v>
      </c>
      <c r="AO29" s="118">
        <v>3366</v>
      </c>
      <c r="AP29" s="118">
        <v>3334</v>
      </c>
      <c r="AQ29" s="114">
        <v>3312</v>
      </c>
      <c r="AR29" s="114">
        <f t="shared" si="17"/>
        <v>-579</v>
      </c>
      <c r="AS29" s="114">
        <f t="shared" si="18"/>
        <v>-96114</v>
      </c>
      <c r="AU29" s="123">
        <v>127</v>
      </c>
      <c r="AV29" s="114">
        <v>4536</v>
      </c>
      <c r="AW29" s="114">
        <v>3725</v>
      </c>
      <c r="AX29" s="118">
        <v>3682</v>
      </c>
      <c r="AY29" s="114">
        <v>3676</v>
      </c>
      <c r="AZ29" s="114">
        <f t="shared" si="19"/>
        <v>-860</v>
      </c>
      <c r="BA29" s="114">
        <f t="shared" si="20"/>
        <v>-109220</v>
      </c>
    </row>
    <row r="30" spans="1:53" hidden="1">
      <c r="A30" s="109">
        <v>45574</v>
      </c>
      <c r="C30" s="123">
        <v>64</v>
      </c>
      <c r="D30" s="114">
        <v>3156</v>
      </c>
      <c r="E30" s="114">
        <v>2591</v>
      </c>
      <c r="F30" s="114">
        <v>2549.5</v>
      </c>
      <c r="G30" s="114">
        <v>2563.5</v>
      </c>
      <c r="H30" s="114">
        <f t="shared" si="11"/>
        <v>-592.5</v>
      </c>
      <c r="I30" s="114">
        <f t="shared" si="12"/>
        <v>-37920</v>
      </c>
      <c r="K30" s="123"/>
      <c r="L30" s="114"/>
      <c r="M30" s="114"/>
      <c r="N30" s="114"/>
      <c r="O30" s="114"/>
      <c r="P30" s="114"/>
      <c r="Q30" s="114"/>
      <c r="S30" s="109">
        <v>45574</v>
      </c>
      <c r="U30" s="123">
        <v>222</v>
      </c>
      <c r="V30" s="114">
        <v>1372</v>
      </c>
      <c r="W30" s="114">
        <v>1319</v>
      </c>
      <c r="X30" s="114">
        <v>1304</v>
      </c>
      <c r="Y30" s="114">
        <v>1305.5</v>
      </c>
      <c r="Z30" s="114">
        <f t="shared" si="13"/>
        <v>-66.5</v>
      </c>
      <c r="AA30" s="114">
        <f t="shared" si="14"/>
        <v>-14763</v>
      </c>
      <c r="AC30" s="123">
        <v>71</v>
      </c>
      <c r="AD30" s="114">
        <v>3038</v>
      </c>
      <c r="AE30" s="118">
        <v>2916</v>
      </c>
      <c r="AF30" s="118">
        <v>2904.5</v>
      </c>
      <c r="AG30" s="114">
        <v>2905.5</v>
      </c>
      <c r="AH30" s="114">
        <f t="shared" si="15"/>
        <v>-132.5</v>
      </c>
      <c r="AI30" s="114">
        <f t="shared" si="16"/>
        <v>-9407.5</v>
      </c>
      <c r="AJ30" s="120"/>
      <c r="AK30" s="109">
        <v>45574</v>
      </c>
      <c r="AM30" s="123">
        <v>167</v>
      </c>
      <c r="AN30" s="114">
        <v>3887</v>
      </c>
      <c r="AO30" s="118">
        <v>3313</v>
      </c>
      <c r="AP30" s="114">
        <v>3321</v>
      </c>
      <c r="AQ30" s="114">
        <v>3333</v>
      </c>
      <c r="AR30" s="114">
        <f t="shared" si="17"/>
        <v>-554</v>
      </c>
      <c r="AS30" s="114">
        <f t="shared" si="18"/>
        <v>-92518</v>
      </c>
      <c r="AU30" s="123">
        <v>128</v>
      </c>
      <c r="AV30" s="114">
        <v>4529</v>
      </c>
      <c r="AW30" s="118">
        <v>3704</v>
      </c>
      <c r="AX30" s="114">
        <v>3687</v>
      </c>
      <c r="AY30" s="114">
        <v>3688</v>
      </c>
      <c r="AZ30" s="114">
        <f t="shared" si="19"/>
        <v>-841</v>
      </c>
      <c r="BA30" s="114">
        <f t="shared" si="20"/>
        <v>-107648</v>
      </c>
    </row>
    <row r="31" spans="1:53" hidden="1">
      <c r="A31" s="109">
        <v>45575</v>
      </c>
      <c r="C31" s="123">
        <v>65</v>
      </c>
      <c r="D31" s="114">
        <v>3148</v>
      </c>
      <c r="E31" s="118">
        <v>2596</v>
      </c>
      <c r="F31" s="114"/>
      <c r="G31" s="114">
        <v>2581</v>
      </c>
      <c r="H31" s="114">
        <f t="shared" si="11"/>
        <v>-567</v>
      </c>
      <c r="I31" s="114">
        <f t="shared" si="12"/>
        <v>-36855</v>
      </c>
      <c r="K31" s="123"/>
      <c r="L31" s="114"/>
      <c r="M31" s="114"/>
      <c r="N31" s="114"/>
      <c r="O31" s="114"/>
      <c r="P31" s="114"/>
      <c r="Q31" s="114"/>
      <c r="S31" s="109">
        <v>45575</v>
      </c>
      <c r="U31" s="123">
        <v>222</v>
      </c>
      <c r="V31" s="114">
        <v>1372</v>
      </c>
      <c r="W31" s="114">
        <v>1310</v>
      </c>
      <c r="X31" s="114"/>
      <c r="Y31" s="114">
        <v>1309.5</v>
      </c>
      <c r="Z31" s="114">
        <f t="shared" si="13"/>
        <v>-62.5</v>
      </c>
      <c r="AA31" s="114">
        <f t="shared" si="14"/>
        <v>-13875</v>
      </c>
      <c r="AC31" s="123">
        <v>72</v>
      </c>
      <c r="AD31" s="114">
        <v>3036</v>
      </c>
      <c r="AE31" s="118">
        <v>2909.5</v>
      </c>
      <c r="AF31" s="114"/>
      <c r="AG31" s="114">
        <v>2906.5</v>
      </c>
      <c r="AH31" s="114">
        <f t="shared" si="15"/>
        <v>-129.5</v>
      </c>
      <c r="AI31" s="114">
        <f t="shared" si="16"/>
        <v>-9324</v>
      </c>
      <c r="AJ31" s="120"/>
      <c r="AK31" s="109">
        <v>45575</v>
      </c>
      <c r="AM31" s="123">
        <v>167</v>
      </c>
      <c r="AN31" s="114">
        <v>3887</v>
      </c>
      <c r="AO31" s="114">
        <v>3331</v>
      </c>
      <c r="AP31" s="114"/>
      <c r="AQ31" s="114">
        <v>3349</v>
      </c>
      <c r="AR31" s="114">
        <f t="shared" si="17"/>
        <v>-538</v>
      </c>
      <c r="AS31" s="114">
        <f t="shared" si="18"/>
        <v>-89846</v>
      </c>
      <c r="AU31" s="123">
        <v>130</v>
      </c>
      <c r="AV31" s="114">
        <v>4516</v>
      </c>
      <c r="AW31" s="118">
        <v>3702</v>
      </c>
      <c r="AX31" s="114"/>
      <c r="AY31" s="118">
        <v>3648</v>
      </c>
      <c r="AZ31" s="114">
        <f t="shared" si="19"/>
        <v>-868</v>
      </c>
      <c r="BA31" s="114">
        <f t="shared" si="20"/>
        <v>-112840</v>
      </c>
    </row>
    <row r="32" spans="1:53" hidden="1">
      <c r="A32" s="109">
        <v>45576</v>
      </c>
      <c r="C32" s="123">
        <v>66</v>
      </c>
      <c r="D32" s="114">
        <v>3139</v>
      </c>
      <c r="E32" s="118">
        <v>2586</v>
      </c>
      <c r="F32" s="114"/>
      <c r="G32" s="114">
        <v>2562</v>
      </c>
      <c r="H32" s="114">
        <f t="shared" si="11"/>
        <v>-577</v>
      </c>
      <c r="I32" s="114">
        <f t="shared" si="12"/>
        <v>-38082</v>
      </c>
      <c r="K32" s="123"/>
      <c r="L32" s="114"/>
      <c r="M32" s="114"/>
      <c r="N32" s="114"/>
      <c r="O32" s="114"/>
      <c r="P32" s="114"/>
      <c r="Q32" s="114"/>
      <c r="S32" s="109">
        <v>45576</v>
      </c>
      <c r="U32" s="123">
        <v>221</v>
      </c>
      <c r="V32" s="114">
        <v>1372</v>
      </c>
      <c r="W32" s="114">
        <v>1319</v>
      </c>
      <c r="X32" s="114"/>
      <c r="Y32" s="121">
        <v>1298.5</v>
      </c>
      <c r="Z32" s="114">
        <f t="shared" si="13"/>
        <v>-73.5</v>
      </c>
      <c r="AA32" s="114">
        <f t="shared" si="14"/>
        <v>-16243.5</v>
      </c>
      <c r="AC32" s="123">
        <v>73</v>
      </c>
      <c r="AD32" s="114">
        <v>3035</v>
      </c>
      <c r="AE32" s="118">
        <v>2910</v>
      </c>
      <c r="AF32" s="114"/>
      <c r="AG32" s="114">
        <v>2899</v>
      </c>
      <c r="AH32" s="114">
        <f t="shared" si="15"/>
        <v>-136</v>
      </c>
      <c r="AI32" s="114">
        <f t="shared" si="16"/>
        <v>-9928</v>
      </c>
      <c r="AJ32" s="120"/>
      <c r="AK32" s="109">
        <v>45576</v>
      </c>
      <c r="AM32" s="123">
        <v>168</v>
      </c>
      <c r="AN32" s="114">
        <v>3884</v>
      </c>
      <c r="AO32" s="118">
        <v>3324</v>
      </c>
      <c r="AP32" s="114"/>
      <c r="AQ32" s="114">
        <v>3354</v>
      </c>
      <c r="AR32" s="114">
        <f t="shared" si="17"/>
        <v>-530</v>
      </c>
      <c r="AS32" s="114">
        <f t="shared" si="18"/>
        <v>-89040</v>
      </c>
      <c r="AU32" s="123">
        <v>131</v>
      </c>
      <c r="AV32" s="114">
        <v>4509</v>
      </c>
      <c r="AW32" s="118">
        <v>3635</v>
      </c>
      <c r="AX32" s="114"/>
      <c r="AY32" s="114">
        <v>3609</v>
      </c>
      <c r="AZ32" s="114">
        <f t="shared" si="19"/>
        <v>-900</v>
      </c>
      <c r="BA32" s="114">
        <f t="shared" si="20"/>
        <v>-117900</v>
      </c>
    </row>
    <row r="33" spans="1:53" hidden="1">
      <c r="A33" s="109">
        <v>45580</v>
      </c>
      <c r="C33" s="123">
        <v>68</v>
      </c>
      <c r="D33" s="114">
        <v>3123</v>
      </c>
      <c r="E33" s="118">
        <v>2592</v>
      </c>
      <c r="F33" s="118">
        <v>2574.5</v>
      </c>
      <c r="G33" s="114">
        <v>2555</v>
      </c>
      <c r="H33" s="114">
        <f t="shared" si="11"/>
        <v>-568</v>
      </c>
      <c r="I33" s="114">
        <f t="shared" si="12"/>
        <v>-38624</v>
      </c>
      <c r="K33" s="123"/>
      <c r="L33" s="114"/>
      <c r="M33" s="114"/>
      <c r="N33" s="114"/>
      <c r="O33" s="114"/>
      <c r="P33" s="114"/>
      <c r="Q33" s="114"/>
      <c r="S33" s="109">
        <v>45580</v>
      </c>
      <c r="U33" s="123">
        <v>223</v>
      </c>
      <c r="V33" s="114">
        <v>1372</v>
      </c>
      <c r="W33" s="118">
        <v>1303.5</v>
      </c>
      <c r="X33" s="118">
        <v>1290</v>
      </c>
      <c r="Y33" s="114">
        <v>1283.5</v>
      </c>
      <c r="Z33" s="114">
        <f t="shared" si="13"/>
        <v>-88.5</v>
      </c>
      <c r="AA33" s="114">
        <f t="shared" si="14"/>
        <v>-19735.5</v>
      </c>
      <c r="AC33" s="123">
        <v>74</v>
      </c>
      <c r="AD33" s="114">
        <v>3033</v>
      </c>
      <c r="AE33" s="118">
        <v>2896</v>
      </c>
      <c r="AF33" s="114"/>
      <c r="AG33" s="114">
        <v>2894</v>
      </c>
      <c r="AH33" s="114">
        <f t="shared" si="15"/>
        <v>-139</v>
      </c>
      <c r="AI33" s="114">
        <f t="shared" si="16"/>
        <v>-10286</v>
      </c>
      <c r="AJ33" s="120"/>
      <c r="AK33" s="109">
        <v>45580</v>
      </c>
      <c r="AM33" s="123">
        <v>168</v>
      </c>
      <c r="AN33" s="114">
        <v>3884</v>
      </c>
      <c r="AO33" s="114">
        <v>3354</v>
      </c>
      <c r="AP33" s="114"/>
      <c r="AQ33" s="114">
        <v>3353</v>
      </c>
      <c r="AR33" s="114">
        <f t="shared" si="17"/>
        <v>-531</v>
      </c>
      <c r="AS33" s="114">
        <f t="shared" si="18"/>
        <v>-89208</v>
      </c>
      <c r="AU33" s="123">
        <v>132</v>
      </c>
      <c r="AV33" s="114">
        <v>4503</v>
      </c>
      <c r="AW33" s="118">
        <v>3621</v>
      </c>
      <c r="AX33" s="114"/>
      <c r="AY33" s="114">
        <v>3651</v>
      </c>
      <c r="AZ33" s="114">
        <f t="shared" si="19"/>
        <v>-852</v>
      </c>
      <c r="BA33" s="114">
        <f t="shared" si="20"/>
        <v>-112464</v>
      </c>
    </row>
    <row r="34" spans="1:53" hidden="1">
      <c r="A34" s="109">
        <v>45581</v>
      </c>
      <c r="C34" s="123">
        <v>69</v>
      </c>
      <c r="D34" s="114">
        <v>3114</v>
      </c>
      <c r="E34" s="118">
        <v>2527.5</v>
      </c>
      <c r="F34" s="114"/>
      <c r="G34" s="114">
        <v>2525.5</v>
      </c>
      <c r="H34" s="114">
        <f t="shared" si="11"/>
        <v>-588.5</v>
      </c>
      <c r="I34" s="114">
        <f t="shared" si="12"/>
        <v>-40606.5</v>
      </c>
      <c r="K34" s="123"/>
      <c r="L34" s="114"/>
      <c r="M34" s="114"/>
      <c r="N34" s="114"/>
      <c r="O34" s="114"/>
      <c r="P34" s="114"/>
      <c r="Q34" s="114"/>
      <c r="S34" s="109">
        <v>45581</v>
      </c>
      <c r="U34" s="123">
        <v>224</v>
      </c>
      <c r="V34" s="114">
        <v>1371</v>
      </c>
      <c r="W34" s="118">
        <v>1265</v>
      </c>
      <c r="X34" s="114"/>
      <c r="Y34" s="114">
        <v>1273.5</v>
      </c>
      <c r="Z34" s="114">
        <f t="shared" si="13"/>
        <v>-97.5</v>
      </c>
      <c r="AA34" s="114">
        <f t="shared" si="14"/>
        <v>-21840</v>
      </c>
      <c r="AC34" s="123">
        <v>75</v>
      </c>
      <c r="AD34" s="114">
        <v>3031</v>
      </c>
      <c r="AE34" s="118">
        <v>2897</v>
      </c>
      <c r="AF34" s="114"/>
      <c r="AG34" s="114">
        <v>2893.5</v>
      </c>
      <c r="AH34" s="114">
        <f t="shared" si="15"/>
        <v>-137.5</v>
      </c>
      <c r="AI34" s="114">
        <f t="shared" si="16"/>
        <v>-10312.5</v>
      </c>
      <c r="AJ34" s="120"/>
      <c r="AK34" s="109">
        <v>45581</v>
      </c>
      <c r="AM34" s="123">
        <v>168</v>
      </c>
      <c r="AN34" s="114">
        <v>3884</v>
      </c>
      <c r="AO34" s="114">
        <v>3345</v>
      </c>
      <c r="AP34" s="114"/>
      <c r="AQ34" s="114">
        <v>3324</v>
      </c>
      <c r="AR34" s="114">
        <f t="shared" si="17"/>
        <v>-560</v>
      </c>
      <c r="AS34" s="114">
        <f t="shared" si="18"/>
        <v>-94080</v>
      </c>
      <c r="AU34" s="123">
        <v>133</v>
      </c>
      <c r="AV34" s="114">
        <v>4496</v>
      </c>
      <c r="AW34" s="114">
        <v>3612</v>
      </c>
      <c r="AX34" s="118">
        <v>3568</v>
      </c>
      <c r="AY34" s="114">
        <v>3568</v>
      </c>
      <c r="AZ34" s="114">
        <f t="shared" si="19"/>
        <v>-928</v>
      </c>
      <c r="BA34" s="114">
        <f t="shared" si="20"/>
        <v>-123424</v>
      </c>
    </row>
    <row r="35" spans="1:53" hidden="1">
      <c r="A35" s="109">
        <v>45582</v>
      </c>
      <c r="C35" s="123">
        <v>70</v>
      </c>
      <c r="D35" s="114">
        <v>3106</v>
      </c>
      <c r="E35" s="118">
        <v>2549</v>
      </c>
      <c r="F35" s="114"/>
      <c r="G35" s="114">
        <v>2550.5</v>
      </c>
      <c r="H35" s="114">
        <f t="shared" si="11"/>
        <v>-555.5</v>
      </c>
      <c r="I35" s="114">
        <f t="shared" si="12"/>
        <v>-38885</v>
      </c>
      <c r="K35" s="123"/>
      <c r="L35" s="114"/>
      <c r="M35" s="114"/>
      <c r="N35" s="114"/>
      <c r="O35" s="114"/>
      <c r="P35" s="114"/>
      <c r="Q35" s="114"/>
      <c r="S35" s="109">
        <v>45582</v>
      </c>
      <c r="U35" s="123">
        <v>224</v>
      </c>
      <c r="V35" s="114">
        <v>1371</v>
      </c>
      <c r="W35" s="114">
        <v>1280</v>
      </c>
      <c r="X35" s="114"/>
      <c r="Y35" s="114">
        <v>1275</v>
      </c>
      <c r="Z35" s="114">
        <f t="shared" si="13"/>
        <v>-96</v>
      </c>
      <c r="AA35" s="114">
        <f t="shared" si="14"/>
        <v>-21504</v>
      </c>
      <c r="AC35" s="123">
        <v>75</v>
      </c>
      <c r="AD35" s="114">
        <v>3031</v>
      </c>
      <c r="AE35" s="114">
        <v>2905</v>
      </c>
      <c r="AF35" s="114"/>
      <c r="AG35" s="114">
        <v>2953</v>
      </c>
      <c r="AH35" s="114">
        <f t="shared" si="15"/>
        <v>-78</v>
      </c>
      <c r="AI35" s="114">
        <f t="shared" si="16"/>
        <v>-5850</v>
      </c>
      <c r="AJ35" s="120"/>
      <c r="AK35" s="109">
        <v>45582</v>
      </c>
      <c r="AM35" s="123">
        <v>169</v>
      </c>
      <c r="AN35" s="114">
        <v>3880</v>
      </c>
      <c r="AO35" s="118">
        <v>3314</v>
      </c>
      <c r="AP35" s="114"/>
      <c r="AQ35" s="114">
        <v>3291</v>
      </c>
      <c r="AR35" s="114">
        <f t="shared" si="17"/>
        <v>-589</v>
      </c>
      <c r="AS35" s="114">
        <f t="shared" si="18"/>
        <v>-99541</v>
      </c>
      <c r="AU35" s="123">
        <v>134</v>
      </c>
      <c r="AV35" s="114">
        <v>4489</v>
      </c>
      <c r="AW35" s="118">
        <v>3569</v>
      </c>
      <c r="AX35" s="114"/>
      <c r="AY35" s="114">
        <v>3530</v>
      </c>
      <c r="AZ35" s="114">
        <f t="shared" si="19"/>
        <v>-959</v>
      </c>
      <c r="BA35" s="114">
        <f t="shared" si="20"/>
        <v>-128506</v>
      </c>
    </row>
    <row r="36" spans="1:53" hidden="1">
      <c r="A36" s="109">
        <v>45583</v>
      </c>
      <c r="C36" s="123">
        <v>70</v>
      </c>
      <c r="D36" s="114">
        <v>3106</v>
      </c>
      <c r="E36" s="114">
        <v>2574.5</v>
      </c>
      <c r="F36" s="114"/>
      <c r="G36" s="114">
        <v>2552.5</v>
      </c>
      <c r="H36" s="114">
        <f t="shared" si="11"/>
        <v>-553.5</v>
      </c>
      <c r="I36" s="114">
        <f t="shared" si="12"/>
        <v>-38745</v>
      </c>
      <c r="K36" s="123"/>
      <c r="L36" s="114"/>
      <c r="M36" s="114"/>
      <c r="N36" s="114"/>
      <c r="O36" s="114"/>
      <c r="P36" s="114"/>
      <c r="Q36" s="114"/>
      <c r="S36" s="109">
        <v>45583</v>
      </c>
      <c r="U36" s="123">
        <v>224</v>
      </c>
      <c r="V36" s="114">
        <v>1371</v>
      </c>
      <c r="W36" s="114">
        <v>1273</v>
      </c>
      <c r="X36" s="114"/>
      <c r="Y36" s="114">
        <v>1270.5</v>
      </c>
      <c r="Z36" s="114">
        <f t="shared" si="13"/>
        <v>-100.5</v>
      </c>
      <c r="AA36" s="114">
        <f t="shared" si="14"/>
        <v>-22512</v>
      </c>
      <c r="AC36" s="123">
        <v>75</v>
      </c>
      <c r="AD36" s="114">
        <v>3031</v>
      </c>
      <c r="AE36" s="114">
        <v>2960</v>
      </c>
      <c r="AF36" s="114"/>
      <c r="AG36" s="114">
        <v>2945</v>
      </c>
      <c r="AH36" s="114">
        <f t="shared" si="15"/>
        <v>-86</v>
      </c>
      <c r="AI36" s="114">
        <f t="shared" si="16"/>
        <v>-6450</v>
      </c>
      <c r="AJ36" s="120"/>
      <c r="AK36" s="109">
        <v>45583</v>
      </c>
      <c r="AM36" s="123">
        <v>171</v>
      </c>
      <c r="AN36" s="114">
        <v>3873</v>
      </c>
      <c r="AO36" s="118">
        <v>3280</v>
      </c>
      <c r="AP36" s="118">
        <v>3232</v>
      </c>
      <c r="AQ36" s="114">
        <v>3246</v>
      </c>
      <c r="AR36" s="114">
        <f t="shared" si="17"/>
        <v>-627</v>
      </c>
      <c r="AS36" s="114">
        <f t="shared" si="18"/>
        <v>-107217</v>
      </c>
      <c r="AU36" s="123">
        <v>135</v>
      </c>
      <c r="AV36" s="114">
        <v>4482</v>
      </c>
      <c r="AW36" s="118">
        <v>3538</v>
      </c>
      <c r="AX36" s="114"/>
      <c r="AY36" s="114">
        <v>3547</v>
      </c>
      <c r="AZ36" s="114">
        <f t="shared" si="19"/>
        <v>-935</v>
      </c>
      <c r="BA36" s="114">
        <f t="shared" si="20"/>
        <v>-126225</v>
      </c>
    </row>
    <row r="37" spans="1:53" hidden="1">
      <c r="A37" s="109">
        <v>45586</v>
      </c>
      <c r="C37" s="123">
        <v>70</v>
      </c>
      <c r="D37" s="114">
        <v>3106</v>
      </c>
      <c r="E37" s="114">
        <v>2550</v>
      </c>
      <c r="F37" s="114"/>
      <c r="G37" s="114">
        <v>2541.5</v>
      </c>
      <c r="H37" s="114">
        <f t="shared" si="11"/>
        <v>-564.5</v>
      </c>
      <c r="I37" s="114">
        <f t="shared" si="12"/>
        <v>-39515</v>
      </c>
      <c r="K37" s="123"/>
      <c r="L37" s="114"/>
      <c r="M37" s="114"/>
      <c r="N37" s="114"/>
      <c r="O37" s="114"/>
      <c r="P37" s="114"/>
      <c r="Q37" s="114"/>
      <c r="S37" s="109">
        <v>45586</v>
      </c>
      <c r="U37" s="123">
        <v>224</v>
      </c>
      <c r="V37" s="114">
        <v>1371</v>
      </c>
      <c r="W37" s="114">
        <v>1275</v>
      </c>
      <c r="X37" s="114"/>
      <c r="Y37" s="114">
        <v>1276</v>
      </c>
      <c r="Z37" s="114">
        <f t="shared" si="13"/>
        <v>-95</v>
      </c>
      <c r="AA37" s="114">
        <f t="shared" si="14"/>
        <v>-21280</v>
      </c>
      <c r="AC37" s="123">
        <v>74</v>
      </c>
      <c r="AD37" s="114">
        <v>3031</v>
      </c>
      <c r="AE37" s="121">
        <v>2935.5</v>
      </c>
      <c r="AF37" s="114"/>
      <c r="AG37" s="114">
        <v>2942.5</v>
      </c>
      <c r="AH37" s="114">
        <f t="shared" si="15"/>
        <v>-88.5</v>
      </c>
      <c r="AI37" s="114">
        <f t="shared" si="16"/>
        <v>-6549</v>
      </c>
      <c r="AJ37" s="120"/>
      <c r="AK37" s="109">
        <v>45586</v>
      </c>
      <c r="AM37" s="123">
        <v>172</v>
      </c>
      <c r="AN37" s="114">
        <v>3870</v>
      </c>
      <c r="AO37" s="118">
        <v>3257</v>
      </c>
      <c r="AP37" s="114"/>
      <c r="AQ37" s="114">
        <v>3317</v>
      </c>
      <c r="AR37" s="114">
        <f t="shared" si="17"/>
        <v>-553</v>
      </c>
      <c r="AS37" s="114">
        <f t="shared" si="18"/>
        <v>-95116</v>
      </c>
      <c r="AU37" s="123">
        <v>135</v>
      </c>
      <c r="AV37" s="114">
        <v>4482</v>
      </c>
      <c r="AW37" s="114">
        <v>3548</v>
      </c>
      <c r="AX37" s="114"/>
      <c r="AY37" s="114">
        <v>3609</v>
      </c>
      <c r="AZ37" s="114">
        <f t="shared" si="19"/>
        <v>-873</v>
      </c>
      <c r="BA37" s="114">
        <f t="shared" si="20"/>
        <v>-117855</v>
      </c>
    </row>
    <row r="38" spans="1:53" hidden="1">
      <c r="A38" s="109">
        <v>45587</v>
      </c>
      <c r="C38" s="123">
        <v>72</v>
      </c>
      <c r="D38" s="114">
        <v>3091</v>
      </c>
      <c r="E38" s="118">
        <v>2567.5</v>
      </c>
      <c r="F38" s="118">
        <v>2552</v>
      </c>
      <c r="G38" s="114">
        <v>2545</v>
      </c>
      <c r="H38" s="114">
        <f t="shared" si="11"/>
        <v>-546</v>
      </c>
      <c r="I38" s="114">
        <f t="shared" si="12"/>
        <v>-39312</v>
      </c>
      <c r="K38" s="123"/>
      <c r="L38" s="114"/>
      <c r="M38" s="114"/>
      <c r="N38" s="114"/>
      <c r="O38" s="114"/>
      <c r="P38" s="114"/>
      <c r="Q38" s="114"/>
      <c r="S38" s="109">
        <v>45587</v>
      </c>
      <c r="U38" s="123">
        <v>226</v>
      </c>
      <c r="V38" s="114">
        <v>1370</v>
      </c>
      <c r="W38" s="114">
        <v>1274</v>
      </c>
      <c r="X38" s="114"/>
      <c r="Y38" s="118">
        <v>1254</v>
      </c>
      <c r="Z38" s="114">
        <f t="shared" si="13"/>
        <v>-116</v>
      </c>
      <c r="AA38" s="114">
        <f t="shared" si="14"/>
        <v>-26216</v>
      </c>
      <c r="AC38" s="123">
        <v>74</v>
      </c>
      <c r="AD38" s="114">
        <v>3031</v>
      </c>
      <c r="AE38" s="114">
        <v>2930.5</v>
      </c>
      <c r="AF38" s="114"/>
      <c r="AG38" s="114">
        <v>2927.5</v>
      </c>
      <c r="AH38" s="114">
        <f t="shared" si="15"/>
        <v>-103.5</v>
      </c>
      <c r="AI38" s="114">
        <f t="shared" si="16"/>
        <v>-7659</v>
      </c>
      <c r="AJ38" s="120"/>
      <c r="AK38" s="109">
        <v>45587</v>
      </c>
      <c r="AM38" s="123">
        <v>173</v>
      </c>
      <c r="AN38" s="114">
        <v>3866</v>
      </c>
      <c r="AO38" s="114">
        <v>3301</v>
      </c>
      <c r="AP38" s="114"/>
      <c r="AQ38" s="118">
        <v>3288</v>
      </c>
      <c r="AR38" s="114">
        <f t="shared" si="17"/>
        <v>-578</v>
      </c>
      <c r="AS38" s="114">
        <f t="shared" si="18"/>
        <v>-99994</v>
      </c>
      <c r="AU38" s="123">
        <v>135</v>
      </c>
      <c r="AV38" s="114">
        <v>4482</v>
      </c>
      <c r="AW38" s="114">
        <v>3608</v>
      </c>
      <c r="AX38" s="114"/>
      <c r="AY38" s="114">
        <v>3579</v>
      </c>
      <c r="AZ38" s="114">
        <f t="shared" si="19"/>
        <v>-903</v>
      </c>
      <c r="BA38" s="114">
        <f t="shared" si="20"/>
        <v>-121905</v>
      </c>
    </row>
    <row r="39" spans="1:53" hidden="1">
      <c r="A39" s="109">
        <v>45588</v>
      </c>
      <c r="C39" s="123" t="s">
        <v>171</v>
      </c>
      <c r="D39" s="114">
        <v>3084</v>
      </c>
      <c r="E39" s="118">
        <v>2573.5</v>
      </c>
      <c r="F39" s="121">
        <v>2639</v>
      </c>
      <c r="G39" s="114">
        <v>2620.5</v>
      </c>
      <c r="H39" s="114">
        <f t="shared" si="11"/>
        <v>-463.5</v>
      </c>
      <c r="I39" s="114">
        <f t="shared" si="12"/>
        <v>-32908.5</v>
      </c>
      <c r="K39" s="123"/>
      <c r="L39" s="114"/>
      <c r="M39" s="114"/>
      <c r="N39" s="114"/>
      <c r="O39" s="114"/>
      <c r="P39" s="114"/>
      <c r="Q39" s="114"/>
      <c r="S39" s="109">
        <v>45588</v>
      </c>
      <c r="U39" s="123">
        <v>227</v>
      </c>
      <c r="V39" s="114">
        <v>1370</v>
      </c>
      <c r="W39" s="118">
        <v>1243</v>
      </c>
      <c r="X39" s="114"/>
      <c r="Y39" s="114">
        <v>1246.5</v>
      </c>
      <c r="Z39" s="114">
        <f t="shared" si="13"/>
        <v>-123.5</v>
      </c>
      <c r="AA39" s="114">
        <f t="shared" si="14"/>
        <v>-28034.5</v>
      </c>
      <c r="AC39" s="123">
        <v>74</v>
      </c>
      <c r="AD39" s="114">
        <v>3031</v>
      </c>
      <c r="AE39" s="114">
        <v>2914</v>
      </c>
      <c r="AF39" s="114"/>
      <c r="AG39" s="114">
        <v>2921.5</v>
      </c>
      <c r="AH39" s="114">
        <f t="shared" si="15"/>
        <v>-109.5</v>
      </c>
      <c r="AI39" s="114">
        <f t="shared" si="16"/>
        <v>-8103</v>
      </c>
      <c r="AJ39" s="120"/>
      <c r="AK39" s="109">
        <v>45588</v>
      </c>
      <c r="AM39" s="123">
        <v>173</v>
      </c>
      <c r="AN39" s="114">
        <v>3866</v>
      </c>
      <c r="AO39" s="114">
        <v>3305</v>
      </c>
      <c r="AP39" s="114"/>
      <c r="AQ39" s="114">
        <v>3274</v>
      </c>
      <c r="AR39" s="114">
        <f t="shared" si="17"/>
        <v>-592</v>
      </c>
      <c r="AS39" s="114">
        <f t="shared" si="18"/>
        <v>-102416</v>
      </c>
      <c r="AU39" s="123">
        <v>135</v>
      </c>
      <c r="AV39" s="114">
        <v>4482</v>
      </c>
      <c r="AW39" s="114">
        <v>3610</v>
      </c>
      <c r="AX39" s="114"/>
      <c r="AY39" s="114">
        <v>3600</v>
      </c>
      <c r="AZ39" s="114">
        <f t="shared" si="19"/>
        <v>-882</v>
      </c>
      <c r="BA39" s="114">
        <f t="shared" si="20"/>
        <v>-119070</v>
      </c>
    </row>
    <row r="40" spans="1:53" hidden="1">
      <c r="A40" s="109">
        <v>45589</v>
      </c>
      <c r="C40" s="123">
        <v>71</v>
      </c>
      <c r="D40" s="114">
        <v>3084</v>
      </c>
      <c r="E40" s="114">
        <v>2589</v>
      </c>
      <c r="F40" s="114"/>
      <c r="G40" s="114">
        <v>2602.5</v>
      </c>
      <c r="H40" s="114">
        <f t="shared" si="11"/>
        <v>-481.5</v>
      </c>
      <c r="I40" s="114">
        <f t="shared" si="12"/>
        <v>-34186.5</v>
      </c>
      <c r="K40" s="123"/>
      <c r="L40" s="114"/>
      <c r="M40" s="114"/>
      <c r="N40" s="114"/>
      <c r="O40" s="114"/>
      <c r="P40" s="114"/>
      <c r="Q40" s="114"/>
      <c r="S40" s="109">
        <v>45589</v>
      </c>
      <c r="U40" s="123">
        <v>228</v>
      </c>
      <c r="V40" s="114">
        <v>1369</v>
      </c>
      <c r="W40" s="118">
        <v>1231.5</v>
      </c>
      <c r="X40" s="114"/>
      <c r="Y40" s="114">
        <v>1242.5</v>
      </c>
      <c r="Z40" s="114">
        <f t="shared" si="13"/>
        <v>-126.5</v>
      </c>
      <c r="AA40" s="114">
        <f t="shared" si="14"/>
        <v>-28842</v>
      </c>
      <c r="AC40" s="123">
        <v>74</v>
      </c>
      <c r="AD40" s="114">
        <v>3031</v>
      </c>
      <c r="AE40" s="114">
        <v>2911</v>
      </c>
      <c r="AF40" s="114"/>
      <c r="AG40" s="114">
        <v>2913</v>
      </c>
      <c r="AH40" s="114">
        <f t="shared" si="15"/>
        <v>-118</v>
      </c>
      <c r="AI40" s="114">
        <f t="shared" si="16"/>
        <v>-8732</v>
      </c>
      <c r="AJ40" s="120"/>
      <c r="AK40" s="109">
        <v>45589</v>
      </c>
      <c r="AM40" s="123">
        <v>174</v>
      </c>
      <c r="AN40" s="114">
        <v>3863</v>
      </c>
      <c r="AO40" s="118">
        <v>3257</v>
      </c>
      <c r="AP40" s="114"/>
      <c r="AQ40" s="114">
        <v>3279</v>
      </c>
      <c r="AR40" s="114">
        <f t="shared" si="17"/>
        <v>-584</v>
      </c>
      <c r="AS40" s="114">
        <f t="shared" si="18"/>
        <v>-101616</v>
      </c>
      <c r="AU40" s="123">
        <v>136</v>
      </c>
      <c r="AV40" s="114">
        <v>4475</v>
      </c>
      <c r="AW40" s="114">
        <v>3557</v>
      </c>
      <c r="AX40" s="118">
        <v>3530</v>
      </c>
      <c r="AY40" s="114">
        <v>3555</v>
      </c>
      <c r="AZ40" s="114">
        <f t="shared" si="19"/>
        <v>-920</v>
      </c>
      <c r="BA40" s="114">
        <f t="shared" si="20"/>
        <v>-125120</v>
      </c>
    </row>
    <row r="41" spans="1:53" hidden="1">
      <c r="A41" s="109">
        <v>45590</v>
      </c>
      <c r="C41" s="123">
        <v>71</v>
      </c>
      <c r="D41" s="114">
        <v>3084</v>
      </c>
      <c r="E41" s="114"/>
      <c r="F41" s="114"/>
      <c r="G41" s="114">
        <v>2600</v>
      </c>
      <c r="H41" s="114">
        <f t="shared" si="11"/>
        <v>-484</v>
      </c>
      <c r="I41" s="114">
        <f t="shared" si="12"/>
        <v>-34364</v>
      </c>
      <c r="K41" s="123"/>
      <c r="L41" s="114"/>
      <c r="M41" s="114"/>
      <c r="N41" s="114"/>
      <c r="O41" s="114"/>
      <c r="P41" s="114"/>
      <c r="Q41" s="114"/>
      <c r="S41" s="109">
        <v>45590</v>
      </c>
      <c r="U41" s="123">
        <v>229</v>
      </c>
      <c r="V41" s="114">
        <v>1369</v>
      </c>
      <c r="W41" s="114"/>
      <c r="X41" s="114"/>
      <c r="Y41" s="118">
        <v>1227.5</v>
      </c>
      <c r="Z41" s="114">
        <f t="shared" si="13"/>
        <v>-141.5</v>
      </c>
      <c r="AA41" s="114">
        <f t="shared" si="14"/>
        <v>-32403.5</v>
      </c>
      <c r="AC41" s="123">
        <v>74</v>
      </c>
      <c r="AD41" s="114">
        <v>3031</v>
      </c>
      <c r="AE41" s="114"/>
      <c r="AF41" s="114"/>
      <c r="AG41" s="114">
        <v>2912</v>
      </c>
      <c r="AH41" s="114">
        <f t="shared" si="15"/>
        <v>-119</v>
      </c>
      <c r="AI41" s="114">
        <f t="shared" si="16"/>
        <v>-8806</v>
      </c>
      <c r="AJ41" s="120"/>
      <c r="AK41" s="109">
        <v>45590</v>
      </c>
      <c r="AM41" s="123">
        <v>174</v>
      </c>
      <c r="AN41" s="114">
        <v>3863</v>
      </c>
      <c r="AO41" s="114"/>
      <c r="AP41" s="114"/>
      <c r="AQ41" s="114">
        <v>3265</v>
      </c>
      <c r="AR41" s="114">
        <f t="shared" si="17"/>
        <v>-598</v>
      </c>
      <c r="AS41" s="114">
        <f t="shared" si="18"/>
        <v>-104052</v>
      </c>
      <c r="AU41" s="123">
        <v>137</v>
      </c>
      <c r="AV41" s="114">
        <v>4468</v>
      </c>
      <c r="AW41" s="114"/>
      <c r="AX41" s="114"/>
      <c r="AY41" s="118">
        <v>3513</v>
      </c>
      <c r="AZ41" s="114">
        <f t="shared" si="19"/>
        <v>-955</v>
      </c>
      <c r="BA41" s="114">
        <f t="shared" si="20"/>
        <v>-130835</v>
      </c>
    </row>
    <row r="42" spans="1:53" hidden="1">
      <c r="A42" s="109">
        <v>45593</v>
      </c>
      <c r="C42" s="123" t="s">
        <v>172</v>
      </c>
      <c r="D42" s="114">
        <v>3084</v>
      </c>
      <c r="E42" s="114">
        <v>2615</v>
      </c>
      <c r="F42" s="121">
        <v>2705</v>
      </c>
      <c r="G42" s="121">
        <v>2707</v>
      </c>
      <c r="H42" s="114">
        <f t="shared" si="11"/>
        <v>-377</v>
      </c>
      <c r="I42" s="114">
        <f t="shared" si="12"/>
        <v>-24882</v>
      </c>
      <c r="K42" s="123"/>
      <c r="L42" s="114"/>
      <c r="M42" s="114"/>
      <c r="N42" s="114"/>
      <c r="O42" s="114"/>
      <c r="P42" s="114"/>
      <c r="Q42" s="114"/>
      <c r="S42" s="109">
        <v>45593</v>
      </c>
      <c r="U42" s="123">
        <v>230</v>
      </c>
      <c r="V42" s="114">
        <v>1368</v>
      </c>
      <c r="W42" s="118">
        <v>1211</v>
      </c>
      <c r="X42" s="114"/>
      <c r="Y42" s="114">
        <v>1244.5</v>
      </c>
      <c r="Z42" s="114">
        <f t="shared" si="13"/>
        <v>-123.5</v>
      </c>
      <c r="AA42" s="114">
        <f t="shared" si="14"/>
        <v>-28405</v>
      </c>
      <c r="AC42" s="123">
        <v>74</v>
      </c>
      <c r="AD42" s="114">
        <v>3031</v>
      </c>
      <c r="AE42" s="114">
        <v>2905</v>
      </c>
      <c r="AF42" s="114"/>
      <c r="AG42" s="114">
        <v>2950.5</v>
      </c>
      <c r="AH42" s="114">
        <f>AG42-AD42</f>
        <v>-80.5</v>
      </c>
      <c r="AI42" s="114">
        <f t="shared" si="16"/>
        <v>-5957</v>
      </c>
      <c r="AJ42" s="120"/>
      <c r="AK42" s="109">
        <v>45593</v>
      </c>
      <c r="AM42" s="123">
        <v>175</v>
      </c>
      <c r="AN42" s="114">
        <v>3859</v>
      </c>
      <c r="AO42" s="118">
        <v>3270</v>
      </c>
      <c r="AP42" s="114"/>
      <c r="AQ42" s="114">
        <v>3306</v>
      </c>
      <c r="AR42" s="114">
        <f t="shared" si="17"/>
        <v>-553</v>
      </c>
      <c r="AS42" s="114">
        <f t="shared" si="18"/>
        <v>-96775</v>
      </c>
      <c r="AU42" s="123" t="s">
        <v>173</v>
      </c>
      <c r="AV42" s="114">
        <v>4461</v>
      </c>
      <c r="AW42" s="118">
        <v>3513</v>
      </c>
      <c r="AX42" s="114"/>
      <c r="AY42" s="121">
        <v>3614</v>
      </c>
      <c r="AZ42" s="114">
        <f t="shared" si="19"/>
        <v>-847</v>
      </c>
      <c r="BA42" s="114">
        <f t="shared" si="20"/>
        <v>-116039</v>
      </c>
    </row>
    <row r="43" spans="1:53" hidden="1">
      <c r="A43" s="109">
        <v>45594</v>
      </c>
      <c r="C43" s="123">
        <v>65</v>
      </c>
      <c r="D43" s="114">
        <v>3084</v>
      </c>
      <c r="E43" s="114"/>
      <c r="F43" s="114"/>
      <c r="G43" s="121">
        <v>2699.5</v>
      </c>
      <c r="H43" s="114">
        <f t="shared" si="11"/>
        <v>-384.5</v>
      </c>
      <c r="I43" s="114">
        <f t="shared" si="12"/>
        <v>-24992.5</v>
      </c>
      <c r="K43" s="123"/>
      <c r="L43" s="114"/>
      <c r="M43" s="114"/>
      <c r="N43" s="114"/>
      <c r="O43" s="114"/>
      <c r="P43" s="114"/>
      <c r="Q43" s="114"/>
      <c r="S43" s="109">
        <v>45594</v>
      </c>
      <c r="U43" s="123">
        <v>230</v>
      </c>
      <c r="V43" s="114">
        <v>1368</v>
      </c>
      <c r="W43" s="114"/>
      <c r="X43" s="114"/>
      <c r="Y43" s="114">
        <v>1251</v>
      </c>
      <c r="Z43" s="114">
        <f t="shared" si="13"/>
        <v>-117</v>
      </c>
      <c r="AA43" s="114">
        <f t="shared" si="14"/>
        <v>-26910</v>
      </c>
      <c r="AC43" s="123">
        <v>72</v>
      </c>
      <c r="AD43" s="114">
        <v>3031</v>
      </c>
      <c r="AE43" s="114"/>
      <c r="AF43" s="121">
        <v>2985</v>
      </c>
      <c r="AG43" s="121">
        <v>2987</v>
      </c>
      <c r="AH43" s="114">
        <f t="shared" si="15"/>
        <v>-44</v>
      </c>
      <c r="AI43" s="114">
        <f t="shared" si="16"/>
        <v>-3168</v>
      </c>
      <c r="AJ43" s="120"/>
      <c r="AK43" s="109">
        <v>45594</v>
      </c>
      <c r="AM43" s="123">
        <v>175</v>
      </c>
      <c r="AN43" s="114">
        <v>3859</v>
      </c>
      <c r="AO43" s="114"/>
      <c r="AP43" s="114"/>
      <c r="AQ43" s="114">
        <v>3329</v>
      </c>
      <c r="AR43" s="114">
        <f t="shared" si="17"/>
        <v>-530</v>
      </c>
      <c r="AS43" s="114">
        <f t="shared" si="18"/>
        <v>-92750</v>
      </c>
      <c r="AU43" s="123">
        <v>137</v>
      </c>
      <c r="AV43" s="114">
        <v>4461</v>
      </c>
      <c r="AW43" s="114"/>
      <c r="AX43" s="114"/>
      <c r="AY43" s="114">
        <v>3619</v>
      </c>
      <c r="AZ43" s="114">
        <f t="shared" si="19"/>
        <v>-842</v>
      </c>
      <c r="BA43" s="114">
        <f t="shared" si="20"/>
        <v>-115354</v>
      </c>
    </row>
    <row r="44" spans="1:53" hidden="1">
      <c r="A44" s="109">
        <v>45595</v>
      </c>
      <c r="C44" s="123">
        <v>62</v>
      </c>
      <c r="D44" s="114">
        <v>3084</v>
      </c>
      <c r="E44" s="121">
        <v>2685</v>
      </c>
      <c r="F44" s="121">
        <v>2726</v>
      </c>
      <c r="G44" s="121">
        <v>2711.5</v>
      </c>
      <c r="H44" s="114">
        <f t="shared" si="11"/>
        <v>-372.5</v>
      </c>
      <c r="I44" s="114">
        <f t="shared" si="12"/>
        <v>-23095</v>
      </c>
      <c r="K44" s="123"/>
      <c r="L44" s="114"/>
      <c r="M44" s="114"/>
      <c r="N44" s="114"/>
      <c r="O44" s="114"/>
      <c r="P44" s="114"/>
      <c r="Q44" s="114"/>
      <c r="S44" s="109">
        <v>45595</v>
      </c>
      <c r="U44" s="123">
        <v>231</v>
      </c>
      <c r="V44" s="114">
        <v>1367</v>
      </c>
      <c r="W44" s="114"/>
      <c r="X44" s="118">
        <v>1257</v>
      </c>
      <c r="Y44" s="114">
        <v>1251</v>
      </c>
      <c r="Z44" s="114">
        <f>Y44-V44</f>
        <v>-116</v>
      </c>
      <c r="AA44" s="114">
        <f t="shared" si="14"/>
        <v>-26796</v>
      </c>
      <c r="AC44" s="123">
        <v>69</v>
      </c>
      <c r="AD44" s="114">
        <v>3031</v>
      </c>
      <c r="AE44" s="121">
        <v>2988</v>
      </c>
      <c r="AF44" s="121">
        <v>2997</v>
      </c>
      <c r="AG44" s="121">
        <v>2990</v>
      </c>
      <c r="AH44" s="114">
        <f t="shared" si="15"/>
        <v>-41</v>
      </c>
      <c r="AI44" s="114">
        <f t="shared" si="16"/>
        <v>-2829</v>
      </c>
      <c r="AJ44" s="120"/>
      <c r="AK44" s="109">
        <v>45595</v>
      </c>
      <c r="AM44" s="123">
        <v>176</v>
      </c>
      <c r="AN44" s="114">
        <v>3856</v>
      </c>
      <c r="AO44" s="114"/>
      <c r="AP44" s="118">
        <v>3286</v>
      </c>
      <c r="AQ44" s="114">
        <v>3320</v>
      </c>
      <c r="AR44" s="114">
        <f t="shared" si="17"/>
        <v>-536</v>
      </c>
      <c r="AS44" s="114">
        <f t="shared" si="18"/>
        <v>-94336</v>
      </c>
      <c r="AU44" s="123">
        <v>134</v>
      </c>
      <c r="AV44" s="114">
        <v>4461</v>
      </c>
      <c r="AW44" s="121">
        <v>3650</v>
      </c>
      <c r="AX44" s="121">
        <v>3676</v>
      </c>
      <c r="AY44" s="121">
        <v>3657</v>
      </c>
      <c r="AZ44" s="114">
        <f t="shared" si="19"/>
        <v>-804</v>
      </c>
      <c r="BA44" s="114">
        <f t="shared" si="20"/>
        <v>-107736</v>
      </c>
    </row>
    <row r="45" spans="1:53" hidden="1">
      <c r="A45" s="109">
        <v>45596</v>
      </c>
      <c r="C45" s="123">
        <v>62</v>
      </c>
      <c r="D45" s="114">
        <v>3084</v>
      </c>
      <c r="E45" s="114"/>
      <c r="F45" s="114"/>
      <c r="G45" s="114">
        <v>2682.5</v>
      </c>
      <c r="H45" s="114">
        <f t="shared" si="11"/>
        <v>-401.5</v>
      </c>
      <c r="I45" s="114">
        <f t="shared" si="12"/>
        <v>-24893</v>
      </c>
      <c r="K45" s="123"/>
      <c r="L45" s="114"/>
      <c r="M45" s="114"/>
      <c r="N45" s="114"/>
      <c r="O45" s="114"/>
      <c r="P45" s="114"/>
      <c r="Q45" s="114"/>
      <c r="S45" s="109">
        <v>45596</v>
      </c>
      <c r="U45" s="123">
        <v>232</v>
      </c>
      <c r="V45" s="114">
        <v>1367</v>
      </c>
      <c r="W45" s="118">
        <v>1243</v>
      </c>
      <c r="X45" s="114"/>
      <c r="Y45" s="114">
        <v>1238</v>
      </c>
      <c r="Z45" s="114">
        <f t="shared" si="13"/>
        <v>-129</v>
      </c>
      <c r="AA45" s="114">
        <f t="shared" si="14"/>
        <v>-29928</v>
      </c>
      <c r="AC45" s="123">
        <v>66</v>
      </c>
      <c r="AD45" s="114">
        <v>3031</v>
      </c>
      <c r="AE45" s="121">
        <v>2979</v>
      </c>
      <c r="AF45" s="121">
        <v>2995</v>
      </c>
      <c r="AG45" s="121">
        <v>3010</v>
      </c>
      <c r="AH45" s="114">
        <f t="shared" si="15"/>
        <v>-21</v>
      </c>
      <c r="AI45" s="114">
        <f t="shared" si="16"/>
        <v>-1386</v>
      </c>
      <c r="AJ45" s="120"/>
      <c r="AK45" s="109">
        <v>45596</v>
      </c>
      <c r="AM45" s="123">
        <v>176</v>
      </c>
      <c r="AN45" s="114">
        <v>3856</v>
      </c>
      <c r="AO45" s="114"/>
      <c r="AP45" s="114"/>
      <c r="AQ45" s="114">
        <v>3348</v>
      </c>
      <c r="AR45" s="114">
        <f t="shared" si="17"/>
        <v>-508</v>
      </c>
      <c r="AS45" s="114">
        <f t="shared" si="18"/>
        <v>-89408</v>
      </c>
      <c r="AU45" s="123" t="s">
        <v>178</v>
      </c>
      <c r="AV45" s="114">
        <v>4461</v>
      </c>
      <c r="AW45" s="114"/>
      <c r="AX45" s="121">
        <v>3780</v>
      </c>
      <c r="AY45" s="121">
        <v>3705</v>
      </c>
      <c r="AZ45" s="114">
        <f t="shared" si="19"/>
        <v>-756</v>
      </c>
      <c r="BA45" s="114">
        <f t="shared" si="20"/>
        <v>-98280</v>
      </c>
    </row>
    <row r="46" spans="1:53" hidden="1">
      <c r="A46" s="109">
        <v>45597</v>
      </c>
      <c r="C46" s="123">
        <v>62</v>
      </c>
      <c r="D46" s="114">
        <v>3084</v>
      </c>
      <c r="E46" s="114"/>
      <c r="F46" s="114"/>
      <c r="G46" s="114">
        <v>2615.5</v>
      </c>
      <c r="H46" s="114">
        <f>G46-D46</f>
        <v>-468.5</v>
      </c>
      <c r="I46" s="114">
        <f>VALUE(RIGHT(C46,3))*H46</f>
        <v>-29047</v>
      </c>
      <c r="K46" s="123"/>
      <c r="L46" s="114"/>
      <c r="M46" s="114"/>
      <c r="N46" s="114"/>
      <c r="O46" s="114"/>
      <c r="P46" s="114"/>
      <c r="Q46" s="114"/>
      <c r="S46" s="109">
        <v>45597</v>
      </c>
      <c r="U46" s="123" t="s">
        <v>179</v>
      </c>
      <c r="V46" s="114">
        <v>1367</v>
      </c>
      <c r="W46" s="118">
        <v>1354</v>
      </c>
      <c r="X46" s="121">
        <v>1359.5</v>
      </c>
      <c r="Y46" s="114">
        <v>1343.5</v>
      </c>
      <c r="Z46" s="114">
        <f>Y46-V46</f>
        <v>-23.5</v>
      </c>
      <c r="AA46" s="114">
        <f>VALUE(RIGHT(U46,3))*Z46</f>
        <v>-5381.5</v>
      </c>
      <c r="AC46" s="123">
        <v>65</v>
      </c>
      <c r="AD46" s="114">
        <v>3031</v>
      </c>
      <c r="AE46" s="121">
        <v>2890</v>
      </c>
      <c r="AF46" s="114"/>
      <c r="AG46" s="114">
        <v>2916.5</v>
      </c>
      <c r="AH46" s="114">
        <f>AG46-AD46</f>
        <v>-114.5</v>
      </c>
      <c r="AI46" s="114">
        <f>VALUE(RIGHT(AC46,3))*AH46</f>
        <v>-7442.5</v>
      </c>
      <c r="AJ46" s="120"/>
      <c r="AK46" s="109">
        <v>45597</v>
      </c>
      <c r="AM46" s="123">
        <v>174</v>
      </c>
      <c r="AN46" s="114">
        <v>3856</v>
      </c>
      <c r="AO46" s="121">
        <v>3307</v>
      </c>
      <c r="AP46" s="121">
        <v>3340</v>
      </c>
      <c r="AQ46" s="114">
        <v>3333</v>
      </c>
      <c r="AR46" s="114">
        <f t="shared" si="17"/>
        <v>-523</v>
      </c>
      <c r="AS46" s="114">
        <f t="shared" si="18"/>
        <v>-91002</v>
      </c>
      <c r="AU46" s="123">
        <v>128</v>
      </c>
      <c r="AV46" s="114">
        <v>4461</v>
      </c>
      <c r="AW46" s="114"/>
      <c r="AX46" s="121">
        <v>3775</v>
      </c>
      <c r="AY46" s="121">
        <v>3742</v>
      </c>
      <c r="AZ46" s="114">
        <f t="shared" si="19"/>
        <v>-719</v>
      </c>
      <c r="BA46" s="114">
        <f t="shared" si="20"/>
        <v>-92032</v>
      </c>
    </row>
    <row r="47" spans="1:53" hidden="1">
      <c r="A47" s="109">
        <v>45601</v>
      </c>
      <c r="C47" s="123">
        <v>62</v>
      </c>
      <c r="D47" s="114">
        <v>3084</v>
      </c>
      <c r="E47" s="114"/>
      <c r="F47" s="114"/>
      <c r="G47" s="114">
        <v>2639</v>
      </c>
      <c r="H47" s="114">
        <f>G47-D47</f>
        <v>-445</v>
      </c>
      <c r="I47" s="114">
        <f>VALUE(RIGHT(C47,3))*H47</f>
        <v>-27590</v>
      </c>
      <c r="K47" s="123"/>
      <c r="L47" s="114"/>
      <c r="M47" s="114"/>
      <c r="N47" s="114"/>
      <c r="O47" s="114"/>
      <c r="P47" s="114"/>
      <c r="Q47" s="114"/>
      <c r="S47" s="109">
        <v>45601</v>
      </c>
      <c r="U47" s="123" t="s">
        <v>180</v>
      </c>
      <c r="V47" s="114">
        <v>1367</v>
      </c>
      <c r="W47" s="121">
        <v>1369</v>
      </c>
      <c r="X47" s="121">
        <v>1423</v>
      </c>
      <c r="Y47" s="121">
        <v>1426</v>
      </c>
      <c r="Z47" s="114">
        <f>Y47-V47</f>
        <v>59</v>
      </c>
      <c r="AA47" s="114">
        <f>VALUE(RIGHT(U47,3))*Z47</f>
        <v>7316</v>
      </c>
      <c r="AC47" s="123">
        <v>66</v>
      </c>
      <c r="AD47" s="114">
        <v>3029</v>
      </c>
      <c r="AE47" s="114"/>
      <c r="AF47" s="114"/>
      <c r="AG47" s="118">
        <v>2866</v>
      </c>
      <c r="AH47" s="114">
        <f>AG47-AD47</f>
        <v>-163</v>
      </c>
      <c r="AI47" s="114">
        <f>VALUE(RIGHT(AC47,3))*AH47</f>
        <v>-10758</v>
      </c>
      <c r="AJ47" s="120"/>
      <c r="AK47" s="109">
        <v>45601</v>
      </c>
      <c r="AM47" s="123">
        <v>173</v>
      </c>
      <c r="AN47" s="114">
        <v>3856</v>
      </c>
      <c r="AO47" s="114"/>
      <c r="AP47" s="114"/>
      <c r="AQ47" s="121">
        <v>3376</v>
      </c>
      <c r="AR47" s="114">
        <f t="shared" si="17"/>
        <v>-480</v>
      </c>
      <c r="AS47" s="114">
        <f t="shared" si="18"/>
        <v>-83040</v>
      </c>
      <c r="AU47" s="123">
        <v>128</v>
      </c>
      <c r="AV47" s="114">
        <v>4461</v>
      </c>
      <c r="AW47" s="114"/>
      <c r="AX47" s="114"/>
      <c r="AY47" s="114">
        <v>3775</v>
      </c>
      <c r="AZ47" s="114">
        <f t="shared" si="19"/>
        <v>-686</v>
      </c>
      <c r="BA47" s="114">
        <f t="shared" si="20"/>
        <v>-87808</v>
      </c>
    </row>
    <row r="48" spans="1:53" hidden="1">
      <c r="A48" s="109">
        <v>45602</v>
      </c>
      <c r="C48" s="123">
        <v>62</v>
      </c>
      <c r="D48" s="114">
        <v>3084</v>
      </c>
      <c r="E48" s="114"/>
      <c r="F48" s="114"/>
      <c r="G48" s="114">
        <v>2684.5</v>
      </c>
      <c r="H48" s="114">
        <f>G48-D48</f>
        <v>-399.5</v>
      </c>
      <c r="I48" s="114">
        <f>VALUE(RIGHT(C48,3))*H48</f>
        <v>-24769</v>
      </c>
      <c r="K48" s="123"/>
      <c r="L48" s="114"/>
      <c r="M48" s="114"/>
      <c r="N48" s="114"/>
      <c r="O48" s="114"/>
      <c r="P48" s="114"/>
      <c r="Q48" s="114"/>
      <c r="S48" s="109">
        <v>45602</v>
      </c>
      <c r="U48" s="123" t="s">
        <v>182</v>
      </c>
      <c r="V48" s="114">
        <v>1367</v>
      </c>
      <c r="W48" s="121">
        <v>1397</v>
      </c>
      <c r="X48" s="121">
        <v>1413.5</v>
      </c>
      <c r="Y48" s="118">
        <v>1348</v>
      </c>
      <c r="Z48" s="114">
        <f>Y48-V48</f>
        <v>-19</v>
      </c>
      <c r="AA48" s="114">
        <f>VALUE(RIGHT(U48,3))*Z48</f>
        <v>-2299</v>
      </c>
      <c r="AC48" s="123">
        <v>67</v>
      </c>
      <c r="AD48" s="114">
        <v>3027</v>
      </c>
      <c r="AE48" s="118">
        <v>2869</v>
      </c>
      <c r="AF48" s="114"/>
      <c r="AG48" s="114">
        <v>2855</v>
      </c>
      <c r="AH48" s="114">
        <f>AG48-AD48</f>
        <v>-172</v>
      </c>
      <c r="AI48" s="114">
        <f>VALUE(RIGHT(AC48,3))*AH48</f>
        <v>-11524</v>
      </c>
      <c r="AJ48" s="120"/>
      <c r="AK48" s="109">
        <v>45602</v>
      </c>
      <c r="AM48" s="123">
        <v>171</v>
      </c>
      <c r="AN48" s="114">
        <v>3856</v>
      </c>
      <c r="AO48" s="121">
        <v>3335</v>
      </c>
      <c r="AP48" s="121">
        <v>3383</v>
      </c>
      <c r="AQ48" s="114">
        <v>3311</v>
      </c>
      <c r="AR48" s="114">
        <f t="shared" si="17"/>
        <v>-545</v>
      </c>
      <c r="AS48" s="114">
        <f t="shared" si="18"/>
        <v>-93195</v>
      </c>
      <c r="AU48" s="123">
        <v>126</v>
      </c>
      <c r="AV48" s="114">
        <v>4461</v>
      </c>
      <c r="AW48" s="121">
        <v>3810</v>
      </c>
      <c r="AX48" s="121">
        <v>3825</v>
      </c>
      <c r="AY48" s="114">
        <v>3751</v>
      </c>
      <c r="AZ48" s="114">
        <f t="shared" si="19"/>
        <v>-710</v>
      </c>
      <c r="BA48" s="114">
        <f t="shared" si="20"/>
        <v>-89460</v>
      </c>
    </row>
    <row r="49" spans="1:53" hidden="1">
      <c r="A49" s="109">
        <v>45603</v>
      </c>
      <c r="C49" s="123">
        <v>60</v>
      </c>
      <c r="D49" s="114">
        <v>3084</v>
      </c>
      <c r="E49" s="114"/>
      <c r="F49" s="121">
        <v>2805</v>
      </c>
      <c r="G49" s="121">
        <v>2762</v>
      </c>
      <c r="H49" s="114">
        <f>G49-D49</f>
        <v>-322</v>
      </c>
      <c r="I49" s="114">
        <f>VALUE(RIGHT(C49,3))*H49</f>
        <v>-19320</v>
      </c>
      <c r="K49" s="123"/>
      <c r="L49" s="114"/>
      <c r="M49" s="114"/>
      <c r="N49" s="114"/>
      <c r="O49" s="114"/>
      <c r="P49" s="114"/>
      <c r="Q49" s="114"/>
      <c r="S49" s="109">
        <v>45603</v>
      </c>
      <c r="U49" s="123" t="s">
        <v>183</v>
      </c>
      <c r="V49" s="114">
        <v>1367</v>
      </c>
      <c r="W49" s="118">
        <v>1363</v>
      </c>
      <c r="X49" s="121">
        <v>1400</v>
      </c>
      <c r="Y49" s="114">
        <v>1405.5</v>
      </c>
      <c r="Z49" s="114">
        <f>Y49-V49</f>
        <v>38.5</v>
      </c>
      <c r="AA49" s="114">
        <f>VALUE(RIGHT(U49,3))*Z49</f>
        <v>4658.5</v>
      </c>
      <c r="AC49" s="123">
        <v>68</v>
      </c>
      <c r="AD49" s="114">
        <v>3024</v>
      </c>
      <c r="AE49" s="118">
        <v>2856.5</v>
      </c>
      <c r="AF49" s="114"/>
      <c r="AG49" s="114">
        <v>2869</v>
      </c>
      <c r="AH49" s="114">
        <f>AG49-AD49</f>
        <v>-155</v>
      </c>
      <c r="AI49" s="114">
        <f>VALUE(RIGHT(AC49,3))*AH49</f>
        <v>-10540</v>
      </c>
      <c r="AJ49" s="120"/>
      <c r="AK49" s="109">
        <v>45603</v>
      </c>
      <c r="AM49" s="123">
        <v>171</v>
      </c>
      <c r="AN49" s="114">
        <v>3856</v>
      </c>
      <c r="AO49" s="114"/>
      <c r="AP49" s="114"/>
      <c r="AQ49" s="114">
        <v>3345</v>
      </c>
      <c r="AR49" s="114">
        <f t="shared" si="17"/>
        <v>-511</v>
      </c>
      <c r="AS49" s="114">
        <f t="shared" si="18"/>
        <v>-87381</v>
      </c>
      <c r="AU49" s="123">
        <v>124</v>
      </c>
      <c r="AV49" s="114">
        <v>4461</v>
      </c>
      <c r="AW49" s="114"/>
      <c r="AX49" s="121">
        <v>3857</v>
      </c>
      <c r="AY49" s="121">
        <v>3868</v>
      </c>
      <c r="AZ49" s="114">
        <f t="shared" si="19"/>
        <v>-593</v>
      </c>
      <c r="BA49" s="114">
        <f t="shared" si="20"/>
        <v>-73532</v>
      </c>
    </row>
    <row r="50" spans="1:53" hidden="1">
      <c r="A50" s="109">
        <v>45604</v>
      </c>
      <c r="C50" s="123">
        <v>60</v>
      </c>
      <c r="D50" s="114">
        <v>3084</v>
      </c>
      <c r="E50" s="114"/>
      <c r="F50" s="114"/>
      <c r="G50" s="114">
        <v>2662.5</v>
      </c>
      <c r="H50" s="114">
        <f t="shared" ref="H50:H61" si="21">G50-D50</f>
        <v>-421.5</v>
      </c>
      <c r="I50" s="114">
        <f t="shared" ref="I50:I61" si="22">VALUE(RIGHT(C50,3))*H50</f>
        <v>-25290</v>
      </c>
      <c r="K50" s="123"/>
      <c r="L50" s="114"/>
      <c r="M50" s="114"/>
      <c r="N50" s="114"/>
      <c r="O50" s="114"/>
      <c r="P50" s="114"/>
      <c r="Q50" s="114"/>
      <c r="S50" s="109">
        <v>45604</v>
      </c>
      <c r="U50" s="123">
        <v>119</v>
      </c>
      <c r="V50" s="114">
        <v>1367</v>
      </c>
      <c r="W50" s="121">
        <v>1425</v>
      </c>
      <c r="X50" s="114"/>
      <c r="Y50" s="121">
        <v>1379.5</v>
      </c>
      <c r="Z50" s="114">
        <f t="shared" ref="Z50:Z61" si="23">Y50-V50</f>
        <v>12.5</v>
      </c>
      <c r="AA50" s="114">
        <f t="shared" ref="AA50:AA61" si="24">VALUE(RIGHT(U50,3))*Z50</f>
        <v>1487.5</v>
      </c>
      <c r="AC50" s="123">
        <v>70</v>
      </c>
      <c r="AD50" s="114">
        <v>3019</v>
      </c>
      <c r="AE50" s="118">
        <v>2860</v>
      </c>
      <c r="AF50" s="114"/>
      <c r="AG50" s="118">
        <v>2826.5</v>
      </c>
      <c r="AH50" s="114">
        <f t="shared" ref="AH50:AH61" si="25">AG50-AD50</f>
        <v>-192.5</v>
      </c>
      <c r="AI50" s="114">
        <f t="shared" ref="AI50:AI61" si="26">VALUE(RIGHT(AC50,3))*AH50</f>
        <v>-13475</v>
      </c>
      <c r="AJ50" s="120"/>
      <c r="AK50" s="109">
        <v>45604</v>
      </c>
      <c r="AM50" s="123">
        <v>171</v>
      </c>
      <c r="AN50" s="114">
        <v>3856</v>
      </c>
      <c r="AO50" s="114"/>
      <c r="AP50" s="114"/>
      <c r="AQ50" s="114">
        <v>3308</v>
      </c>
      <c r="AR50" s="114">
        <f t="shared" si="17"/>
        <v>-548</v>
      </c>
      <c r="AS50" s="114">
        <f t="shared" si="18"/>
        <v>-93708</v>
      </c>
      <c r="AU50" s="123">
        <v>122</v>
      </c>
      <c r="AV50" s="114">
        <v>4461</v>
      </c>
      <c r="AW50" s="121">
        <v>3899</v>
      </c>
      <c r="AX50" s="121">
        <v>3855</v>
      </c>
      <c r="AY50" s="114">
        <v>3840</v>
      </c>
      <c r="AZ50" s="114">
        <f t="shared" si="19"/>
        <v>-621</v>
      </c>
      <c r="BA50" s="114">
        <f t="shared" si="20"/>
        <v>-75762</v>
      </c>
    </row>
    <row r="51" spans="1:53" hidden="1">
      <c r="A51" s="109">
        <v>45607</v>
      </c>
      <c r="C51" s="123">
        <v>60</v>
      </c>
      <c r="D51" s="114">
        <v>3084</v>
      </c>
      <c r="E51" s="114"/>
      <c r="F51" s="114"/>
      <c r="G51" s="114">
        <v>2665</v>
      </c>
      <c r="H51" s="114">
        <f t="shared" si="21"/>
        <v>-419</v>
      </c>
      <c r="I51" s="114">
        <f t="shared" si="22"/>
        <v>-25140</v>
      </c>
      <c r="K51" s="123"/>
      <c r="L51" s="114"/>
      <c r="M51" s="114"/>
      <c r="N51" s="114"/>
      <c r="O51" s="114"/>
      <c r="P51" s="114"/>
      <c r="Q51" s="114"/>
      <c r="S51" s="109">
        <v>45607</v>
      </c>
      <c r="U51" s="123">
        <v>115</v>
      </c>
      <c r="V51" s="114">
        <v>1367</v>
      </c>
      <c r="W51" s="114"/>
      <c r="X51" s="121">
        <v>1435</v>
      </c>
      <c r="Y51" s="121">
        <v>1424.5</v>
      </c>
      <c r="Z51" s="114">
        <f t="shared" si="23"/>
        <v>57.5</v>
      </c>
      <c r="AA51" s="114">
        <f t="shared" si="24"/>
        <v>6612.5</v>
      </c>
      <c r="AC51" s="123">
        <v>72</v>
      </c>
      <c r="AD51" s="114">
        <v>3014</v>
      </c>
      <c r="AE51" s="118">
        <v>2828</v>
      </c>
      <c r="AF51" s="118">
        <v>2833</v>
      </c>
      <c r="AG51" s="114">
        <v>2851.5</v>
      </c>
      <c r="AH51" s="114">
        <f t="shared" si="25"/>
        <v>-162.5</v>
      </c>
      <c r="AI51" s="114">
        <f t="shared" si="26"/>
        <v>-11700</v>
      </c>
      <c r="AJ51" s="120"/>
      <c r="AK51" s="109">
        <v>45607</v>
      </c>
      <c r="AM51" s="123">
        <v>172</v>
      </c>
      <c r="AN51" s="114">
        <v>3853</v>
      </c>
      <c r="AO51" s="114"/>
      <c r="AP51" s="114"/>
      <c r="AQ51" s="118">
        <v>3268</v>
      </c>
      <c r="AR51" s="114">
        <f t="shared" si="17"/>
        <v>-585</v>
      </c>
      <c r="AS51" s="114">
        <f t="shared" si="18"/>
        <v>-100620</v>
      </c>
      <c r="AU51" s="123">
        <v>121</v>
      </c>
      <c r="AV51" s="114">
        <v>4461</v>
      </c>
      <c r="AW51" s="114"/>
      <c r="AX51" s="114"/>
      <c r="AY51" s="121">
        <v>3904</v>
      </c>
      <c r="AZ51" s="114">
        <f t="shared" si="19"/>
        <v>-557</v>
      </c>
      <c r="BA51" s="114">
        <f t="shared" si="20"/>
        <v>-67397</v>
      </c>
    </row>
    <row r="52" spans="1:53" hidden="1">
      <c r="A52" s="109">
        <v>45608</v>
      </c>
      <c r="C52" s="123">
        <v>60</v>
      </c>
      <c r="D52" s="114">
        <v>3084</v>
      </c>
      <c r="E52" s="114"/>
      <c r="F52" s="114"/>
      <c r="G52" s="114">
        <v>2717</v>
      </c>
      <c r="H52" s="114">
        <f t="shared" si="21"/>
        <v>-367</v>
      </c>
      <c r="I52" s="114">
        <f t="shared" si="22"/>
        <v>-22020</v>
      </c>
      <c r="K52" s="123"/>
      <c r="L52" s="114"/>
      <c r="M52" s="114"/>
      <c r="N52" s="114"/>
      <c r="O52" s="114"/>
      <c r="P52" s="114"/>
      <c r="Q52" s="114"/>
      <c r="S52" s="109">
        <v>45608</v>
      </c>
      <c r="U52" s="123">
        <v>112</v>
      </c>
      <c r="V52" s="114">
        <v>1367</v>
      </c>
      <c r="W52" s="121">
        <v>1447</v>
      </c>
      <c r="X52" s="121">
        <v>1475</v>
      </c>
      <c r="Y52" s="121">
        <v>1444.5</v>
      </c>
      <c r="Z52" s="114">
        <f t="shared" si="23"/>
        <v>77.5</v>
      </c>
      <c r="AA52" s="114">
        <f t="shared" si="24"/>
        <v>8680</v>
      </c>
      <c r="AC52" s="123">
        <v>73</v>
      </c>
      <c r="AD52" s="114">
        <v>3012</v>
      </c>
      <c r="AE52" s="118">
        <v>2855</v>
      </c>
      <c r="AF52" s="114"/>
      <c r="AG52" s="114">
        <v>2867.5</v>
      </c>
      <c r="AH52" s="114">
        <f t="shared" si="25"/>
        <v>-144.5</v>
      </c>
      <c r="AI52" s="114">
        <f t="shared" si="26"/>
        <v>-10548.5</v>
      </c>
      <c r="AJ52" s="120"/>
      <c r="AK52" s="109">
        <v>45608</v>
      </c>
      <c r="AM52" s="123">
        <v>174</v>
      </c>
      <c r="AN52" s="114">
        <v>3846</v>
      </c>
      <c r="AO52" s="118">
        <v>3266</v>
      </c>
      <c r="AP52" s="118">
        <v>3264</v>
      </c>
      <c r="AQ52" s="114">
        <v>3263</v>
      </c>
      <c r="AR52" s="114">
        <f t="shared" si="17"/>
        <v>-583</v>
      </c>
      <c r="AS52" s="114">
        <f t="shared" si="18"/>
        <v>-101442</v>
      </c>
      <c r="AU52" s="123">
        <v>120</v>
      </c>
      <c r="AV52" s="114">
        <v>4461</v>
      </c>
      <c r="AW52" s="121">
        <v>3913</v>
      </c>
      <c r="AX52" s="114"/>
      <c r="AY52" s="114">
        <v>3802</v>
      </c>
      <c r="AZ52" s="114">
        <f t="shared" si="19"/>
        <v>-659</v>
      </c>
      <c r="BA52" s="114">
        <f t="shared" si="20"/>
        <v>-79080</v>
      </c>
    </row>
    <row r="53" spans="1:53" hidden="1">
      <c r="A53" s="109">
        <v>45609</v>
      </c>
      <c r="C53" s="123">
        <v>60</v>
      </c>
      <c r="D53" s="114">
        <v>3084</v>
      </c>
      <c r="E53" s="114"/>
      <c r="F53" s="114"/>
      <c r="G53" s="114">
        <v>2662</v>
      </c>
      <c r="H53" s="114">
        <f t="shared" si="21"/>
        <v>-422</v>
      </c>
      <c r="I53" s="114">
        <f t="shared" si="22"/>
        <v>-25320</v>
      </c>
      <c r="K53" s="123"/>
      <c r="L53" s="114"/>
      <c r="M53" s="114"/>
      <c r="N53" s="114"/>
      <c r="O53" s="114"/>
      <c r="P53" s="114"/>
      <c r="Q53" s="114"/>
      <c r="S53" s="109">
        <v>45609</v>
      </c>
      <c r="U53" s="123">
        <v>110</v>
      </c>
      <c r="V53" s="114">
        <v>1367</v>
      </c>
      <c r="W53" s="121">
        <v>1447</v>
      </c>
      <c r="X53" s="121">
        <v>1468</v>
      </c>
      <c r="Y53" s="114">
        <v>1460.5</v>
      </c>
      <c r="Z53" s="114">
        <f t="shared" si="23"/>
        <v>93.5</v>
      </c>
      <c r="AA53" s="114">
        <f t="shared" si="24"/>
        <v>10285</v>
      </c>
      <c r="AC53" s="123">
        <v>73</v>
      </c>
      <c r="AD53" s="114">
        <v>3012</v>
      </c>
      <c r="AE53" s="114"/>
      <c r="AF53" s="114"/>
      <c r="AG53" s="114">
        <v>2887.5</v>
      </c>
      <c r="AH53" s="114">
        <f t="shared" si="25"/>
        <v>-124.5</v>
      </c>
      <c r="AI53" s="114">
        <f t="shared" si="26"/>
        <v>-9088.5</v>
      </c>
      <c r="AJ53" s="120"/>
      <c r="AK53" s="109">
        <v>45609</v>
      </c>
      <c r="AM53" s="123">
        <v>176</v>
      </c>
      <c r="AN53" s="114">
        <v>3839</v>
      </c>
      <c r="AO53" s="114">
        <v>3250</v>
      </c>
      <c r="AP53" s="118">
        <v>3235</v>
      </c>
      <c r="AQ53" s="118">
        <v>3225</v>
      </c>
      <c r="AR53" s="114">
        <f t="shared" si="17"/>
        <v>-614</v>
      </c>
      <c r="AS53" s="114">
        <f t="shared" si="18"/>
        <v>-108064</v>
      </c>
      <c r="AU53" s="123">
        <v>120</v>
      </c>
      <c r="AV53" s="114">
        <v>4461</v>
      </c>
      <c r="AW53" s="114"/>
      <c r="AX53" s="114"/>
      <c r="AY53" s="114">
        <v>3728</v>
      </c>
      <c r="AZ53" s="114">
        <f t="shared" si="19"/>
        <v>-733</v>
      </c>
      <c r="BA53" s="114">
        <f t="shared" si="20"/>
        <v>-87960</v>
      </c>
    </row>
    <row r="54" spans="1:53" hidden="1">
      <c r="A54" s="109">
        <v>45610</v>
      </c>
      <c r="C54" s="123">
        <v>60</v>
      </c>
      <c r="D54" s="114">
        <v>3084</v>
      </c>
      <c r="E54" s="114"/>
      <c r="F54" s="114"/>
      <c r="G54" s="114">
        <v>2666</v>
      </c>
      <c r="H54" s="114">
        <f t="shared" si="21"/>
        <v>-418</v>
      </c>
      <c r="I54" s="114">
        <f t="shared" si="22"/>
        <v>-25080</v>
      </c>
      <c r="K54" s="123"/>
      <c r="L54" s="114"/>
      <c r="M54" s="114"/>
      <c r="N54" s="114"/>
      <c r="O54" s="114"/>
      <c r="P54" s="114"/>
      <c r="Q54" s="114"/>
      <c r="S54" s="109">
        <v>45610</v>
      </c>
      <c r="U54" s="123">
        <v>108</v>
      </c>
      <c r="V54" s="114">
        <v>1367</v>
      </c>
      <c r="W54" s="121">
        <v>1490</v>
      </c>
      <c r="X54" s="121">
        <v>1505.5</v>
      </c>
      <c r="Y54" s="114">
        <v>1497</v>
      </c>
      <c r="Z54" s="114">
        <f t="shared" si="23"/>
        <v>130</v>
      </c>
      <c r="AA54" s="114">
        <f t="shared" si="24"/>
        <v>14040</v>
      </c>
      <c r="AC54" s="123">
        <v>73</v>
      </c>
      <c r="AD54" s="114">
        <v>3012</v>
      </c>
      <c r="AE54" s="114"/>
      <c r="AF54" s="114"/>
      <c r="AG54" s="114">
        <v>2879</v>
      </c>
      <c r="AH54" s="114">
        <f t="shared" si="25"/>
        <v>-133</v>
      </c>
      <c r="AI54" s="114">
        <f t="shared" si="26"/>
        <v>-9709</v>
      </c>
      <c r="AJ54" s="120"/>
      <c r="AK54" s="109">
        <v>45610</v>
      </c>
      <c r="AM54" s="123">
        <v>178</v>
      </c>
      <c r="AN54" s="114">
        <v>3832</v>
      </c>
      <c r="AO54" s="114">
        <v>3225</v>
      </c>
      <c r="AP54" s="118">
        <v>3215</v>
      </c>
      <c r="AQ54" s="118">
        <v>3180</v>
      </c>
      <c r="AR54" s="114">
        <f t="shared" si="17"/>
        <v>-652</v>
      </c>
      <c r="AS54" s="114">
        <f t="shared" si="18"/>
        <v>-116056</v>
      </c>
      <c r="AU54" s="123">
        <v>120</v>
      </c>
      <c r="AV54" s="114">
        <v>4461</v>
      </c>
      <c r="AW54" s="114"/>
      <c r="AX54" s="114"/>
      <c r="AY54" s="114">
        <v>3645</v>
      </c>
      <c r="AZ54" s="114">
        <f t="shared" si="19"/>
        <v>-816</v>
      </c>
      <c r="BA54" s="114">
        <f t="shared" si="20"/>
        <v>-97920</v>
      </c>
    </row>
    <row r="55" spans="1:53">
      <c r="A55" s="109">
        <v>45611</v>
      </c>
      <c r="C55" s="123">
        <v>59</v>
      </c>
      <c r="D55" s="114">
        <v>3084</v>
      </c>
      <c r="E55" s="114"/>
      <c r="F55" s="114"/>
      <c r="G55" s="121">
        <v>2704</v>
      </c>
      <c r="H55" s="114">
        <f t="shared" si="21"/>
        <v>-380</v>
      </c>
      <c r="I55" s="114">
        <f t="shared" si="22"/>
        <v>-22420</v>
      </c>
      <c r="K55" s="123"/>
      <c r="L55" s="114"/>
      <c r="M55" s="114"/>
      <c r="N55" s="114"/>
      <c r="O55" s="114"/>
      <c r="P55" s="114"/>
      <c r="Q55" s="114"/>
      <c r="S55" s="109">
        <v>45611</v>
      </c>
      <c r="U55" s="123">
        <v>107</v>
      </c>
      <c r="V55" s="114">
        <v>1367</v>
      </c>
      <c r="W55" s="121">
        <v>1470</v>
      </c>
      <c r="X55" s="114"/>
      <c r="Y55" s="114">
        <v>1467.5</v>
      </c>
      <c r="Z55" s="114">
        <f t="shared" si="23"/>
        <v>100.5</v>
      </c>
      <c r="AA55" s="114">
        <f t="shared" si="24"/>
        <v>10753.5</v>
      </c>
      <c r="AC55" s="123">
        <v>73</v>
      </c>
      <c r="AD55" s="114">
        <v>3012</v>
      </c>
      <c r="AE55" s="114"/>
      <c r="AF55" s="114"/>
      <c r="AG55" s="114">
        <v>2877</v>
      </c>
      <c r="AH55" s="114">
        <f t="shared" si="25"/>
        <v>-135</v>
      </c>
      <c r="AI55" s="114">
        <f t="shared" si="26"/>
        <v>-9855</v>
      </c>
      <c r="AJ55" s="120"/>
      <c r="AK55" s="109">
        <v>45611</v>
      </c>
      <c r="AM55" s="123">
        <v>180</v>
      </c>
      <c r="AN55" s="114">
        <v>3825</v>
      </c>
      <c r="AO55" s="118">
        <v>3185</v>
      </c>
      <c r="AP55" s="118">
        <v>3208</v>
      </c>
      <c r="AQ55" s="114">
        <v>3183</v>
      </c>
      <c r="AR55" s="114">
        <f t="shared" si="17"/>
        <v>-642</v>
      </c>
      <c r="AS55" s="114">
        <f t="shared" si="18"/>
        <v>-115560</v>
      </c>
      <c r="AU55" s="123">
        <v>121</v>
      </c>
      <c r="AV55" s="114">
        <v>4455</v>
      </c>
      <c r="AW55" s="118">
        <v>3655</v>
      </c>
      <c r="AX55" s="114"/>
      <c r="AY55" s="114">
        <v>3632</v>
      </c>
      <c r="AZ55" s="114">
        <f t="shared" si="19"/>
        <v>-823</v>
      </c>
      <c r="BA55" s="114">
        <f t="shared" si="20"/>
        <v>-99583</v>
      </c>
    </row>
    <row r="56" spans="1:53">
      <c r="A56" s="109">
        <v>45614</v>
      </c>
      <c r="C56" s="123">
        <v>59</v>
      </c>
      <c r="D56" s="114">
        <v>3084</v>
      </c>
      <c r="E56" s="114"/>
      <c r="F56" s="114"/>
      <c r="G56" s="114">
        <v>2676</v>
      </c>
      <c r="H56" s="114">
        <f t="shared" si="21"/>
        <v>-408</v>
      </c>
      <c r="I56" s="114">
        <f t="shared" si="22"/>
        <v>-24072</v>
      </c>
      <c r="K56" s="123"/>
      <c r="L56" s="114"/>
      <c r="M56" s="114"/>
      <c r="N56" s="114"/>
      <c r="O56" s="114"/>
      <c r="P56" s="114"/>
      <c r="Q56" s="114"/>
      <c r="S56" s="109">
        <v>45614</v>
      </c>
      <c r="U56" s="123">
        <v>105</v>
      </c>
      <c r="V56" s="114">
        <v>1367</v>
      </c>
      <c r="W56" s="121">
        <v>1447</v>
      </c>
      <c r="X56" s="114"/>
      <c r="Y56" s="121">
        <v>1483.5</v>
      </c>
      <c r="Z56" s="114">
        <f t="shared" si="23"/>
        <v>116.5</v>
      </c>
      <c r="AA56" s="114">
        <f t="shared" si="24"/>
        <v>12232.5</v>
      </c>
      <c r="AC56" s="123">
        <v>73</v>
      </c>
      <c r="AD56" s="114">
        <v>3012</v>
      </c>
      <c r="AE56" s="114"/>
      <c r="AF56" s="114"/>
      <c r="AG56" s="114">
        <v>2889.5</v>
      </c>
      <c r="AH56" s="114">
        <f t="shared" si="25"/>
        <v>-122.5</v>
      </c>
      <c r="AI56" s="114">
        <f t="shared" si="26"/>
        <v>-8942.5</v>
      </c>
      <c r="AJ56" s="120"/>
      <c r="AK56" s="109">
        <v>45614</v>
      </c>
      <c r="AM56" s="123">
        <v>182</v>
      </c>
      <c r="AN56" s="114">
        <v>3818</v>
      </c>
      <c r="AO56" s="118">
        <v>3181</v>
      </c>
      <c r="AP56" s="118">
        <v>3186</v>
      </c>
      <c r="AQ56" s="114">
        <v>3185</v>
      </c>
      <c r="AR56" s="114">
        <f t="shared" ref="AR56:AR87" si="27">AQ56-AN56</f>
        <v>-633</v>
      </c>
      <c r="AS56" s="114">
        <f t="shared" ref="AS56:AS87" si="28">VALUE(RIGHT(AM56,3))*AR56</f>
        <v>-115206</v>
      </c>
      <c r="AU56" s="123">
        <v>121</v>
      </c>
      <c r="AV56" s="114">
        <v>4455</v>
      </c>
      <c r="AW56" s="114">
        <v>3633</v>
      </c>
      <c r="AX56" s="114"/>
      <c r="AY56" s="114">
        <v>3650</v>
      </c>
      <c r="AZ56" s="114">
        <f t="shared" ref="AZ56:AZ87" si="29">AY56-AV56</f>
        <v>-805</v>
      </c>
      <c r="BA56" s="114">
        <f t="shared" ref="BA56:BA87" si="30">VALUE(RIGHT(AU56,3))*AZ56</f>
        <v>-97405</v>
      </c>
    </row>
    <row r="57" spans="1:53">
      <c r="A57" s="109">
        <v>45615</v>
      </c>
      <c r="C57" s="123">
        <v>58</v>
      </c>
      <c r="D57" s="114">
        <v>3084</v>
      </c>
      <c r="E57" s="114"/>
      <c r="F57" s="121">
        <v>2720</v>
      </c>
      <c r="G57" s="114">
        <v>2730.5</v>
      </c>
      <c r="H57" s="114">
        <f t="shared" si="21"/>
        <v>-353.5</v>
      </c>
      <c r="I57" s="114">
        <f t="shared" si="22"/>
        <v>-20503</v>
      </c>
      <c r="K57" s="123">
        <v>85</v>
      </c>
      <c r="L57" s="114">
        <v>1616</v>
      </c>
      <c r="M57" s="114">
        <v>1376.5</v>
      </c>
      <c r="N57" s="114">
        <v>1387</v>
      </c>
      <c r="O57" s="114">
        <v>1394.5</v>
      </c>
      <c r="P57" s="114">
        <f>O57-L57</f>
        <v>-221.5</v>
      </c>
      <c r="Q57" s="114">
        <f>VALUE(RIGHT(K57,3))*P57</f>
        <v>-18827.5</v>
      </c>
      <c r="S57" s="109">
        <v>45615</v>
      </c>
      <c r="U57" s="123">
        <v>3</v>
      </c>
      <c r="V57" s="114">
        <v>1367</v>
      </c>
      <c r="W57" s="121">
        <v>1498</v>
      </c>
      <c r="X57" s="121">
        <v>1533</v>
      </c>
      <c r="Y57" s="121">
        <v>1527.5</v>
      </c>
      <c r="Z57" s="114">
        <f t="shared" si="23"/>
        <v>160.5</v>
      </c>
      <c r="AA57" s="114">
        <f t="shared" si="24"/>
        <v>481.5</v>
      </c>
      <c r="AC57" s="123">
        <v>73</v>
      </c>
      <c r="AD57" s="114">
        <v>3012</v>
      </c>
      <c r="AE57" s="114"/>
      <c r="AF57" s="114"/>
      <c r="AG57" s="114">
        <v>2876</v>
      </c>
      <c r="AH57" s="114">
        <f t="shared" si="25"/>
        <v>-136</v>
      </c>
      <c r="AI57" s="114">
        <f t="shared" si="26"/>
        <v>-9928</v>
      </c>
      <c r="AJ57" s="120"/>
      <c r="AK57" s="109">
        <v>45615</v>
      </c>
      <c r="AM57" s="123">
        <v>185</v>
      </c>
      <c r="AN57" s="114">
        <v>3807</v>
      </c>
      <c r="AO57" s="118">
        <v>3192</v>
      </c>
      <c r="AP57" s="118">
        <v>3168</v>
      </c>
      <c r="AQ57" s="118">
        <v>3138</v>
      </c>
      <c r="AR57" s="114">
        <f t="shared" si="27"/>
        <v>-669</v>
      </c>
      <c r="AS57" s="114">
        <f t="shared" si="28"/>
        <v>-123765</v>
      </c>
      <c r="AU57" s="123">
        <v>124</v>
      </c>
      <c r="AV57" s="114">
        <v>4434</v>
      </c>
      <c r="AW57" s="118">
        <v>3671</v>
      </c>
      <c r="AX57" s="118">
        <v>3584</v>
      </c>
      <c r="AY57" s="118">
        <v>3545</v>
      </c>
      <c r="AZ57" s="114">
        <f t="shared" si="29"/>
        <v>-889</v>
      </c>
      <c r="BA57" s="114">
        <f t="shared" si="30"/>
        <v>-110236</v>
      </c>
    </row>
    <row r="58" spans="1:53">
      <c r="A58" s="109">
        <v>45616</v>
      </c>
      <c r="C58" s="123">
        <v>58</v>
      </c>
      <c r="D58" s="114">
        <v>3084</v>
      </c>
      <c r="E58" s="114"/>
      <c r="F58" s="114"/>
      <c r="G58" s="114">
        <v>2698.5</v>
      </c>
      <c r="H58" s="114">
        <f t="shared" si="21"/>
        <v>-385.5</v>
      </c>
      <c r="I58" s="114">
        <f t="shared" si="22"/>
        <v>-22359</v>
      </c>
      <c r="K58" s="123">
        <v>87</v>
      </c>
      <c r="L58" s="114">
        <v>1611</v>
      </c>
      <c r="M58" s="118">
        <v>1387</v>
      </c>
      <c r="N58" s="118">
        <v>1369.5</v>
      </c>
      <c r="O58" s="114">
        <v>1359.5</v>
      </c>
      <c r="P58" s="114">
        <f t="shared" ref="P58:P75" si="31">O58-L58</f>
        <v>-251.5</v>
      </c>
      <c r="Q58" s="114">
        <f t="shared" ref="Q58:Q75" si="32">VALUE(RIGHT(K58,3))*P58</f>
        <v>-21880.5</v>
      </c>
      <c r="S58" s="109">
        <v>45616</v>
      </c>
      <c r="U58" s="123">
        <v>3</v>
      </c>
      <c r="V58" s="114"/>
      <c r="W58" s="114"/>
      <c r="X58" s="114"/>
      <c r="Y58" s="114"/>
      <c r="Z58" s="114">
        <f t="shared" si="23"/>
        <v>0</v>
      </c>
      <c r="AA58" s="114">
        <f t="shared" si="24"/>
        <v>0</v>
      </c>
      <c r="AC58" s="123">
        <v>74</v>
      </c>
      <c r="AD58" s="114">
        <v>3009</v>
      </c>
      <c r="AE58" s="114"/>
      <c r="AF58" s="118">
        <v>2843.5</v>
      </c>
      <c r="AG58" s="114">
        <v>2848</v>
      </c>
      <c r="AH58" s="114">
        <f t="shared" si="25"/>
        <v>-161</v>
      </c>
      <c r="AI58" s="114">
        <f t="shared" si="26"/>
        <v>-11914</v>
      </c>
      <c r="AJ58" s="120"/>
      <c r="AK58" s="109">
        <v>45616</v>
      </c>
      <c r="AM58" s="123">
        <v>188</v>
      </c>
      <c r="AN58" s="114">
        <v>3797</v>
      </c>
      <c r="AO58" s="118">
        <v>3140</v>
      </c>
      <c r="AP58" s="118">
        <v>3135</v>
      </c>
      <c r="AQ58" s="118">
        <v>3111</v>
      </c>
      <c r="AR58" s="114">
        <f t="shared" si="27"/>
        <v>-686</v>
      </c>
      <c r="AS58" s="114">
        <f t="shared" si="28"/>
        <v>-128968</v>
      </c>
      <c r="AU58" s="123">
        <v>126</v>
      </c>
      <c r="AV58" s="114">
        <v>4420</v>
      </c>
      <c r="AW58" s="118">
        <v>3543</v>
      </c>
      <c r="AX58" s="118">
        <v>3529</v>
      </c>
      <c r="AY58" s="114">
        <v>3510</v>
      </c>
      <c r="AZ58" s="114">
        <f t="shared" si="29"/>
        <v>-910</v>
      </c>
      <c r="BA58" s="114">
        <f t="shared" si="30"/>
        <v>-114660</v>
      </c>
    </row>
    <row r="59" spans="1:53">
      <c r="A59" s="109">
        <v>45617</v>
      </c>
      <c r="C59" s="123">
        <v>58</v>
      </c>
      <c r="D59" s="114">
        <v>3084</v>
      </c>
      <c r="E59" s="114"/>
      <c r="F59" s="114"/>
      <c r="G59" s="114">
        <v>2674.5</v>
      </c>
      <c r="H59" s="114">
        <f t="shared" si="21"/>
        <v>-409.5</v>
      </c>
      <c r="I59" s="114">
        <f t="shared" si="22"/>
        <v>-23751</v>
      </c>
      <c r="K59" s="123">
        <v>89</v>
      </c>
      <c r="L59" s="114">
        <v>1605</v>
      </c>
      <c r="M59" s="118">
        <v>1360</v>
      </c>
      <c r="N59" s="118">
        <v>1348</v>
      </c>
      <c r="O59" s="114">
        <v>1345.5</v>
      </c>
      <c r="P59" s="114">
        <f t="shared" si="31"/>
        <v>-259.5</v>
      </c>
      <c r="Q59" s="114">
        <f t="shared" si="32"/>
        <v>-23095.5</v>
      </c>
      <c r="S59" s="109">
        <v>45617</v>
      </c>
      <c r="U59" s="123">
        <v>3</v>
      </c>
      <c r="V59" s="114"/>
      <c r="W59" s="114"/>
      <c r="X59" s="114"/>
      <c r="Y59" s="114"/>
      <c r="Z59" s="114">
        <f t="shared" si="23"/>
        <v>0</v>
      </c>
      <c r="AA59" s="114">
        <f t="shared" si="24"/>
        <v>0</v>
      </c>
      <c r="AC59" s="123">
        <v>75</v>
      </c>
      <c r="AD59" s="114">
        <v>3007</v>
      </c>
      <c r="AE59" s="114"/>
      <c r="AF59" s="118">
        <v>2834</v>
      </c>
      <c r="AG59" s="114">
        <v>2837.5</v>
      </c>
      <c r="AH59" s="114">
        <f t="shared" si="25"/>
        <v>-169.5</v>
      </c>
      <c r="AI59" s="114">
        <f t="shared" si="26"/>
        <v>-12712.5</v>
      </c>
      <c r="AJ59" s="120"/>
      <c r="AK59" s="109">
        <v>45617</v>
      </c>
      <c r="AM59" s="123">
        <v>189</v>
      </c>
      <c r="AN59" s="114">
        <v>3793</v>
      </c>
      <c r="AO59" s="118">
        <v>3113</v>
      </c>
      <c r="AP59" s="114"/>
      <c r="AQ59" s="114">
        <v>3142</v>
      </c>
      <c r="AR59" s="114">
        <f t="shared" si="27"/>
        <v>-651</v>
      </c>
      <c r="AS59" s="114">
        <f t="shared" si="28"/>
        <v>-123039</v>
      </c>
      <c r="AU59" s="123">
        <v>129</v>
      </c>
      <c r="AV59" s="114">
        <v>4397</v>
      </c>
      <c r="AW59" s="118">
        <v>3500</v>
      </c>
      <c r="AX59" s="118">
        <v>3421</v>
      </c>
      <c r="AY59" s="118">
        <v>3403</v>
      </c>
      <c r="AZ59" s="114">
        <f t="shared" si="29"/>
        <v>-994</v>
      </c>
      <c r="BA59" s="114">
        <f t="shared" si="30"/>
        <v>-128226</v>
      </c>
    </row>
    <row r="60" spans="1:53">
      <c r="A60" s="109">
        <v>45618</v>
      </c>
      <c r="C60" s="123">
        <v>58</v>
      </c>
      <c r="D60" s="114">
        <v>3084</v>
      </c>
      <c r="E60" s="114"/>
      <c r="F60" s="114"/>
      <c r="G60" s="114">
        <v>2664.5</v>
      </c>
      <c r="H60" s="114">
        <f t="shared" si="21"/>
        <v>-419.5</v>
      </c>
      <c r="I60" s="114">
        <f t="shared" si="22"/>
        <v>-24331</v>
      </c>
      <c r="K60" s="123">
        <v>90</v>
      </c>
      <c r="L60" s="114">
        <v>1603</v>
      </c>
      <c r="M60" s="118">
        <v>1364</v>
      </c>
      <c r="N60" s="114"/>
      <c r="O60" s="114">
        <v>1362.5</v>
      </c>
      <c r="P60" s="114">
        <f t="shared" si="31"/>
        <v>-240.5</v>
      </c>
      <c r="Q60" s="114">
        <f t="shared" si="32"/>
        <v>-21645</v>
      </c>
      <c r="S60" s="109">
        <v>45618</v>
      </c>
      <c r="U60" s="123">
        <v>3</v>
      </c>
      <c r="V60" s="114"/>
      <c r="W60" s="114"/>
      <c r="X60" s="114"/>
      <c r="Y60" s="114"/>
      <c r="Z60" s="114">
        <f t="shared" si="23"/>
        <v>0</v>
      </c>
      <c r="AA60" s="114">
        <f t="shared" si="24"/>
        <v>0</v>
      </c>
      <c r="AC60" s="123">
        <v>76</v>
      </c>
      <c r="AD60" s="114">
        <v>3004</v>
      </c>
      <c r="AE60" s="118">
        <v>2821.5</v>
      </c>
      <c r="AF60" s="114"/>
      <c r="AG60" s="114">
        <v>2838</v>
      </c>
      <c r="AH60" s="114">
        <f t="shared" si="25"/>
        <v>-166</v>
      </c>
      <c r="AI60" s="114">
        <f t="shared" si="26"/>
        <v>-12616</v>
      </c>
      <c r="AJ60" s="120"/>
      <c r="AK60" s="109">
        <v>45618</v>
      </c>
      <c r="AM60" s="123">
        <v>190</v>
      </c>
      <c r="AN60" s="114">
        <v>3790</v>
      </c>
      <c r="AO60" s="114"/>
      <c r="AP60" s="118">
        <v>3154</v>
      </c>
      <c r="AQ60" s="114">
        <v>3140</v>
      </c>
      <c r="AR60" s="114">
        <f t="shared" si="27"/>
        <v>-650</v>
      </c>
      <c r="AS60" s="114">
        <f t="shared" si="28"/>
        <v>-123500</v>
      </c>
      <c r="AU60" s="123">
        <v>131</v>
      </c>
      <c r="AV60" s="114">
        <v>4382</v>
      </c>
      <c r="AW60" s="118">
        <v>3404</v>
      </c>
      <c r="AX60" s="118">
        <v>3420</v>
      </c>
      <c r="AY60" s="114">
        <v>3382</v>
      </c>
      <c r="AZ60" s="114">
        <f t="shared" si="29"/>
        <v>-1000</v>
      </c>
      <c r="BA60" s="114">
        <f t="shared" si="30"/>
        <v>-131000</v>
      </c>
    </row>
    <row r="61" spans="1:53">
      <c r="A61" s="109">
        <v>45621</v>
      </c>
      <c r="C61" s="123">
        <v>58</v>
      </c>
      <c r="D61" s="114">
        <v>3084</v>
      </c>
      <c r="E61" s="114">
        <v>2709</v>
      </c>
      <c r="F61" s="114"/>
      <c r="G61" s="114">
        <v>2694.5</v>
      </c>
      <c r="H61" s="114">
        <f t="shared" si="21"/>
        <v>-389.5</v>
      </c>
      <c r="I61" s="114">
        <f t="shared" si="22"/>
        <v>-22591</v>
      </c>
      <c r="K61" s="123">
        <v>90</v>
      </c>
      <c r="L61" s="114">
        <v>1603</v>
      </c>
      <c r="M61" s="114">
        <v>1382</v>
      </c>
      <c r="N61" s="114"/>
      <c r="O61" s="114">
        <v>1358.5</v>
      </c>
      <c r="P61" s="114">
        <f t="shared" si="31"/>
        <v>-244.5</v>
      </c>
      <c r="Q61" s="114">
        <f t="shared" si="32"/>
        <v>-22005</v>
      </c>
      <c r="S61" s="109">
        <v>45621</v>
      </c>
      <c r="U61" s="123">
        <v>3</v>
      </c>
      <c r="V61" s="114"/>
      <c r="W61" s="114"/>
      <c r="X61" s="114"/>
      <c r="Y61" s="114"/>
      <c r="Z61" s="114">
        <f t="shared" si="23"/>
        <v>0</v>
      </c>
      <c r="AA61" s="114">
        <f t="shared" si="24"/>
        <v>0</v>
      </c>
      <c r="AC61" s="123">
        <v>76</v>
      </c>
      <c r="AD61" s="114">
        <v>3004</v>
      </c>
      <c r="AE61" s="114">
        <v>2854</v>
      </c>
      <c r="AF61" s="114"/>
      <c r="AG61" s="114">
        <v>2829.5</v>
      </c>
      <c r="AH61" s="114">
        <f t="shared" si="25"/>
        <v>-174.5</v>
      </c>
      <c r="AI61" s="114">
        <f t="shared" si="26"/>
        <v>-13262</v>
      </c>
      <c r="AJ61" s="120"/>
      <c r="AK61" s="109">
        <v>45621</v>
      </c>
      <c r="AM61" s="123">
        <v>191</v>
      </c>
      <c r="AN61" s="114">
        <v>3786</v>
      </c>
      <c r="AO61" s="118">
        <v>3160</v>
      </c>
      <c r="AP61" s="114"/>
      <c r="AQ61" s="114">
        <v>3147</v>
      </c>
      <c r="AR61" s="114">
        <f t="shared" si="27"/>
        <v>-639</v>
      </c>
      <c r="AS61" s="114">
        <f t="shared" si="28"/>
        <v>-122049</v>
      </c>
      <c r="AU61" s="123">
        <v>132</v>
      </c>
      <c r="AV61" s="114">
        <v>4375</v>
      </c>
      <c r="AW61" s="118">
        <v>3418</v>
      </c>
      <c r="AX61" s="114"/>
      <c r="AY61" s="114">
        <v>3481</v>
      </c>
      <c r="AZ61" s="114">
        <f t="shared" si="29"/>
        <v>-894</v>
      </c>
      <c r="BA61" s="114">
        <f t="shared" si="30"/>
        <v>-118008</v>
      </c>
    </row>
    <row r="62" spans="1:53">
      <c r="A62" s="109">
        <v>45622</v>
      </c>
      <c r="C62" s="123">
        <v>58</v>
      </c>
      <c r="D62" s="114">
        <v>3084</v>
      </c>
      <c r="E62" s="114"/>
      <c r="F62" s="114"/>
      <c r="G62" s="114">
        <v>2634.5</v>
      </c>
      <c r="H62" s="114">
        <f>G62-D62</f>
        <v>-449.5</v>
      </c>
      <c r="I62" s="114">
        <f>VALUE(RIGHT(C62,3))*H62</f>
        <v>-26071</v>
      </c>
      <c r="K62" s="123">
        <v>91</v>
      </c>
      <c r="L62" s="114">
        <v>1600</v>
      </c>
      <c r="M62" s="114"/>
      <c r="N62" s="114"/>
      <c r="O62" s="118">
        <v>1333</v>
      </c>
      <c r="P62" s="114">
        <f t="shared" si="31"/>
        <v>-267</v>
      </c>
      <c r="Q62" s="114">
        <f t="shared" si="32"/>
        <v>-24297</v>
      </c>
      <c r="S62" s="109">
        <v>45622</v>
      </c>
      <c r="U62" s="123">
        <v>3</v>
      </c>
      <c r="V62" s="114"/>
      <c r="W62" s="114"/>
      <c r="X62" s="114"/>
      <c r="Y62" s="114"/>
      <c r="Z62" s="114">
        <f>Y62-V62</f>
        <v>0</v>
      </c>
      <c r="AA62" s="114">
        <f>VALUE(RIGHT(U62,3))*Z62</f>
        <v>0</v>
      </c>
      <c r="AC62" s="123">
        <v>77</v>
      </c>
      <c r="AD62" s="114">
        <v>3002</v>
      </c>
      <c r="AE62" s="114"/>
      <c r="AF62" s="118">
        <v>2828</v>
      </c>
      <c r="AG62" s="114">
        <v>2850</v>
      </c>
      <c r="AH62" s="114">
        <f>AG62-AD62</f>
        <v>-152</v>
      </c>
      <c r="AI62" s="114">
        <f>VALUE(RIGHT(AC62,3))*AH62</f>
        <v>-11704</v>
      </c>
      <c r="AJ62" s="120"/>
      <c r="AK62" s="109">
        <v>45622</v>
      </c>
      <c r="AM62" s="123">
        <v>193</v>
      </c>
      <c r="AN62" s="114">
        <v>3780</v>
      </c>
      <c r="AO62" s="118">
        <v>3145</v>
      </c>
      <c r="AP62" s="114"/>
      <c r="AQ62" s="118">
        <v>3160</v>
      </c>
      <c r="AR62" s="114">
        <f t="shared" si="27"/>
        <v>-620</v>
      </c>
      <c r="AS62" s="114">
        <f t="shared" si="28"/>
        <v>-119660</v>
      </c>
      <c r="AU62" s="123">
        <v>133</v>
      </c>
      <c r="AV62" s="114">
        <v>4367</v>
      </c>
      <c r="AW62" s="114"/>
      <c r="AX62" s="114"/>
      <c r="AY62" s="118">
        <v>3435</v>
      </c>
      <c r="AZ62" s="114">
        <f t="shared" si="29"/>
        <v>-932</v>
      </c>
      <c r="BA62" s="114">
        <f t="shared" si="30"/>
        <v>-123956</v>
      </c>
    </row>
    <row r="63" spans="1:53">
      <c r="A63" s="109">
        <v>45623</v>
      </c>
      <c r="C63" s="123">
        <v>59</v>
      </c>
      <c r="D63" s="114">
        <v>3076</v>
      </c>
      <c r="E63" s="114"/>
      <c r="F63" s="114"/>
      <c r="G63" s="118">
        <v>2571</v>
      </c>
      <c r="H63" s="114">
        <f>G63-D63</f>
        <v>-505</v>
      </c>
      <c r="I63" s="114">
        <f>VALUE(RIGHT(C63,3))*H63</f>
        <v>-29795</v>
      </c>
      <c r="K63" s="123">
        <v>93</v>
      </c>
      <c r="L63" s="114">
        <v>1593</v>
      </c>
      <c r="M63" s="118">
        <v>1306.5</v>
      </c>
      <c r="N63" s="118">
        <v>1292</v>
      </c>
      <c r="O63" s="114">
        <v>1292.5</v>
      </c>
      <c r="P63" s="114">
        <f t="shared" si="31"/>
        <v>-300.5</v>
      </c>
      <c r="Q63" s="114">
        <f t="shared" si="32"/>
        <v>-27946.5</v>
      </c>
      <c r="S63" s="109">
        <v>45623</v>
      </c>
      <c r="U63" s="123">
        <v>3</v>
      </c>
      <c r="V63" s="114"/>
      <c r="W63" s="114"/>
      <c r="X63" s="114"/>
      <c r="Y63" s="114"/>
      <c r="Z63" s="114">
        <f>Y63-V63</f>
        <v>0</v>
      </c>
      <c r="AA63" s="114">
        <f>VALUE(RIGHT(U63,3))*Z63</f>
        <v>0</v>
      </c>
      <c r="AC63" s="123">
        <v>78</v>
      </c>
      <c r="AD63" s="114">
        <v>3000</v>
      </c>
      <c r="AE63" s="114"/>
      <c r="AF63" s="118">
        <v>2827.5</v>
      </c>
      <c r="AG63" s="114">
        <v>2848.5</v>
      </c>
      <c r="AH63" s="114">
        <f>AG63-AD63</f>
        <v>-151.5</v>
      </c>
      <c r="AI63" s="114">
        <f>VALUE(RIGHT(AC63,3))*AH63</f>
        <v>-11817</v>
      </c>
      <c r="AJ63" s="120"/>
      <c r="AK63" s="109">
        <v>45623</v>
      </c>
      <c r="AM63" s="123">
        <v>194</v>
      </c>
      <c r="AN63" s="114">
        <v>3776</v>
      </c>
      <c r="AO63" s="114">
        <v>3160</v>
      </c>
      <c r="AP63" s="118">
        <v>3118</v>
      </c>
      <c r="AQ63" s="114">
        <v>3123</v>
      </c>
      <c r="AR63" s="114">
        <f t="shared" si="27"/>
        <v>-653</v>
      </c>
      <c r="AS63" s="114">
        <f t="shared" si="28"/>
        <v>-126682</v>
      </c>
      <c r="AU63" s="123" t="s">
        <v>185</v>
      </c>
      <c r="AV63" s="114">
        <v>4361</v>
      </c>
      <c r="AW63" s="118">
        <v>3488</v>
      </c>
      <c r="AX63" s="121">
        <v>3578</v>
      </c>
      <c r="AY63" s="114">
        <v>3538</v>
      </c>
      <c r="AZ63" s="114">
        <f t="shared" si="29"/>
        <v>-823</v>
      </c>
      <c r="BA63" s="114">
        <f t="shared" si="30"/>
        <v>-109459</v>
      </c>
    </row>
    <row r="64" spans="1:53">
      <c r="A64" s="109">
        <v>45624</v>
      </c>
      <c r="C64" s="123">
        <v>60</v>
      </c>
      <c r="D64" s="114">
        <v>3068</v>
      </c>
      <c r="E64" s="118">
        <v>2591</v>
      </c>
      <c r="F64" s="114"/>
      <c r="G64" s="114">
        <v>2607</v>
      </c>
      <c r="H64" s="114">
        <f>G64-D64</f>
        <v>-461</v>
      </c>
      <c r="I64" s="114">
        <f>VALUE(RIGHT(C64,3))*H64</f>
        <v>-27660</v>
      </c>
      <c r="K64" s="123">
        <v>95</v>
      </c>
      <c r="L64" s="114">
        <v>1587</v>
      </c>
      <c r="M64" s="118">
        <v>1296</v>
      </c>
      <c r="N64" s="114"/>
      <c r="O64" s="118">
        <v>1299</v>
      </c>
      <c r="P64" s="114">
        <f t="shared" si="31"/>
        <v>-288</v>
      </c>
      <c r="Q64" s="114">
        <f t="shared" si="32"/>
        <v>-27360</v>
      </c>
      <c r="S64" s="109">
        <v>45624</v>
      </c>
      <c r="U64" s="123">
        <v>3</v>
      </c>
      <c r="V64" s="114"/>
      <c r="W64" s="114"/>
      <c r="X64" s="114"/>
      <c r="Y64" s="114"/>
      <c r="Z64" s="114">
        <f>Y64-V64</f>
        <v>0</v>
      </c>
      <c r="AA64" s="114">
        <f>VALUE(RIGHT(U64,3))*Z64</f>
        <v>0</v>
      </c>
      <c r="AC64" s="123">
        <v>78</v>
      </c>
      <c r="AD64" s="114">
        <v>3000</v>
      </c>
      <c r="AE64" s="114"/>
      <c r="AF64" s="114"/>
      <c r="AG64" s="114">
        <v>2876</v>
      </c>
      <c r="AH64" s="114">
        <f>AG64-AD64</f>
        <v>-124</v>
      </c>
      <c r="AI64" s="114">
        <f>VALUE(RIGHT(AC64,3))*AH64</f>
        <v>-9672</v>
      </c>
      <c r="AJ64" s="120"/>
      <c r="AK64" s="109">
        <v>45624</v>
      </c>
      <c r="AM64" s="123">
        <v>195</v>
      </c>
      <c r="AN64" s="114">
        <v>3773</v>
      </c>
      <c r="AO64" s="118">
        <v>3150</v>
      </c>
      <c r="AP64" s="114"/>
      <c r="AQ64" s="114">
        <v>3247</v>
      </c>
      <c r="AR64" s="114">
        <f t="shared" si="27"/>
        <v>-526</v>
      </c>
      <c r="AS64" s="114">
        <f t="shared" si="28"/>
        <v>-102570</v>
      </c>
      <c r="AU64" s="123">
        <v>133</v>
      </c>
      <c r="AV64" s="114">
        <v>4361</v>
      </c>
      <c r="AW64" s="114"/>
      <c r="AX64" s="114"/>
      <c r="AY64" s="114">
        <v>3550</v>
      </c>
      <c r="AZ64" s="114">
        <f t="shared" si="29"/>
        <v>-811</v>
      </c>
      <c r="BA64" s="114">
        <f t="shared" si="30"/>
        <v>-107863</v>
      </c>
    </row>
    <row r="65" spans="1:53">
      <c r="A65" s="109">
        <v>45625</v>
      </c>
      <c r="C65" s="123">
        <v>61</v>
      </c>
      <c r="D65" s="114">
        <v>3059</v>
      </c>
      <c r="E65" s="114"/>
      <c r="F65" s="118">
        <v>2554.5</v>
      </c>
      <c r="G65" s="114">
        <v>2551.5</v>
      </c>
      <c r="H65" s="114">
        <f>G65-D65</f>
        <v>-507.5</v>
      </c>
      <c r="I65" s="114">
        <f>VALUE(RIGHT(C65,3))*H65</f>
        <v>-30957.5</v>
      </c>
      <c r="K65" s="123">
        <v>97</v>
      </c>
      <c r="L65" s="114">
        <v>1581</v>
      </c>
      <c r="M65" s="118">
        <v>1300</v>
      </c>
      <c r="N65" s="118">
        <v>1294.5</v>
      </c>
      <c r="O65" s="114">
        <v>1291.5</v>
      </c>
      <c r="P65" s="114">
        <f t="shared" si="31"/>
        <v>-289.5</v>
      </c>
      <c r="Q65" s="114">
        <f t="shared" si="32"/>
        <v>-28081.5</v>
      </c>
      <c r="S65" s="109">
        <v>45625</v>
      </c>
      <c r="U65" s="123">
        <v>3</v>
      </c>
      <c r="V65" s="114"/>
      <c r="W65" s="114"/>
      <c r="X65" s="114"/>
      <c r="Y65" s="114"/>
      <c r="Z65" s="114">
        <f>Y65-V65</f>
        <v>0</v>
      </c>
      <c r="AA65" s="114">
        <f>VALUE(RIGHT(U65,3))*Z65</f>
        <v>0</v>
      </c>
      <c r="AC65" s="123">
        <v>78</v>
      </c>
      <c r="AD65" s="114">
        <v>3000</v>
      </c>
      <c r="AE65" s="114"/>
      <c r="AF65" s="114"/>
      <c r="AG65" s="114">
        <v>2889</v>
      </c>
      <c r="AH65" s="114">
        <f>AG65-AD65</f>
        <v>-111</v>
      </c>
      <c r="AI65" s="114">
        <f>VALUE(RIGHT(AC65,3))*AH65</f>
        <v>-8658</v>
      </c>
      <c r="AJ65" s="120"/>
      <c r="AK65" s="109">
        <v>45625</v>
      </c>
      <c r="AM65" s="123">
        <v>195</v>
      </c>
      <c r="AN65" s="114">
        <v>3773</v>
      </c>
      <c r="AO65" s="114">
        <v>3325</v>
      </c>
      <c r="AP65" s="114"/>
      <c r="AQ65" s="114">
        <v>3249</v>
      </c>
      <c r="AR65" s="114">
        <f t="shared" si="27"/>
        <v>-524</v>
      </c>
      <c r="AS65" s="114">
        <f t="shared" si="28"/>
        <v>-102180</v>
      </c>
      <c r="AU65" s="123">
        <v>133</v>
      </c>
      <c r="AV65" s="114">
        <v>4361</v>
      </c>
      <c r="AW65" s="114"/>
      <c r="AX65" s="114"/>
      <c r="AY65" s="114">
        <v>3538</v>
      </c>
      <c r="AZ65" s="114">
        <f t="shared" si="29"/>
        <v>-823</v>
      </c>
      <c r="BA65" s="114">
        <f t="shared" si="30"/>
        <v>-109459</v>
      </c>
    </row>
    <row r="66" spans="1:53">
      <c r="A66" s="109">
        <v>45628</v>
      </c>
      <c r="C66" s="123">
        <v>62</v>
      </c>
      <c r="D66" s="114">
        <v>3051</v>
      </c>
      <c r="E66" s="118">
        <v>2565</v>
      </c>
      <c r="F66" s="114"/>
      <c r="G66" s="114">
        <v>2611</v>
      </c>
      <c r="H66" s="114">
        <f t="shared" ref="H66:H75" si="33">G66-D66</f>
        <v>-440</v>
      </c>
      <c r="I66" s="114">
        <f t="shared" ref="I66:I75" si="34">VALUE(RIGHT(C66,3))*H66</f>
        <v>-27280</v>
      </c>
      <c r="K66" s="123">
        <v>98</v>
      </c>
      <c r="L66" s="114">
        <v>1578</v>
      </c>
      <c r="M66" s="118">
        <v>1290</v>
      </c>
      <c r="N66" s="114"/>
      <c r="O66" s="114">
        <v>1302</v>
      </c>
      <c r="P66" s="114">
        <f t="shared" si="31"/>
        <v>-276</v>
      </c>
      <c r="Q66" s="114">
        <f t="shared" si="32"/>
        <v>-27048</v>
      </c>
      <c r="S66" s="109">
        <v>45628</v>
      </c>
      <c r="U66" s="123">
        <v>3</v>
      </c>
      <c r="V66" s="114"/>
      <c r="W66" s="114"/>
      <c r="X66" s="114"/>
      <c r="Y66" s="114"/>
      <c r="Z66" s="114">
        <f t="shared" ref="Z66:Z75" si="35">Y66-V66</f>
        <v>0</v>
      </c>
      <c r="AA66" s="114">
        <f t="shared" ref="AA66:AA75" si="36">VALUE(RIGHT(U66,3))*Z66</f>
        <v>0</v>
      </c>
      <c r="AC66" s="123">
        <v>77</v>
      </c>
      <c r="AD66" s="114">
        <v>3000</v>
      </c>
      <c r="AE66" s="114"/>
      <c r="AF66" s="121">
        <v>2926</v>
      </c>
      <c r="AG66" s="114">
        <v>2924</v>
      </c>
      <c r="AH66" s="114">
        <f t="shared" ref="AH66:AH75" si="37">AG66-AD66</f>
        <v>-76</v>
      </c>
      <c r="AI66" s="114">
        <f t="shared" ref="AI66:AI75" si="38">VALUE(RIGHT(AC66,3))*AH66</f>
        <v>-5852</v>
      </c>
      <c r="AJ66" s="120"/>
      <c r="AK66" s="109">
        <v>45628</v>
      </c>
      <c r="AM66" s="123">
        <v>192</v>
      </c>
      <c r="AN66" s="114">
        <v>3773</v>
      </c>
      <c r="AO66" s="114"/>
      <c r="AP66" s="114"/>
      <c r="AQ66" s="121">
        <v>3300</v>
      </c>
      <c r="AR66" s="114">
        <f t="shared" si="27"/>
        <v>-473</v>
      </c>
      <c r="AS66" s="114">
        <f t="shared" si="28"/>
        <v>-90816</v>
      </c>
      <c r="AU66" s="123">
        <v>134</v>
      </c>
      <c r="AV66" s="114">
        <v>4355</v>
      </c>
      <c r="AW66" s="114"/>
      <c r="AX66" s="118">
        <v>3455</v>
      </c>
      <c r="AY66" s="114">
        <v>3488</v>
      </c>
      <c r="AZ66" s="114">
        <f t="shared" si="29"/>
        <v>-867</v>
      </c>
      <c r="BA66" s="114">
        <f t="shared" si="30"/>
        <v>-116178</v>
      </c>
    </row>
    <row r="67" spans="1:53">
      <c r="A67" s="109">
        <v>45629</v>
      </c>
      <c r="C67" s="123">
        <v>62</v>
      </c>
      <c r="D67" s="114">
        <v>3051</v>
      </c>
      <c r="E67" s="114"/>
      <c r="F67" s="114"/>
      <c r="G67" s="114">
        <v>2652</v>
      </c>
      <c r="H67" s="114">
        <f t="shared" si="33"/>
        <v>-399</v>
      </c>
      <c r="I67" s="114">
        <f t="shared" si="34"/>
        <v>-24738</v>
      </c>
      <c r="K67" s="123">
        <v>98</v>
      </c>
      <c r="L67" s="114">
        <v>1578</v>
      </c>
      <c r="M67" s="114"/>
      <c r="N67" s="114"/>
      <c r="O67" s="114">
        <v>1320.5</v>
      </c>
      <c r="P67" s="114">
        <f t="shared" si="31"/>
        <v>-257.5</v>
      </c>
      <c r="Q67" s="114">
        <f t="shared" si="32"/>
        <v>-25235</v>
      </c>
      <c r="S67" s="109">
        <v>45629</v>
      </c>
      <c r="U67" s="123">
        <v>3</v>
      </c>
      <c r="V67" s="114"/>
      <c r="W67" s="114"/>
      <c r="X67" s="114"/>
      <c r="Y67" s="114"/>
      <c r="Z67" s="114">
        <f t="shared" si="35"/>
        <v>0</v>
      </c>
      <c r="AA67" s="114">
        <f t="shared" si="36"/>
        <v>0</v>
      </c>
      <c r="AC67" s="123">
        <v>77</v>
      </c>
      <c r="AD67" s="114">
        <v>3000</v>
      </c>
      <c r="AE67" s="114"/>
      <c r="AF67" s="114"/>
      <c r="AG67" s="114">
        <v>2927.5</v>
      </c>
      <c r="AH67" s="114">
        <f t="shared" si="37"/>
        <v>-72.5</v>
      </c>
      <c r="AI67" s="114">
        <f t="shared" si="38"/>
        <v>-5582.5</v>
      </c>
      <c r="AJ67" s="120"/>
      <c r="AK67" s="109">
        <v>45629</v>
      </c>
      <c r="AM67" s="123">
        <v>185</v>
      </c>
      <c r="AN67" s="114">
        <v>3773</v>
      </c>
      <c r="AO67" s="114"/>
      <c r="AP67" s="121">
        <v>3512</v>
      </c>
      <c r="AQ67" s="121">
        <v>3524</v>
      </c>
      <c r="AR67" s="114">
        <f t="shared" si="27"/>
        <v>-249</v>
      </c>
      <c r="AS67" s="114">
        <f t="shared" si="28"/>
        <v>-46065</v>
      </c>
      <c r="AU67" s="123">
        <v>134</v>
      </c>
      <c r="AV67" s="114">
        <v>4355</v>
      </c>
      <c r="AW67" s="114"/>
      <c r="AX67" s="114"/>
      <c r="AY67" s="114">
        <v>3490</v>
      </c>
      <c r="AZ67" s="114">
        <f t="shared" si="29"/>
        <v>-865</v>
      </c>
      <c r="BA67" s="114">
        <f t="shared" si="30"/>
        <v>-115910</v>
      </c>
    </row>
    <row r="68" spans="1:53">
      <c r="A68" s="109">
        <v>45630</v>
      </c>
      <c r="C68" s="123">
        <v>62</v>
      </c>
      <c r="D68" s="114">
        <v>3051</v>
      </c>
      <c r="E68" s="114"/>
      <c r="F68" s="114"/>
      <c r="G68" s="114">
        <v>2631</v>
      </c>
      <c r="H68" s="114">
        <f t="shared" si="33"/>
        <v>-420</v>
      </c>
      <c r="I68" s="114">
        <f t="shared" si="34"/>
        <v>-26040</v>
      </c>
      <c r="K68" s="123">
        <v>98</v>
      </c>
      <c r="L68" s="114">
        <v>1578</v>
      </c>
      <c r="M68" s="114"/>
      <c r="N68" s="114"/>
      <c r="O68" s="114">
        <v>1291</v>
      </c>
      <c r="P68" s="114">
        <f t="shared" si="31"/>
        <v>-287</v>
      </c>
      <c r="Q68" s="114">
        <f t="shared" si="32"/>
        <v>-28126</v>
      </c>
      <c r="S68" s="109">
        <v>45630</v>
      </c>
      <c r="U68" s="123">
        <v>3</v>
      </c>
      <c r="V68" s="114"/>
      <c r="W68" s="114"/>
      <c r="X68" s="114"/>
      <c r="Y68" s="114"/>
      <c r="Z68" s="114">
        <f t="shared" si="35"/>
        <v>0</v>
      </c>
      <c r="AA68" s="114">
        <f t="shared" si="36"/>
        <v>0</v>
      </c>
      <c r="AC68" s="123">
        <v>77</v>
      </c>
      <c r="AD68" s="114">
        <v>3000</v>
      </c>
      <c r="AE68" s="114"/>
      <c r="AF68" s="114"/>
      <c r="AG68" s="114">
        <v>2882</v>
      </c>
      <c r="AH68" s="114">
        <f t="shared" si="37"/>
        <v>-118</v>
      </c>
      <c r="AI68" s="114">
        <f t="shared" si="38"/>
        <v>-9086</v>
      </c>
      <c r="AJ68" s="120"/>
      <c r="AK68" s="109">
        <v>45630</v>
      </c>
      <c r="AM68" s="123">
        <v>175</v>
      </c>
      <c r="AN68" s="114">
        <v>3773</v>
      </c>
      <c r="AO68" s="121">
        <v>3519</v>
      </c>
      <c r="AP68" s="121">
        <v>3574</v>
      </c>
      <c r="AQ68" s="121">
        <v>3570</v>
      </c>
      <c r="AR68" s="114">
        <f t="shared" si="27"/>
        <v>-203</v>
      </c>
      <c r="AS68" s="114">
        <f t="shared" si="28"/>
        <v>-35525</v>
      </c>
      <c r="AU68" s="123">
        <v>134</v>
      </c>
      <c r="AV68" s="114">
        <v>4355</v>
      </c>
      <c r="AW68" s="114"/>
      <c r="AX68" s="114"/>
      <c r="AY68" s="114">
        <v>3441</v>
      </c>
      <c r="AZ68" s="114">
        <f t="shared" si="29"/>
        <v>-914</v>
      </c>
      <c r="BA68" s="114">
        <f t="shared" si="30"/>
        <v>-122476</v>
      </c>
    </row>
    <row r="69" spans="1:53">
      <c r="A69" s="109">
        <v>45631</v>
      </c>
      <c r="C69" s="123">
        <v>62</v>
      </c>
      <c r="D69" s="114">
        <v>3051</v>
      </c>
      <c r="E69" s="114"/>
      <c r="F69" s="114"/>
      <c r="G69" s="114">
        <v>2632</v>
      </c>
      <c r="H69" s="114">
        <f t="shared" si="33"/>
        <v>-419</v>
      </c>
      <c r="I69" s="114">
        <f t="shared" si="34"/>
        <v>-25978</v>
      </c>
      <c r="K69" s="123">
        <v>99</v>
      </c>
      <c r="L69" s="114">
        <v>1575</v>
      </c>
      <c r="M69" s="114"/>
      <c r="N69" s="114"/>
      <c r="O69" s="118">
        <v>1283.5</v>
      </c>
      <c r="P69" s="114">
        <f t="shared" si="31"/>
        <v>-291.5</v>
      </c>
      <c r="Q69" s="114">
        <f t="shared" si="32"/>
        <v>-28858.5</v>
      </c>
      <c r="S69" s="109">
        <v>45631</v>
      </c>
      <c r="U69" s="123">
        <v>3</v>
      </c>
      <c r="V69" s="114"/>
      <c r="W69" s="114"/>
      <c r="X69" s="114"/>
      <c r="Y69" s="114"/>
      <c r="Z69" s="114">
        <f t="shared" si="35"/>
        <v>0</v>
      </c>
      <c r="AA69" s="114">
        <f t="shared" si="36"/>
        <v>0</v>
      </c>
      <c r="AC69" s="123">
        <v>77</v>
      </c>
      <c r="AD69" s="114">
        <v>3000</v>
      </c>
      <c r="AE69" s="114"/>
      <c r="AF69" s="114"/>
      <c r="AG69" s="114">
        <v>2898</v>
      </c>
      <c r="AH69" s="114">
        <f t="shared" si="37"/>
        <v>-102</v>
      </c>
      <c r="AI69" s="114">
        <f t="shared" si="38"/>
        <v>-7854</v>
      </c>
      <c r="AJ69" s="120"/>
      <c r="AK69" s="109">
        <v>45631</v>
      </c>
      <c r="AM69" s="123">
        <v>166</v>
      </c>
      <c r="AN69" s="114">
        <v>3773</v>
      </c>
      <c r="AO69" s="121">
        <v>3570</v>
      </c>
      <c r="AP69" s="121">
        <v>3575</v>
      </c>
      <c r="AQ69" s="121">
        <v>3606</v>
      </c>
      <c r="AR69" s="114">
        <f t="shared" si="27"/>
        <v>-167</v>
      </c>
      <c r="AS69" s="114">
        <f t="shared" si="28"/>
        <v>-27722</v>
      </c>
      <c r="AU69" s="123">
        <v>136</v>
      </c>
      <c r="AV69" s="114">
        <v>4341</v>
      </c>
      <c r="AW69" s="118">
        <v>3444</v>
      </c>
      <c r="AX69" s="118">
        <v>3457</v>
      </c>
      <c r="AY69" s="114">
        <v>3431</v>
      </c>
      <c r="AZ69" s="114">
        <f t="shared" si="29"/>
        <v>-910</v>
      </c>
      <c r="BA69" s="114">
        <f t="shared" si="30"/>
        <v>-123760</v>
      </c>
    </row>
    <row r="70" spans="1:53">
      <c r="A70" s="109">
        <v>45632</v>
      </c>
      <c r="C70" s="123">
        <v>62</v>
      </c>
      <c r="D70" s="114">
        <v>3051</v>
      </c>
      <c r="E70" s="114"/>
      <c r="F70" s="114"/>
      <c r="G70" s="114">
        <v>2629</v>
      </c>
      <c r="H70" s="114">
        <f t="shared" si="33"/>
        <v>-422</v>
      </c>
      <c r="I70" s="114">
        <f t="shared" si="34"/>
        <v>-26164</v>
      </c>
      <c r="K70" s="123">
        <v>101</v>
      </c>
      <c r="L70" s="114">
        <v>1569</v>
      </c>
      <c r="M70" s="118">
        <v>1291</v>
      </c>
      <c r="N70" s="114"/>
      <c r="O70" s="118">
        <v>1286.5</v>
      </c>
      <c r="P70" s="114">
        <f t="shared" si="31"/>
        <v>-282.5</v>
      </c>
      <c r="Q70" s="114">
        <f t="shared" si="32"/>
        <v>-28532.5</v>
      </c>
      <c r="S70" s="109">
        <v>45632</v>
      </c>
      <c r="U70" s="123">
        <v>3</v>
      </c>
      <c r="V70" s="114"/>
      <c r="W70" s="114"/>
      <c r="X70" s="114"/>
      <c r="Y70" s="114"/>
      <c r="Z70" s="114">
        <f t="shared" si="35"/>
        <v>0</v>
      </c>
      <c r="AA70" s="114">
        <f t="shared" si="36"/>
        <v>0</v>
      </c>
      <c r="AC70" s="123">
        <v>77</v>
      </c>
      <c r="AD70" s="114">
        <v>3000</v>
      </c>
      <c r="AE70" s="114"/>
      <c r="AF70" s="114"/>
      <c r="AG70" s="114">
        <v>2916.5</v>
      </c>
      <c r="AH70" s="114">
        <f t="shared" si="37"/>
        <v>-83.5</v>
      </c>
      <c r="AI70" s="114">
        <f t="shared" si="38"/>
        <v>-6429.5</v>
      </c>
      <c r="AJ70" s="120"/>
      <c r="AK70" s="109">
        <v>45632</v>
      </c>
      <c r="AM70" s="123">
        <v>159</v>
      </c>
      <c r="AN70" s="114">
        <v>3773</v>
      </c>
      <c r="AO70" s="121">
        <v>3602</v>
      </c>
      <c r="AP70" s="121">
        <v>3588</v>
      </c>
      <c r="AQ70" s="121">
        <v>3590</v>
      </c>
      <c r="AR70" s="114">
        <f t="shared" si="27"/>
        <v>-183</v>
      </c>
      <c r="AS70" s="114">
        <f t="shared" si="28"/>
        <v>-29097</v>
      </c>
      <c r="AU70" s="123">
        <v>139</v>
      </c>
      <c r="AV70" s="114">
        <v>4322</v>
      </c>
      <c r="AW70" s="118">
        <v>3460</v>
      </c>
      <c r="AX70" s="118">
        <v>3421</v>
      </c>
      <c r="AY70" s="118">
        <v>3426</v>
      </c>
      <c r="AZ70" s="114">
        <f t="shared" si="29"/>
        <v>-896</v>
      </c>
      <c r="BA70" s="114">
        <f t="shared" si="30"/>
        <v>-124544</v>
      </c>
    </row>
    <row r="71" spans="1:53">
      <c r="A71" s="109">
        <v>45635</v>
      </c>
      <c r="C71" s="123">
        <v>62</v>
      </c>
      <c r="D71" s="114">
        <v>3051</v>
      </c>
      <c r="E71" s="114"/>
      <c r="F71" s="114"/>
      <c r="G71" s="114">
        <v>2645.5</v>
      </c>
      <c r="H71" s="114">
        <f t="shared" si="33"/>
        <v>-405.5</v>
      </c>
      <c r="I71" s="114">
        <f t="shared" si="34"/>
        <v>-25141</v>
      </c>
      <c r="K71" s="123">
        <v>102</v>
      </c>
      <c r="L71" s="114">
        <v>1567</v>
      </c>
      <c r="M71" s="118">
        <v>1298.5</v>
      </c>
      <c r="N71" s="114"/>
      <c r="O71" s="114">
        <v>1300</v>
      </c>
      <c r="P71" s="114">
        <f t="shared" si="31"/>
        <v>-267</v>
      </c>
      <c r="Q71" s="114">
        <f t="shared" si="32"/>
        <v>-27234</v>
      </c>
      <c r="S71" s="109">
        <v>45635</v>
      </c>
      <c r="U71" s="123">
        <v>3</v>
      </c>
      <c r="V71" s="114"/>
      <c r="W71" s="114"/>
      <c r="X71" s="114"/>
      <c r="Y71" s="114"/>
      <c r="Z71" s="114">
        <f t="shared" si="35"/>
        <v>0</v>
      </c>
      <c r="AA71" s="114">
        <f t="shared" si="36"/>
        <v>0</v>
      </c>
      <c r="AC71" s="123">
        <v>76</v>
      </c>
      <c r="AD71" s="114">
        <v>3000</v>
      </c>
      <c r="AE71" s="114"/>
      <c r="AF71" s="114"/>
      <c r="AG71" s="121">
        <v>2955</v>
      </c>
      <c r="AH71" s="114">
        <f t="shared" si="37"/>
        <v>-45</v>
      </c>
      <c r="AI71" s="114">
        <f t="shared" si="38"/>
        <v>-3420</v>
      </c>
      <c r="AJ71" s="120"/>
      <c r="AK71" s="109">
        <v>45635</v>
      </c>
      <c r="AM71" s="123">
        <v>152</v>
      </c>
      <c r="AN71" s="114">
        <v>3773</v>
      </c>
      <c r="AO71" s="121">
        <v>3584</v>
      </c>
      <c r="AP71" s="121">
        <v>3624</v>
      </c>
      <c r="AQ71" s="121">
        <v>3644</v>
      </c>
      <c r="AR71" s="114">
        <f t="shared" si="27"/>
        <v>-129</v>
      </c>
      <c r="AS71" s="114">
        <f t="shared" si="28"/>
        <v>-19608</v>
      </c>
      <c r="AU71" s="123">
        <v>141</v>
      </c>
      <c r="AV71" s="114">
        <v>4309</v>
      </c>
      <c r="AW71" s="118">
        <v>3425</v>
      </c>
      <c r="AX71" s="118">
        <v>3428</v>
      </c>
      <c r="AY71" s="114">
        <v>3422</v>
      </c>
      <c r="AZ71" s="114">
        <f t="shared" si="29"/>
        <v>-887</v>
      </c>
      <c r="BA71" s="114">
        <f t="shared" si="30"/>
        <v>-125067</v>
      </c>
    </row>
    <row r="72" spans="1:53">
      <c r="A72" s="109">
        <v>45636</v>
      </c>
      <c r="C72" s="123">
        <v>62</v>
      </c>
      <c r="D72" s="114">
        <v>3051</v>
      </c>
      <c r="E72" s="114"/>
      <c r="F72" s="114"/>
      <c r="G72" s="114">
        <v>2679.5</v>
      </c>
      <c r="H72" s="114">
        <f t="shared" si="33"/>
        <v>-371.5</v>
      </c>
      <c r="I72" s="114">
        <f t="shared" si="34"/>
        <v>-23033</v>
      </c>
      <c r="K72" s="123">
        <v>102</v>
      </c>
      <c r="L72" s="114">
        <v>1567</v>
      </c>
      <c r="M72" s="114"/>
      <c r="N72" s="114"/>
      <c r="O72" s="114">
        <v>1314.5</v>
      </c>
      <c r="P72" s="114">
        <f t="shared" si="31"/>
        <v>-252.5</v>
      </c>
      <c r="Q72" s="114">
        <f t="shared" si="32"/>
        <v>-25755</v>
      </c>
      <c r="S72" s="109">
        <v>45636</v>
      </c>
      <c r="U72" s="123">
        <v>3</v>
      </c>
      <c r="V72" s="114"/>
      <c r="W72" s="114"/>
      <c r="X72" s="114"/>
      <c r="Y72" s="114"/>
      <c r="Z72" s="114">
        <f t="shared" si="35"/>
        <v>0</v>
      </c>
      <c r="AA72" s="114">
        <f t="shared" si="36"/>
        <v>0</v>
      </c>
      <c r="AC72" s="123">
        <v>75</v>
      </c>
      <c r="AD72" s="114">
        <v>3000</v>
      </c>
      <c r="AE72" s="121">
        <v>2979</v>
      </c>
      <c r="AF72" s="114"/>
      <c r="AG72" s="114">
        <v>2959.5</v>
      </c>
      <c r="AH72" s="114">
        <f t="shared" si="37"/>
        <v>-40.5</v>
      </c>
      <c r="AI72" s="114">
        <f t="shared" si="38"/>
        <v>-3037.5</v>
      </c>
      <c r="AJ72" s="120"/>
      <c r="AK72" s="109">
        <v>45636</v>
      </c>
      <c r="AM72" s="123">
        <v>146</v>
      </c>
      <c r="AN72" s="114">
        <v>3773</v>
      </c>
      <c r="AO72" s="121">
        <v>3651</v>
      </c>
      <c r="AP72" s="121">
        <v>3634</v>
      </c>
      <c r="AQ72" s="121">
        <v>3671</v>
      </c>
      <c r="AR72" s="114">
        <f t="shared" si="27"/>
        <v>-102</v>
      </c>
      <c r="AS72" s="114">
        <f t="shared" si="28"/>
        <v>-14892</v>
      </c>
      <c r="AU72" s="123">
        <v>144</v>
      </c>
      <c r="AV72" s="114">
        <v>4291</v>
      </c>
      <c r="AW72" s="118">
        <v>3439</v>
      </c>
      <c r="AX72" s="118">
        <v>3392</v>
      </c>
      <c r="AY72" s="118">
        <v>3404</v>
      </c>
      <c r="AZ72" s="114">
        <f t="shared" si="29"/>
        <v>-887</v>
      </c>
      <c r="BA72" s="114">
        <f t="shared" si="30"/>
        <v>-127728</v>
      </c>
    </row>
    <row r="73" spans="1:53" hidden="1">
      <c r="A73" s="109">
        <v>45637</v>
      </c>
      <c r="C73" s="123">
        <v>62</v>
      </c>
      <c r="D73" s="114">
        <v>3051</v>
      </c>
      <c r="E73" s="114"/>
      <c r="F73" s="114"/>
      <c r="G73" s="114">
        <v>2678</v>
      </c>
      <c r="H73" s="114">
        <f t="shared" si="33"/>
        <v>-373</v>
      </c>
      <c r="I73" s="114">
        <f t="shared" si="34"/>
        <v>-23126</v>
      </c>
      <c r="K73" s="123">
        <v>102</v>
      </c>
      <c r="L73" s="114">
        <v>1567</v>
      </c>
      <c r="M73" s="114"/>
      <c r="N73" s="114"/>
      <c r="O73" s="114">
        <v>1305</v>
      </c>
      <c r="P73" s="114">
        <f t="shared" si="31"/>
        <v>-262</v>
      </c>
      <c r="Q73" s="114">
        <f t="shared" si="32"/>
        <v>-26724</v>
      </c>
      <c r="S73" s="109">
        <v>45637</v>
      </c>
      <c r="U73" s="123">
        <v>3</v>
      </c>
      <c r="V73" s="114"/>
      <c r="W73" s="114"/>
      <c r="X73" s="114"/>
      <c r="Y73" s="114"/>
      <c r="Z73" s="114">
        <f t="shared" si="35"/>
        <v>0</v>
      </c>
      <c r="AA73" s="114">
        <f t="shared" si="36"/>
        <v>0</v>
      </c>
      <c r="AC73" s="123">
        <v>74</v>
      </c>
      <c r="AD73" s="114">
        <v>3000</v>
      </c>
      <c r="AE73" s="114"/>
      <c r="AF73" s="114"/>
      <c r="AG73" s="121">
        <v>2969.5</v>
      </c>
      <c r="AH73" s="114">
        <f t="shared" si="37"/>
        <v>-30.5</v>
      </c>
      <c r="AI73" s="114">
        <f t="shared" si="38"/>
        <v>-2257</v>
      </c>
      <c r="AJ73" s="120"/>
      <c r="AK73" s="109">
        <v>45637</v>
      </c>
      <c r="AM73" s="123">
        <v>140</v>
      </c>
      <c r="AN73" s="114">
        <v>3773</v>
      </c>
      <c r="AO73" s="121">
        <v>3672</v>
      </c>
      <c r="AP73" s="121">
        <v>3670</v>
      </c>
      <c r="AQ73" s="121">
        <v>3720</v>
      </c>
      <c r="AR73" s="114">
        <f t="shared" si="27"/>
        <v>-53</v>
      </c>
      <c r="AS73" s="114">
        <f t="shared" si="28"/>
        <v>-7420</v>
      </c>
      <c r="AU73" s="123">
        <v>147</v>
      </c>
      <c r="AV73" s="114">
        <v>4272</v>
      </c>
      <c r="AW73" s="118">
        <v>3428</v>
      </c>
      <c r="AX73" s="118">
        <v>3377</v>
      </c>
      <c r="AY73" s="118">
        <v>3399</v>
      </c>
      <c r="AZ73" s="114">
        <f t="shared" si="29"/>
        <v>-873</v>
      </c>
      <c r="BA73" s="114">
        <f t="shared" si="30"/>
        <v>-128331</v>
      </c>
    </row>
    <row r="74" spans="1:53" hidden="1">
      <c r="A74" s="109">
        <v>45638</v>
      </c>
      <c r="C74" s="123">
        <v>61</v>
      </c>
      <c r="D74" s="114">
        <v>3051</v>
      </c>
      <c r="E74" s="114"/>
      <c r="F74" s="121">
        <v>2709</v>
      </c>
      <c r="G74" s="114">
        <v>2718.5</v>
      </c>
      <c r="H74" s="114">
        <f t="shared" si="33"/>
        <v>-332.5</v>
      </c>
      <c r="I74" s="114">
        <f t="shared" si="34"/>
        <v>-20282.5</v>
      </c>
      <c r="K74" s="123">
        <v>102</v>
      </c>
      <c r="L74" s="114">
        <v>1567</v>
      </c>
      <c r="M74" s="114"/>
      <c r="N74" s="114"/>
      <c r="O74" s="114">
        <v>1306.5</v>
      </c>
      <c r="P74" s="114">
        <f t="shared" si="31"/>
        <v>-260.5</v>
      </c>
      <c r="Q74" s="114">
        <f t="shared" si="32"/>
        <v>-26571</v>
      </c>
      <c r="S74" s="109">
        <v>45638</v>
      </c>
      <c r="U74" s="123">
        <v>3</v>
      </c>
      <c r="V74" s="114"/>
      <c r="W74" s="114"/>
      <c r="X74" s="114"/>
      <c r="Y74" s="114"/>
      <c r="Z74" s="114">
        <f t="shared" si="35"/>
        <v>0</v>
      </c>
      <c r="AA74" s="114">
        <f t="shared" si="36"/>
        <v>0</v>
      </c>
      <c r="AC74" s="123">
        <v>71</v>
      </c>
      <c r="AD74" s="114">
        <v>3000</v>
      </c>
      <c r="AE74" s="121">
        <v>2971</v>
      </c>
      <c r="AF74" s="121">
        <v>2998</v>
      </c>
      <c r="AG74" s="121">
        <v>2989</v>
      </c>
      <c r="AH74" s="114">
        <f t="shared" si="37"/>
        <v>-11</v>
      </c>
      <c r="AI74" s="114">
        <f t="shared" si="38"/>
        <v>-781</v>
      </c>
      <c r="AJ74" s="120"/>
      <c r="AK74" s="109">
        <v>45638</v>
      </c>
      <c r="AM74" s="123">
        <v>136</v>
      </c>
      <c r="AN74" s="114">
        <v>3773</v>
      </c>
      <c r="AO74" s="121">
        <v>3714</v>
      </c>
      <c r="AP74" s="121">
        <v>3652</v>
      </c>
      <c r="AQ74" s="114">
        <v>3647</v>
      </c>
      <c r="AR74" s="114">
        <f t="shared" si="27"/>
        <v>-126</v>
      </c>
      <c r="AS74" s="114">
        <f t="shared" si="28"/>
        <v>-17136</v>
      </c>
      <c r="AU74" s="123">
        <v>148</v>
      </c>
      <c r="AV74" s="114">
        <v>4267</v>
      </c>
      <c r="AW74" s="118">
        <v>3411</v>
      </c>
      <c r="AX74" s="114"/>
      <c r="AY74" s="114">
        <v>3378</v>
      </c>
      <c r="AZ74" s="114">
        <f t="shared" si="29"/>
        <v>-889</v>
      </c>
      <c r="BA74" s="114">
        <f t="shared" si="30"/>
        <v>-131572</v>
      </c>
    </row>
    <row r="75" spans="1:53" hidden="1">
      <c r="A75" s="109">
        <v>45639</v>
      </c>
      <c r="C75" s="123">
        <v>60</v>
      </c>
      <c r="D75" s="114">
        <v>3051</v>
      </c>
      <c r="E75" s="121">
        <v>2668.5</v>
      </c>
      <c r="F75" s="114"/>
      <c r="G75" s="114">
        <v>2697.5</v>
      </c>
      <c r="H75" s="114">
        <f t="shared" si="33"/>
        <v>-353.5</v>
      </c>
      <c r="I75" s="114">
        <f t="shared" si="34"/>
        <v>-21210</v>
      </c>
      <c r="K75" s="123">
        <v>103</v>
      </c>
      <c r="L75" s="114">
        <v>1564</v>
      </c>
      <c r="M75" s="114"/>
      <c r="N75" s="114"/>
      <c r="O75" s="118">
        <v>1293.5</v>
      </c>
      <c r="P75" s="114">
        <f t="shared" si="31"/>
        <v>-270.5</v>
      </c>
      <c r="Q75" s="114">
        <f t="shared" si="32"/>
        <v>-27861.5</v>
      </c>
      <c r="S75" s="109">
        <v>45639</v>
      </c>
      <c r="U75" s="123">
        <v>3</v>
      </c>
      <c r="V75" s="114"/>
      <c r="W75" s="114"/>
      <c r="X75" s="114"/>
      <c r="Y75" s="114"/>
      <c r="Z75" s="114">
        <f t="shared" si="35"/>
        <v>0</v>
      </c>
      <c r="AA75" s="114">
        <f t="shared" si="36"/>
        <v>0</v>
      </c>
      <c r="AC75" s="123">
        <v>68</v>
      </c>
      <c r="AD75" s="114">
        <v>3000</v>
      </c>
      <c r="AE75" s="121">
        <v>2954</v>
      </c>
      <c r="AF75" s="121">
        <v>2966.5</v>
      </c>
      <c r="AG75" s="121">
        <v>2970</v>
      </c>
      <c r="AH75" s="114">
        <f t="shared" si="37"/>
        <v>-30</v>
      </c>
      <c r="AI75" s="114">
        <f t="shared" si="38"/>
        <v>-2040</v>
      </c>
      <c r="AJ75" s="120"/>
      <c r="AK75" s="109">
        <v>45639</v>
      </c>
      <c r="AM75" s="123">
        <v>135</v>
      </c>
      <c r="AN75" s="114">
        <v>3773</v>
      </c>
      <c r="AO75" s="114">
        <v>3635</v>
      </c>
      <c r="AP75" s="121">
        <v>3647</v>
      </c>
      <c r="AQ75" s="114">
        <v>3655</v>
      </c>
      <c r="AR75" s="114">
        <f t="shared" si="27"/>
        <v>-118</v>
      </c>
      <c r="AS75" s="114">
        <f t="shared" si="28"/>
        <v>-15930</v>
      </c>
      <c r="AU75" s="123">
        <v>151</v>
      </c>
      <c r="AV75" s="158">
        <v>4248</v>
      </c>
      <c r="AW75" s="118">
        <v>3331</v>
      </c>
      <c r="AX75" s="118">
        <v>3337</v>
      </c>
      <c r="AY75" s="118">
        <v>3344</v>
      </c>
      <c r="AZ75" s="114">
        <f t="shared" si="29"/>
        <v>-904</v>
      </c>
      <c r="BA75" s="114">
        <f t="shared" si="30"/>
        <v>-136504</v>
      </c>
    </row>
    <row r="76" spans="1:53" hidden="1">
      <c r="A76" s="109">
        <v>45642</v>
      </c>
      <c r="C76" s="123">
        <v>60</v>
      </c>
      <c r="D76" s="114">
        <v>3051</v>
      </c>
      <c r="E76" s="114"/>
      <c r="F76" s="114"/>
      <c r="G76" s="114">
        <v>2692</v>
      </c>
      <c r="H76" s="114">
        <f t="shared" ref="H76:H91" si="39">G76-D76</f>
        <v>-359</v>
      </c>
      <c r="I76" s="114">
        <f t="shared" ref="I76:I91" si="40">VALUE(RIGHT(C76,3))*H76</f>
        <v>-21540</v>
      </c>
      <c r="K76" s="123">
        <v>103</v>
      </c>
      <c r="L76" s="114">
        <v>1564</v>
      </c>
      <c r="M76" s="114"/>
      <c r="N76" s="114"/>
      <c r="O76" s="114">
        <v>1287.5</v>
      </c>
      <c r="P76" s="114">
        <f t="shared" ref="P76:P91" si="41">O76-L76</f>
        <v>-276.5</v>
      </c>
      <c r="Q76" s="114">
        <f t="shared" ref="Q76:Q91" si="42">VALUE(RIGHT(K76,3))*P76</f>
        <v>-28479.5</v>
      </c>
      <c r="S76" s="109">
        <f t="shared" ref="S76:S107" si="43">A76</f>
        <v>45642</v>
      </c>
      <c r="U76" s="139"/>
      <c r="V76" s="120"/>
      <c r="W76" s="120"/>
      <c r="X76" s="120"/>
      <c r="Y76" s="120"/>
      <c r="Z76" s="120"/>
      <c r="AA76" s="120"/>
      <c r="AC76" s="123">
        <v>67</v>
      </c>
      <c r="AD76" s="114">
        <v>3000</v>
      </c>
      <c r="AE76" s="121">
        <v>2975</v>
      </c>
      <c r="AF76" s="114"/>
      <c r="AG76" s="114">
        <v>2921</v>
      </c>
      <c r="AH76" s="114">
        <f t="shared" ref="AH76:AH91" si="44">AG76-AD76</f>
        <v>-79</v>
      </c>
      <c r="AI76" s="114">
        <f t="shared" ref="AI76:AI91" si="45">VALUE(RIGHT(AC76,3))*AH76</f>
        <v>-5293</v>
      </c>
      <c r="AJ76" s="120"/>
      <c r="AK76" s="109">
        <f t="shared" ref="AK76:AK107" si="46">A76</f>
        <v>45642</v>
      </c>
      <c r="AM76" s="123">
        <v>132</v>
      </c>
      <c r="AN76" s="114">
        <v>3773</v>
      </c>
      <c r="AO76" s="121">
        <v>3664</v>
      </c>
      <c r="AP76" s="121">
        <v>3666</v>
      </c>
      <c r="AQ76" s="121">
        <v>3677</v>
      </c>
      <c r="AR76" s="114">
        <f t="shared" si="27"/>
        <v>-96</v>
      </c>
      <c r="AS76" s="114">
        <f t="shared" si="28"/>
        <v>-12672</v>
      </c>
      <c r="AU76" s="123">
        <v>154</v>
      </c>
      <c r="AV76" s="114">
        <v>4229</v>
      </c>
      <c r="AW76" s="118">
        <v>3338</v>
      </c>
      <c r="AX76" s="118">
        <v>3271</v>
      </c>
      <c r="AY76" s="118">
        <v>3248</v>
      </c>
      <c r="AZ76" s="114">
        <f t="shared" si="29"/>
        <v>-981</v>
      </c>
      <c r="BA76" s="114">
        <f t="shared" si="30"/>
        <v>-151074</v>
      </c>
    </row>
    <row r="77" spans="1:53" hidden="1">
      <c r="A77" s="109">
        <v>45643</v>
      </c>
      <c r="C77" s="123">
        <v>60</v>
      </c>
      <c r="D77" s="114">
        <v>3051</v>
      </c>
      <c r="E77" s="114"/>
      <c r="F77" s="114"/>
      <c r="G77" s="114">
        <v>2672.5</v>
      </c>
      <c r="H77" s="114">
        <f t="shared" si="39"/>
        <v>-378.5</v>
      </c>
      <c r="I77" s="114">
        <f t="shared" si="40"/>
        <v>-22710</v>
      </c>
      <c r="K77" s="123">
        <v>103</v>
      </c>
      <c r="L77" s="114">
        <v>1564</v>
      </c>
      <c r="M77" s="114"/>
      <c r="N77" s="114"/>
      <c r="O77" s="114">
        <v>1283.5</v>
      </c>
      <c r="P77" s="114">
        <f t="shared" si="41"/>
        <v>-280.5</v>
      </c>
      <c r="Q77" s="114">
        <f t="shared" si="42"/>
        <v>-28891.5</v>
      </c>
      <c r="S77" s="109">
        <f t="shared" si="43"/>
        <v>45643</v>
      </c>
      <c r="U77" s="139"/>
      <c r="V77" s="120"/>
      <c r="W77" s="120"/>
      <c r="X77" s="120"/>
      <c r="Y77" s="120"/>
      <c r="Z77" s="120"/>
      <c r="AA77" s="120"/>
      <c r="AC77" s="123">
        <v>67</v>
      </c>
      <c r="AD77" s="114">
        <v>3000</v>
      </c>
      <c r="AE77" s="114"/>
      <c r="AF77" s="114"/>
      <c r="AG77" s="114">
        <v>2916.5</v>
      </c>
      <c r="AH77" s="114">
        <f t="shared" si="44"/>
        <v>-83.5</v>
      </c>
      <c r="AI77" s="114">
        <f t="shared" si="45"/>
        <v>-5594.5</v>
      </c>
      <c r="AJ77" s="120"/>
      <c r="AK77" s="109">
        <f t="shared" si="46"/>
        <v>45643</v>
      </c>
      <c r="AM77" s="123">
        <v>131</v>
      </c>
      <c r="AN77" s="114">
        <v>3773</v>
      </c>
      <c r="AO77" s="121">
        <v>3670</v>
      </c>
      <c r="AP77" s="114"/>
      <c r="AQ77" s="114">
        <v>3645</v>
      </c>
      <c r="AR77" s="114">
        <f t="shared" si="27"/>
        <v>-128</v>
      </c>
      <c r="AS77" s="114">
        <f t="shared" si="28"/>
        <v>-16768</v>
      </c>
      <c r="AU77" s="123">
        <v>156</v>
      </c>
      <c r="AV77" s="114">
        <v>4217</v>
      </c>
      <c r="AW77" s="118">
        <v>3238</v>
      </c>
      <c r="AX77" s="118">
        <v>3238</v>
      </c>
      <c r="AY77" s="114">
        <v>3300</v>
      </c>
      <c r="AZ77" s="114">
        <f t="shared" si="29"/>
        <v>-917</v>
      </c>
      <c r="BA77" s="114">
        <f t="shared" si="30"/>
        <v>-143052</v>
      </c>
    </row>
    <row r="78" spans="1:53" hidden="1">
      <c r="A78" s="109">
        <v>45644</v>
      </c>
      <c r="C78" s="123">
        <v>59</v>
      </c>
      <c r="D78" s="114">
        <v>3051</v>
      </c>
      <c r="E78" s="114"/>
      <c r="F78" s="114"/>
      <c r="G78" s="121">
        <v>2726.5</v>
      </c>
      <c r="H78" s="114">
        <f t="shared" si="39"/>
        <v>-324.5</v>
      </c>
      <c r="I78" s="114">
        <f t="shared" si="40"/>
        <v>-19145.5</v>
      </c>
      <c r="K78" s="123">
        <v>105</v>
      </c>
      <c r="L78" s="114">
        <v>1558</v>
      </c>
      <c r="M78" s="118">
        <v>1280</v>
      </c>
      <c r="N78" s="114"/>
      <c r="O78" s="118">
        <v>1244.5</v>
      </c>
      <c r="P78" s="114">
        <f t="shared" si="41"/>
        <v>-313.5</v>
      </c>
      <c r="Q78" s="114">
        <f t="shared" si="42"/>
        <v>-32917.5</v>
      </c>
      <c r="S78" s="109">
        <f t="shared" si="43"/>
        <v>45644</v>
      </c>
      <c r="U78" s="139"/>
      <c r="V78" s="120"/>
      <c r="W78" s="120"/>
      <c r="X78" s="120"/>
      <c r="Y78" s="120"/>
      <c r="Z78" s="120"/>
      <c r="AA78" s="120"/>
      <c r="AC78" s="123">
        <v>67</v>
      </c>
      <c r="AD78" s="114">
        <v>3000</v>
      </c>
      <c r="AE78" s="114"/>
      <c r="AF78" s="114"/>
      <c r="AG78" s="114">
        <v>2917</v>
      </c>
      <c r="AH78" s="114">
        <f t="shared" si="44"/>
        <v>-83</v>
      </c>
      <c r="AI78" s="114">
        <f t="shared" si="45"/>
        <v>-5561</v>
      </c>
      <c r="AJ78" s="120"/>
      <c r="AK78" s="109">
        <f t="shared" si="46"/>
        <v>45644</v>
      </c>
      <c r="AM78" s="123">
        <v>130</v>
      </c>
      <c r="AN78" s="114">
        <v>3773</v>
      </c>
      <c r="AO78" s="121">
        <v>3651</v>
      </c>
      <c r="AP78" s="114"/>
      <c r="AQ78" s="114">
        <v>3569</v>
      </c>
      <c r="AR78" s="114">
        <f t="shared" si="27"/>
        <v>-204</v>
      </c>
      <c r="AS78" s="114">
        <f t="shared" si="28"/>
        <v>-26520</v>
      </c>
      <c r="AU78" s="123">
        <v>156</v>
      </c>
      <c r="AV78" s="114">
        <v>4217</v>
      </c>
      <c r="AW78" s="114"/>
      <c r="AX78" s="114"/>
      <c r="AY78" s="114">
        <v>3304</v>
      </c>
      <c r="AZ78" s="114">
        <f t="shared" si="29"/>
        <v>-913</v>
      </c>
      <c r="BA78" s="114">
        <f t="shared" si="30"/>
        <v>-142428</v>
      </c>
    </row>
    <row r="79" spans="1:53" hidden="1">
      <c r="A79" s="109">
        <v>45645</v>
      </c>
      <c r="C79" s="123">
        <v>57</v>
      </c>
      <c r="D79" s="114">
        <v>3051</v>
      </c>
      <c r="E79" s="121">
        <v>2676.5</v>
      </c>
      <c r="F79" s="114"/>
      <c r="G79" s="121">
        <v>2724</v>
      </c>
      <c r="H79" s="114">
        <f t="shared" si="39"/>
        <v>-327</v>
      </c>
      <c r="I79" s="114">
        <f t="shared" si="40"/>
        <v>-18639</v>
      </c>
      <c r="K79" s="123">
        <v>108</v>
      </c>
      <c r="L79" s="114">
        <v>1552</v>
      </c>
      <c r="M79" s="118">
        <v>1214.5</v>
      </c>
      <c r="N79" s="118">
        <v>1219</v>
      </c>
      <c r="O79" s="118">
        <v>1220</v>
      </c>
      <c r="P79" s="114">
        <f t="shared" si="41"/>
        <v>-332</v>
      </c>
      <c r="Q79" s="114">
        <f t="shared" si="42"/>
        <v>-35856</v>
      </c>
      <c r="S79" s="109">
        <f t="shared" si="43"/>
        <v>45645</v>
      </c>
      <c r="U79" s="139"/>
      <c r="V79" s="120"/>
      <c r="W79" s="120"/>
      <c r="X79" s="120"/>
      <c r="Y79" s="120"/>
      <c r="Z79" s="120"/>
      <c r="AA79" s="120"/>
      <c r="AC79" s="123">
        <v>67</v>
      </c>
      <c r="AD79" s="114">
        <v>3000</v>
      </c>
      <c r="AE79" s="114"/>
      <c r="AF79" s="114"/>
      <c r="AG79" s="114">
        <v>2900.5</v>
      </c>
      <c r="AH79" s="114">
        <f t="shared" si="44"/>
        <v>-99.5</v>
      </c>
      <c r="AI79" s="114">
        <f t="shared" si="45"/>
        <v>-6666.5</v>
      </c>
      <c r="AJ79" s="120"/>
      <c r="AK79" s="109">
        <f t="shared" si="46"/>
        <v>45645</v>
      </c>
      <c r="AM79" s="123">
        <v>130</v>
      </c>
      <c r="AN79" s="114">
        <v>3773</v>
      </c>
      <c r="AO79" s="114"/>
      <c r="AP79" s="114"/>
      <c r="AQ79" s="114">
        <v>3598</v>
      </c>
      <c r="AR79" s="114">
        <f t="shared" si="27"/>
        <v>-175</v>
      </c>
      <c r="AS79" s="114">
        <f t="shared" si="28"/>
        <v>-22750</v>
      </c>
      <c r="AU79" s="123">
        <v>156</v>
      </c>
      <c r="AV79" s="114">
        <v>4217</v>
      </c>
      <c r="AW79" s="114"/>
      <c r="AX79" s="114"/>
      <c r="AY79" s="114">
        <v>3355</v>
      </c>
      <c r="AZ79" s="114">
        <f t="shared" si="29"/>
        <v>-862</v>
      </c>
      <c r="BA79" s="114">
        <f t="shared" si="30"/>
        <v>-134472</v>
      </c>
    </row>
    <row r="80" spans="1:53" hidden="1">
      <c r="A80" s="109">
        <v>45646</v>
      </c>
      <c r="C80" s="123">
        <v>56</v>
      </c>
      <c r="D80" s="114">
        <v>3051</v>
      </c>
      <c r="E80" s="114"/>
      <c r="F80" s="121">
        <v>2791</v>
      </c>
      <c r="G80" s="114">
        <v>2771.5</v>
      </c>
      <c r="H80" s="114">
        <f t="shared" si="39"/>
        <v>-279.5</v>
      </c>
      <c r="I80" s="114">
        <f t="shared" si="40"/>
        <v>-15652</v>
      </c>
      <c r="K80" s="123">
        <v>110</v>
      </c>
      <c r="L80" s="114">
        <v>1543</v>
      </c>
      <c r="M80" s="118">
        <v>1233</v>
      </c>
      <c r="N80" s="118">
        <v>1221</v>
      </c>
      <c r="O80" s="114">
        <v>1229.5</v>
      </c>
      <c r="P80" s="114">
        <f t="shared" si="41"/>
        <v>-313.5</v>
      </c>
      <c r="Q80" s="114">
        <f t="shared" si="42"/>
        <v>-34485</v>
      </c>
      <c r="S80" s="109">
        <f t="shared" si="43"/>
        <v>45646</v>
      </c>
      <c r="U80" s="139"/>
      <c r="V80" s="120"/>
      <c r="W80" s="120"/>
      <c r="X80" s="120"/>
      <c r="Y80" s="120"/>
      <c r="Z80" s="120"/>
      <c r="AA80" s="120"/>
      <c r="AC80" s="123">
        <v>67</v>
      </c>
      <c r="AD80" s="114">
        <v>3000</v>
      </c>
      <c r="AE80" s="114"/>
      <c r="AF80" s="114"/>
      <c r="AG80" s="114">
        <v>2882.5</v>
      </c>
      <c r="AH80" s="114">
        <f t="shared" si="44"/>
        <v>-117.5</v>
      </c>
      <c r="AI80" s="114">
        <f t="shared" si="45"/>
        <v>-7872.5</v>
      </c>
      <c r="AJ80" s="120"/>
      <c r="AK80" s="109">
        <f t="shared" si="46"/>
        <v>45646</v>
      </c>
      <c r="AM80" s="123">
        <v>130</v>
      </c>
      <c r="AN80" s="114">
        <v>3773</v>
      </c>
      <c r="AO80" s="114"/>
      <c r="AP80" s="114"/>
      <c r="AQ80" s="114">
        <v>3558</v>
      </c>
      <c r="AR80" s="114">
        <f t="shared" si="27"/>
        <v>-215</v>
      </c>
      <c r="AS80" s="114">
        <f t="shared" si="28"/>
        <v>-27950</v>
      </c>
      <c r="AU80" s="123">
        <v>156</v>
      </c>
      <c r="AV80" s="114">
        <v>4217</v>
      </c>
      <c r="AW80" s="114"/>
      <c r="AX80" s="114"/>
      <c r="AY80" s="114">
        <v>3380</v>
      </c>
      <c r="AZ80" s="114">
        <f t="shared" si="29"/>
        <v>-837</v>
      </c>
      <c r="BA80" s="114">
        <f t="shared" si="30"/>
        <v>-130572</v>
      </c>
    </row>
    <row r="81" spans="1:53" hidden="1">
      <c r="A81" s="109">
        <v>45649</v>
      </c>
      <c r="C81" s="123">
        <v>54</v>
      </c>
      <c r="D81" s="114">
        <v>3051</v>
      </c>
      <c r="E81" s="114"/>
      <c r="F81" s="121">
        <v>2839</v>
      </c>
      <c r="G81" s="121">
        <v>2837</v>
      </c>
      <c r="H81" s="114">
        <f t="shared" si="39"/>
        <v>-214</v>
      </c>
      <c r="I81" s="114">
        <f t="shared" si="40"/>
        <v>-11556</v>
      </c>
      <c r="K81" s="123">
        <v>111</v>
      </c>
      <c r="L81" s="114">
        <v>1540</v>
      </c>
      <c r="M81" s="118">
        <v>1244</v>
      </c>
      <c r="N81" s="114"/>
      <c r="O81" s="114">
        <v>1276.5</v>
      </c>
      <c r="P81" s="114">
        <f t="shared" si="41"/>
        <v>-263.5</v>
      </c>
      <c r="Q81" s="114">
        <f t="shared" si="42"/>
        <v>-29248.5</v>
      </c>
      <c r="S81" s="109">
        <f t="shared" si="43"/>
        <v>45649</v>
      </c>
      <c r="U81" s="139"/>
      <c r="V81" s="120"/>
      <c r="W81" s="120"/>
      <c r="X81" s="120"/>
      <c r="Y81" s="120"/>
      <c r="Z81" s="120"/>
      <c r="AA81" s="120"/>
      <c r="AC81" s="123">
        <v>67</v>
      </c>
      <c r="AD81" s="114">
        <v>3000</v>
      </c>
      <c r="AE81" s="114"/>
      <c r="AF81" s="114"/>
      <c r="AG81" s="114">
        <v>2846</v>
      </c>
      <c r="AH81" s="114">
        <f t="shared" si="44"/>
        <v>-154</v>
      </c>
      <c r="AI81" s="114">
        <f t="shared" si="45"/>
        <v>-10318</v>
      </c>
      <c r="AJ81" s="120"/>
      <c r="AK81" s="109">
        <f t="shared" si="46"/>
        <v>45649</v>
      </c>
      <c r="AM81" s="123">
        <v>130</v>
      </c>
      <c r="AN81" s="114">
        <v>3773</v>
      </c>
      <c r="AO81" s="114"/>
      <c r="AP81" s="114"/>
      <c r="AQ81" s="114">
        <v>3546</v>
      </c>
      <c r="AR81" s="114">
        <f t="shared" si="27"/>
        <v>-227</v>
      </c>
      <c r="AS81" s="114">
        <f t="shared" si="28"/>
        <v>-29510</v>
      </c>
      <c r="AU81" s="123">
        <v>156</v>
      </c>
      <c r="AV81" s="114">
        <v>4217</v>
      </c>
      <c r="AW81" s="114"/>
      <c r="AX81" s="114"/>
      <c r="AY81" s="114">
        <v>3363</v>
      </c>
      <c r="AZ81" s="114">
        <f t="shared" si="29"/>
        <v>-854</v>
      </c>
      <c r="BA81" s="114">
        <f t="shared" si="30"/>
        <v>-133224</v>
      </c>
    </row>
    <row r="82" spans="1:53" hidden="1">
      <c r="A82" s="109">
        <v>45650</v>
      </c>
      <c r="C82" s="123">
        <v>53</v>
      </c>
      <c r="D82" s="114">
        <v>3051</v>
      </c>
      <c r="E82" s="121">
        <v>2850</v>
      </c>
      <c r="F82" s="114"/>
      <c r="G82" s="114">
        <v>2835</v>
      </c>
      <c r="H82" s="114">
        <f t="shared" si="39"/>
        <v>-216</v>
      </c>
      <c r="I82" s="114">
        <f t="shared" si="40"/>
        <v>-11448</v>
      </c>
      <c r="K82" s="123">
        <v>109</v>
      </c>
      <c r="L82" s="114">
        <v>1540</v>
      </c>
      <c r="M82" s="114">
        <v>1456</v>
      </c>
      <c r="N82" s="121">
        <v>1449</v>
      </c>
      <c r="O82" s="121">
        <v>1432.5</v>
      </c>
      <c r="P82" s="114">
        <f t="shared" si="41"/>
        <v>-107.5</v>
      </c>
      <c r="Q82" s="114">
        <f t="shared" si="42"/>
        <v>-11717.5</v>
      </c>
      <c r="S82" s="109">
        <f t="shared" si="43"/>
        <v>45650</v>
      </c>
      <c r="U82" s="139"/>
      <c r="V82" s="120"/>
      <c r="W82" s="120"/>
      <c r="X82" s="120"/>
      <c r="Y82" s="120"/>
      <c r="Z82" s="120"/>
      <c r="AA82" s="120"/>
      <c r="AC82" s="123">
        <v>67</v>
      </c>
      <c r="AD82" s="114">
        <v>3000</v>
      </c>
      <c r="AE82" s="114"/>
      <c r="AF82" s="114"/>
      <c r="AG82" s="114">
        <v>2848.5</v>
      </c>
      <c r="AH82" s="114">
        <f t="shared" si="44"/>
        <v>-151.5</v>
      </c>
      <c r="AI82" s="114">
        <f t="shared" si="45"/>
        <v>-10150.5</v>
      </c>
      <c r="AJ82" s="120"/>
      <c r="AK82" s="109">
        <f t="shared" si="46"/>
        <v>45650</v>
      </c>
      <c r="AM82" s="123">
        <v>130</v>
      </c>
      <c r="AN82" s="114">
        <v>3773</v>
      </c>
      <c r="AO82" s="114"/>
      <c r="AP82" s="114"/>
      <c r="AQ82" s="114">
        <v>3516</v>
      </c>
      <c r="AR82" s="114">
        <f t="shared" si="27"/>
        <v>-257</v>
      </c>
      <c r="AS82" s="114">
        <f t="shared" si="28"/>
        <v>-33410</v>
      </c>
      <c r="AU82" s="123">
        <v>156</v>
      </c>
      <c r="AV82" s="114">
        <v>4217</v>
      </c>
      <c r="AW82" s="114"/>
      <c r="AX82" s="114"/>
      <c r="AY82" s="114">
        <v>3381</v>
      </c>
      <c r="AZ82" s="114">
        <f t="shared" si="29"/>
        <v>-836</v>
      </c>
      <c r="BA82" s="114">
        <f t="shared" si="30"/>
        <v>-130416</v>
      </c>
    </row>
    <row r="83" spans="1:53" hidden="1">
      <c r="A83" s="109">
        <v>45651</v>
      </c>
      <c r="C83" s="123">
        <v>51</v>
      </c>
      <c r="D83" s="114">
        <v>3051</v>
      </c>
      <c r="E83" s="114"/>
      <c r="F83" s="114"/>
      <c r="G83" s="121">
        <v>2964.5</v>
      </c>
      <c r="H83" s="114">
        <f t="shared" si="39"/>
        <v>-86.5</v>
      </c>
      <c r="I83" s="114">
        <f t="shared" si="40"/>
        <v>-4411.5</v>
      </c>
      <c r="K83" s="123">
        <v>108</v>
      </c>
      <c r="L83" s="114">
        <v>1540</v>
      </c>
      <c r="M83" s="121">
        <v>1432</v>
      </c>
      <c r="N83" s="114"/>
      <c r="O83" s="114">
        <v>1444.5</v>
      </c>
      <c r="P83" s="114">
        <f t="shared" si="41"/>
        <v>-95.5</v>
      </c>
      <c r="Q83" s="114">
        <f t="shared" si="42"/>
        <v>-10314</v>
      </c>
      <c r="S83" s="109">
        <f t="shared" si="43"/>
        <v>45651</v>
      </c>
      <c r="U83" s="139"/>
      <c r="V83" s="120"/>
      <c r="W83" s="120"/>
      <c r="X83" s="120"/>
      <c r="Y83" s="120"/>
      <c r="Z83" s="120"/>
      <c r="AA83" s="120"/>
      <c r="AC83" s="123">
        <v>67</v>
      </c>
      <c r="AD83" s="114">
        <v>3000</v>
      </c>
      <c r="AE83" s="114"/>
      <c r="AF83" s="114"/>
      <c r="AG83" s="114">
        <v>2841</v>
      </c>
      <c r="AH83" s="114">
        <f t="shared" si="44"/>
        <v>-159</v>
      </c>
      <c r="AI83" s="114">
        <f t="shared" si="45"/>
        <v>-10653</v>
      </c>
      <c r="AJ83" s="120"/>
      <c r="AK83" s="109">
        <f t="shared" si="46"/>
        <v>45651</v>
      </c>
      <c r="AM83" s="123">
        <v>130</v>
      </c>
      <c r="AN83" s="114">
        <v>3773</v>
      </c>
      <c r="AO83" s="114"/>
      <c r="AP83" s="114"/>
      <c r="AQ83" s="114">
        <v>3508</v>
      </c>
      <c r="AR83" s="114">
        <f t="shared" si="27"/>
        <v>-265</v>
      </c>
      <c r="AS83" s="114">
        <f t="shared" si="28"/>
        <v>-34450</v>
      </c>
      <c r="AU83" s="123">
        <v>156</v>
      </c>
      <c r="AV83" s="114">
        <v>4217</v>
      </c>
      <c r="AW83" s="114"/>
      <c r="AX83" s="114"/>
      <c r="AY83" s="114">
        <v>3375</v>
      </c>
      <c r="AZ83" s="114">
        <f t="shared" si="29"/>
        <v>-842</v>
      </c>
      <c r="BA83" s="114">
        <f t="shared" si="30"/>
        <v>-131352</v>
      </c>
    </row>
    <row r="84" spans="1:53" hidden="1">
      <c r="A84" s="109">
        <v>45652</v>
      </c>
      <c r="C84" s="123">
        <v>45</v>
      </c>
      <c r="D84" s="114">
        <v>3051</v>
      </c>
      <c r="E84" s="121">
        <v>3000</v>
      </c>
      <c r="F84" s="121">
        <v>3125</v>
      </c>
      <c r="G84" s="121">
        <v>3142</v>
      </c>
      <c r="H84" s="114">
        <f t="shared" si="39"/>
        <v>91</v>
      </c>
      <c r="I84" s="114">
        <f t="shared" si="40"/>
        <v>4095</v>
      </c>
      <c r="K84" s="123">
        <v>108</v>
      </c>
      <c r="L84" s="114">
        <v>1540</v>
      </c>
      <c r="M84" s="114"/>
      <c r="N84" s="114"/>
      <c r="O84" s="114">
        <v>1500</v>
      </c>
      <c r="P84" s="114">
        <f t="shared" si="41"/>
        <v>-40</v>
      </c>
      <c r="Q84" s="114">
        <f t="shared" si="42"/>
        <v>-4320</v>
      </c>
      <c r="S84" s="109">
        <f t="shared" si="43"/>
        <v>45652</v>
      </c>
      <c r="U84" s="139"/>
      <c r="V84" s="120"/>
      <c r="W84" s="120"/>
      <c r="X84" s="120"/>
      <c r="Y84" s="120"/>
      <c r="Z84" s="120"/>
      <c r="AA84" s="120"/>
      <c r="AC84" s="123">
        <v>67</v>
      </c>
      <c r="AD84" s="114">
        <v>3000</v>
      </c>
      <c r="AE84" s="114"/>
      <c r="AF84" s="114"/>
      <c r="AG84" s="114">
        <v>2848</v>
      </c>
      <c r="AH84" s="114">
        <f t="shared" si="44"/>
        <v>-152</v>
      </c>
      <c r="AI84" s="114">
        <f t="shared" si="45"/>
        <v>-10184</v>
      </c>
      <c r="AJ84" s="120"/>
      <c r="AK84" s="109">
        <f t="shared" si="46"/>
        <v>45652</v>
      </c>
      <c r="AM84" s="123">
        <v>130</v>
      </c>
      <c r="AN84" s="114">
        <v>3773</v>
      </c>
      <c r="AO84" s="114"/>
      <c r="AP84" s="114"/>
      <c r="AQ84" s="114">
        <v>3525</v>
      </c>
      <c r="AR84" s="114">
        <f t="shared" si="27"/>
        <v>-248</v>
      </c>
      <c r="AS84" s="114">
        <f t="shared" si="28"/>
        <v>-32240</v>
      </c>
      <c r="AU84" s="123">
        <v>156</v>
      </c>
      <c r="AV84" s="114">
        <v>4217</v>
      </c>
      <c r="AW84" s="114"/>
      <c r="AX84" s="114"/>
      <c r="AY84" s="114">
        <v>3401</v>
      </c>
      <c r="AZ84" s="114">
        <f t="shared" si="29"/>
        <v>-816</v>
      </c>
      <c r="BA84" s="114">
        <f t="shared" si="30"/>
        <v>-127296</v>
      </c>
    </row>
    <row r="85" spans="1:53" hidden="1">
      <c r="A85" s="109">
        <v>45653</v>
      </c>
      <c r="C85" s="123">
        <v>39</v>
      </c>
      <c r="D85" s="114">
        <v>3051</v>
      </c>
      <c r="E85" s="121">
        <v>3204</v>
      </c>
      <c r="F85" s="121">
        <v>3199</v>
      </c>
      <c r="G85" s="121">
        <v>3188</v>
      </c>
      <c r="H85" s="114">
        <f t="shared" si="39"/>
        <v>137</v>
      </c>
      <c r="I85" s="114">
        <f t="shared" si="40"/>
        <v>5343</v>
      </c>
      <c r="K85" s="123">
        <v>107</v>
      </c>
      <c r="L85" s="114">
        <v>1540</v>
      </c>
      <c r="M85" s="114"/>
      <c r="N85" s="114"/>
      <c r="O85" s="121">
        <v>1531</v>
      </c>
      <c r="P85" s="114">
        <f t="shared" si="41"/>
        <v>-9</v>
      </c>
      <c r="Q85" s="114">
        <f t="shared" si="42"/>
        <v>-963</v>
      </c>
      <c r="S85" s="109">
        <f t="shared" si="43"/>
        <v>45653</v>
      </c>
      <c r="U85" s="139"/>
      <c r="V85" s="120"/>
      <c r="W85" s="120"/>
      <c r="X85" s="120"/>
      <c r="Y85" s="120"/>
      <c r="Z85" s="120"/>
      <c r="AA85" s="120"/>
      <c r="AC85" s="123">
        <v>67</v>
      </c>
      <c r="AD85" s="114">
        <v>3000</v>
      </c>
      <c r="AE85" s="114"/>
      <c r="AF85" s="114"/>
      <c r="AG85" s="114">
        <v>2875</v>
      </c>
      <c r="AH85" s="114">
        <f t="shared" si="44"/>
        <v>-125</v>
      </c>
      <c r="AI85" s="114">
        <f t="shared" si="45"/>
        <v>-8375</v>
      </c>
      <c r="AJ85" s="120"/>
      <c r="AK85" s="109">
        <f t="shared" si="46"/>
        <v>45653</v>
      </c>
      <c r="AM85" s="123">
        <v>130</v>
      </c>
      <c r="AN85" s="114">
        <v>3773</v>
      </c>
      <c r="AO85" s="114"/>
      <c r="AP85" s="114"/>
      <c r="AQ85" s="114">
        <v>3580</v>
      </c>
      <c r="AR85" s="114">
        <f t="shared" si="27"/>
        <v>-193</v>
      </c>
      <c r="AS85" s="114">
        <f t="shared" si="28"/>
        <v>-25090</v>
      </c>
      <c r="AU85" s="123">
        <v>156</v>
      </c>
      <c r="AV85" s="114">
        <v>4217</v>
      </c>
      <c r="AW85" s="114"/>
      <c r="AX85" s="114"/>
      <c r="AY85" s="114">
        <v>3455</v>
      </c>
      <c r="AZ85" s="114">
        <f t="shared" si="29"/>
        <v>-762</v>
      </c>
      <c r="BA85" s="114">
        <f t="shared" si="30"/>
        <v>-118872</v>
      </c>
    </row>
    <row r="86" spans="1:53">
      <c r="A86" s="109">
        <v>45656</v>
      </c>
      <c r="C86" s="123">
        <v>34</v>
      </c>
      <c r="D86" s="114">
        <v>3051</v>
      </c>
      <c r="E86" s="121">
        <v>3182</v>
      </c>
      <c r="F86" s="121">
        <v>3146</v>
      </c>
      <c r="G86" s="114">
        <v>3146</v>
      </c>
      <c r="H86" s="114">
        <f t="shared" si="39"/>
        <v>95</v>
      </c>
      <c r="I86" s="114">
        <f t="shared" si="40"/>
        <v>3230</v>
      </c>
      <c r="K86" s="123">
        <v>106</v>
      </c>
      <c r="L86" s="114">
        <v>1540</v>
      </c>
      <c r="M86" s="121">
        <v>1529.5</v>
      </c>
      <c r="N86" s="114"/>
      <c r="O86" s="114">
        <v>1535</v>
      </c>
      <c r="P86" s="114">
        <f t="shared" si="41"/>
        <v>-5</v>
      </c>
      <c r="Q86" s="114">
        <f t="shared" si="42"/>
        <v>-530</v>
      </c>
      <c r="S86" s="109">
        <f t="shared" si="43"/>
        <v>45656</v>
      </c>
      <c r="U86" s="139"/>
      <c r="V86" s="120"/>
      <c r="W86" s="120"/>
      <c r="X86" s="120"/>
      <c r="Y86" s="120"/>
      <c r="Z86" s="120"/>
      <c r="AA86" s="120"/>
      <c r="AC86" s="123">
        <v>67</v>
      </c>
      <c r="AD86" s="114">
        <v>3000</v>
      </c>
      <c r="AE86" s="114"/>
      <c r="AF86" s="114"/>
      <c r="AG86" s="114">
        <v>2871</v>
      </c>
      <c r="AH86" s="114">
        <f t="shared" si="44"/>
        <v>-129</v>
      </c>
      <c r="AI86" s="114">
        <f t="shared" si="45"/>
        <v>-8643</v>
      </c>
      <c r="AJ86" s="120"/>
      <c r="AK86" s="109">
        <f t="shared" si="46"/>
        <v>45656</v>
      </c>
      <c r="AM86" s="123">
        <v>130</v>
      </c>
      <c r="AN86" s="114">
        <v>3773</v>
      </c>
      <c r="AO86" s="114"/>
      <c r="AP86" s="114"/>
      <c r="AQ86" s="114">
        <v>3539</v>
      </c>
      <c r="AR86" s="114">
        <f t="shared" si="27"/>
        <v>-234</v>
      </c>
      <c r="AS86" s="114">
        <f t="shared" si="28"/>
        <v>-30420</v>
      </c>
      <c r="AU86" s="123">
        <v>155</v>
      </c>
      <c r="AV86" s="114">
        <v>4217</v>
      </c>
      <c r="AW86" s="121">
        <v>3455</v>
      </c>
      <c r="AX86" s="114"/>
      <c r="AY86" s="114">
        <v>3422</v>
      </c>
      <c r="AZ86" s="114">
        <f t="shared" si="29"/>
        <v>-795</v>
      </c>
      <c r="BA86" s="114">
        <f t="shared" si="30"/>
        <v>-123225</v>
      </c>
    </row>
    <row r="87" spans="1:53" hidden="1">
      <c r="A87" s="109">
        <v>45663</v>
      </c>
      <c r="C87" s="123">
        <v>33</v>
      </c>
      <c r="D87" s="114">
        <v>3051</v>
      </c>
      <c r="E87" s="121">
        <v>3103</v>
      </c>
      <c r="F87" s="114"/>
      <c r="G87" s="114">
        <v>3011</v>
      </c>
      <c r="H87" s="114">
        <f t="shared" ref="H87" si="47">G87-D87</f>
        <v>-40</v>
      </c>
      <c r="I87" s="114">
        <f t="shared" ref="I87" si="48">VALUE(RIGHT(C87,3))*H87</f>
        <v>-1320</v>
      </c>
      <c r="K87" s="123">
        <v>105</v>
      </c>
      <c r="L87" s="114">
        <v>1540</v>
      </c>
      <c r="M87" s="114"/>
      <c r="N87" s="121">
        <v>1576</v>
      </c>
      <c r="O87" s="114">
        <v>1578.5</v>
      </c>
      <c r="P87" s="114">
        <f t="shared" ref="P87" si="49">O87-L87</f>
        <v>38.5</v>
      </c>
      <c r="Q87" s="114">
        <f t="shared" ref="Q87" si="50">VALUE(RIGHT(K87,3))*P87</f>
        <v>4042.5</v>
      </c>
      <c r="S87" s="109">
        <f t="shared" si="43"/>
        <v>45663</v>
      </c>
      <c r="U87" s="139"/>
      <c r="V87" s="120"/>
      <c r="W87" s="120"/>
      <c r="X87" s="120"/>
      <c r="Y87" s="120"/>
      <c r="Z87" s="120"/>
      <c r="AA87" s="120"/>
      <c r="AC87" s="123">
        <v>67</v>
      </c>
      <c r="AD87" s="114">
        <v>3000</v>
      </c>
      <c r="AE87" s="114"/>
      <c r="AF87" s="114"/>
      <c r="AG87" s="114">
        <v>2847</v>
      </c>
      <c r="AH87" s="114">
        <f t="shared" ref="AH87" si="51">AG87-AD87</f>
        <v>-153</v>
      </c>
      <c r="AI87" s="114">
        <f t="shared" ref="AI87" si="52">VALUE(RIGHT(AC87,3))*AH87</f>
        <v>-10251</v>
      </c>
      <c r="AJ87" s="120"/>
      <c r="AK87" s="109">
        <f t="shared" si="46"/>
        <v>45663</v>
      </c>
      <c r="AM87" s="123">
        <v>130</v>
      </c>
      <c r="AN87" s="114">
        <v>3773</v>
      </c>
      <c r="AO87" s="114">
        <v>3550</v>
      </c>
      <c r="AP87" s="114"/>
      <c r="AQ87" s="114">
        <v>3421</v>
      </c>
      <c r="AR87" s="114">
        <f t="shared" si="27"/>
        <v>-352</v>
      </c>
      <c r="AS87" s="114">
        <f t="shared" si="28"/>
        <v>-45760</v>
      </c>
      <c r="AU87" s="123">
        <v>155</v>
      </c>
      <c r="AV87" s="114">
        <v>4217</v>
      </c>
      <c r="AW87" s="114"/>
      <c r="AX87" s="114"/>
      <c r="AY87" s="114">
        <v>3420</v>
      </c>
      <c r="AZ87" s="114">
        <f t="shared" si="29"/>
        <v>-797</v>
      </c>
      <c r="BA87" s="114">
        <f t="shared" si="30"/>
        <v>-123535</v>
      </c>
    </row>
    <row r="88" spans="1:53" hidden="1">
      <c r="A88" s="109">
        <v>45664</v>
      </c>
      <c r="C88" s="123">
        <v>32</v>
      </c>
      <c r="D88" s="114">
        <v>3051</v>
      </c>
      <c r="E88" s="114"/>
      <c r="F88" s="114"/>
      <c r="G88" s="121">
        <v>3052</v>
      </c>
      <c r="H88" s="114">
        <f t="shared" si="39"/>
        <v>1</v>
      </c>
      <c r="I88" s="114">
        <f t="shared" si="40"/>
        <v>32</v>
      </c>
      <c r="K88" s="123">
        <v>104</v>
      </c>
      <c r="L88" s="114">
        <v>1540</v>
      </c>
      <c r="M88" s="114"/>
      <c r="N88" s="114"/>
      <c r="O88" s="121">
        <v>1604</v>
      </c>
      <c r="P88" s="114">
        <f t="shared" si="41"/>
        <v>64</v>
      </c>
      <c r="Q88" s="114">
        <f t="shared" si="42"/>
        <v>6656</v>
      </c>
      <c r="S88" s="109">
        <f t="shared" si="43"/>
        <v>45664</v>
      </c>
      <c r="U88" s="139"/>
      <c r="V88" s="120"/>
      <c r="W88" s="120"/>
      <c r="X88" s="120"/>
      <c r="Y88" s="120"/>
      <c r="Z88" s="120"/>
      <c r="AA88" s="120"/>
      <c r="AC88" s="123">
        <v>67</v>
      </c>
      <c r="AD88" s="114">
        <v>3000</v>
      </c>
      <c r="AE88" s="114"/>
      <c r="AF88" s="114"/>
      <c r="AG88" s="114">
        <v>2853</v>
      </c>
      <c r="AH88" s="114">
        <f t="shared" si="44"/>
        <v>-147</v>
      </c>
      <c r="AI88" s="114">
        <f t="shared" si="45"/>
        <v>-9849</v>
      </c>
      <c r="AJ88" s="120"/>
      <c r="AK88" s="109">
        <f t="shared" si="46"/>
        <v>45664</v>
      </c>
      <c r="AM88" s="123">
        <v>130</v>
      </c>
      <c r="AN88" s="114">
        <v>3773</v>
      </c>
      <c r="AO88" s="114"/>
      <c r="AP88" s="114"/>
      <c r="AQ88" s="114">
        <v>3426</v>
      </c>
      <c r="AR88" s="114">
        <f t="shared" ref="AR88:AR119" si="53">AQ88-AN88</f>
        <v>-347</v>
      </c>
      <c r="AS88" s="114">
        <f t="shared" ref="AS88:AS119" si="54">VALUE(RIGHT(AM88,3))*AR88</f>
        <v>-45110</v>
      </c>
      <c r="AU88" s="123">
        <v>155</v>
      </c>
      <c r="AV88" s="114">
        <v>4217</v>
      </c>
      <c r="AW88" s="114"/>
      <c r="AX88" s="114"/>
      <c r="AY88" s="114">
        <v>3483</v>
      </c>
      <c r="AZ88" s="114">
        <f t="shared" ref="AZ88:AZ119" si="55">AY88-AV88</f>
        <v>-734</v>
      </c>
      <c r="BA88" s="114">
        <f t="shared" ref="BA88:BA119" si="56">VALUE(RIGHT(AU88,3))*AZ88</f>
        <v>-113770</v>
      </c>
    </row>
    <row r="89" spans="1:53" hidden="1">
      <c r="A89" s="109">
        <v>45665</v>
      </c>
      <c r="C89" s="123">
        <v>31</v>
      </c>
      <c r="D89" s="114">
        <v>3051</v>
      </c>
      <c r="E89" s="114"/>
      <c r="F89" s="121">
        <v>3082</v>
      </c>
      <c r="G89" s="114">
        <v>3073</v>
      </c>
      <c r="H89" s="114">
        <f t="shared" si="39"/>
        <v>22</v>
      </c>
      <c r="I89" s="114">
        <f t="shared" si="40"/>
        <v>682</v>
      </c>
      <c r="K89" s="123">
        <v>119</v>
      </c>
      <c r="L89" s="114">
        <v>1549</v>
      </c>
      <c r="M89" s="118">
        <v>1604</v>
      </c>
      <c r="N89" s="118">
        <v>1613.5</v>
      </c>
      <c r="O89" s="118">
        <v>1594.5</v>
      </c>
      <c r="P89" s="114">
        <f t="shared" si="41"/>
        <v>45.5</v>
      </c>
      <c r="Q89" s="114">
        <f t="shared" si="42"/>
        <v>5414.5</v>
      </c>
      <c r="S89" s="109">
        <f t="shared" si="43"/>
        <v>45665</v>
      </c>
      <c r="U89" s="139"/>
      <c r="V89" s="120"/>
      <c r="W89" s="120"/>
      <c r="X89" s="120"/>
      <c r="Y89" s="120"/>
      <c r="Z89" s="120"/>
      <c r="AA89" s="120"/>
      <c r="AC89" s="123">
        <v>67</v>
      </c>
      <c r="AD89" s="114">
        <v>3000</v>
      </c>
      <c r="AE89" s="114"/>
      <c r="AF89" s="114"/>
      <c r="AG89" s="114">
        <v>2843</v>
      </c>
      <c r="AH89" s="114">
        <f t="shared" si="44"/>
        <v>-157</v>
      </c>
      <c r="AI89" s="114">
        <f t="shared" si="45"/>
        <v>-10519</v>
      </c>
      <c r="AJ89" s="120"/>
      <c r="AK89" s="109">
        <f t="shared" si="46"/>
        <v>45665</v>
      </c>
      <c r="AM89" s="123">
        <v>130</v>
      </c>
      <c r="AN89" s="114">
        <v>3773</v>
      </c>
      <c r="AO89" s="114"/>
      <c r="AP89" s="114"/>
      <c r="AQ89" s="114">
        <v>3420</v>
      </c>
      <c r="AR89" s="114">
        <f t="shared" si="53"/>
        <v>-353</v>
      </c>
      <c r="AS89" s="114">
        <f t="shared" si="54"/>
        <v>-45890</v>
      </c>
      <c r="AU89" s="123">
        <v>156</v>
      </c>
      <c r="AV89" s="114">
        <v>4212</v>
      </c>
      <c r="AW89" s="114"/>
      <c r="AX89" s="118">
        <v>3356</v>
      </c>
      <c r="AY89" s="114">
        <v>3364</v>
      </c>
      <c r="AZ89" s="114">
        <f t="shared" si="55"/>
        <v>-848</v>
      </c>
      <c r="BA89" s="114">
        <f t="shared" si="56"/>
        <v>-132288</v>
      </c>
    </row>
    <row r="90" spans="1:53" hidden="1">
      <c r="A90" s="109">
        <v>45666</v>
      </c>
      <c r="C90" s="123">
        <v>31</v>
      </c>
      <c r="D90" s="114">
        <v>3051</v>
      </c>
      <c r="E90" s="114"/>
      <c r="F90" s="114"/>
      <c r="G90" s="114">
        <v>3005</v>
      </c>
      <c r="H90" s="114">
        <f t="shared" si="39"/>
        <v>-46</v>
      </c>
      <c r="I90" s="114">
        <f t="shared" si="40"/>
        <v>-1426</v>
      </c>
      <c r="K90" s="123">
        <v>131</v>
      </c>
      <c r="L90" s="114">
        <v>1550</v>
      </c>
      <c r="M90" s="118">
        <v>1583</v>
      </c>
      <c r="N90" s="118">
        <v>1552</v>
      </c>
      <c r="O90" s="118">
        <v>1553.5</v>
      </c>
      <c r="P90" s="114">
        <f t="shared" si="41"/>
        <v>3.5</v>
      </c>
      <c r="Q90" s="114">
        <f t="shared" si="42"/>
        <v>458.5</v>
      </c>
      <c r="S90" s="109">
        <f t="shared" si="43"/>
        <v>45666</v>
      </c>
      <c r="U90" s="139"/>
      <c r="V90" s="120"/>
      <c r="W90" s="120"/>
      <c r="X90" s="120"/>
      <c r="Y90" s="120"/>
      <c r="Z90" s="120"/>
      <c r="AA90" s="120"/>
      <c r="AC90" s="123">
        <v>69</v>
      </c>
      <c r="AD90" s="114">
        <v>2995</v>
      </c>
      <c r="AE90" s="114"/>
      <c r="AF90" s="118">
        <v>2816</v>
      </c>
      <c r="AG90" s="118">
        <v>2808</v>
      </c>
      <c r="AH90" s="114">
        <f t="shared" si="44"/>
        <v>-187</v>
      </c>
      <c r="AI90" s="114">
        <f t="shared" si="45"/>
        <v>-12903</v>
      </c>
      <c r="AJ90" s="120"/>
      <c r="AK90" s="109">
        <f t="shared" si="46"/>
        <v>45666</v>
      </c>
      <c r="AM90" s="123">
        <v>130</v>
      </c>
      <c r="AN90" s="114">
        <v>3773</v>
      </c>
      <c r="AO90" s="114"/>
      <c r="AP90" s="114"/>
      <c r="AQ90" s="114">
        <v>3428</v>
      </c>
      <c r="AR90" s="114">
        <f t="shared" si="53"/>
        <v>-345</v>
      </c>
      <c r="AS90" s="114">
        <f t="shared" si="54"/>
        <v>-44850</v>
      </c>
      <c r="AU90" s="123">
        <v>156</v>
      </c>
      <c r="AV90" s="114">
        <v>4212</v>
      </c>
      <c r="AW90" s="114"/>
      <c r="AX90" s="114"/>
      <c r="AY90" s="114">
        <v>3364</v>
      </c>
      <c r="AZ90" s="114">
        <f t="shared" si="55"/>
        <v>-848</v>
      </c>
      <c r="BA90" s="114">
        <f t="shared" si="56"/>
        <v>-132288</v>
      </c>
    </row>
    <row r="91" spans="1:53" hidden="1">
      <c r="A91" s="109">
        <v>45667</v>
      </c>
      <c r="C91" s="123">
        <v>31</v>
      </c>
      <c r="D91" s="114">
        <v>3051</v>
      </c>
      <c r="E91" s="114"/>
      <c r="F91" s="114"/>
      <c r="G91" s="114">
        <v>2932</v>
      </c>
      <c r="H91" s="114">
        <f t="shared" si="39"/>
        <v>-119</v>
      </c>
      <c r="I91" s="114">
        <f t="shared" si="40"/>
        <v>-3689</v>
      </c>
      <c r="K91" s="123">
        <v>140</v>
      </c>
      <c r="L91" s="114">
        <v>1549</v>
      </c>
      <c r="M91" s="118">
        <v>1552</v>
      </c>
      <c r="N91" s="118">
        <v>1540</v>
      </c>
      <c r="O91" s="118">
        <v>1528.5</v>
      </c>
      <c r="P91" s="114">
        <f t="shared" si="41"/>
        <v>-20.5</v>
      </c>
      <c r="Q91" s="114">
        <f t="shared" si="42"/>
        <v>-2870</v>
      </c>
      <c r="S91" s="109">
        <f t="shared" si="43"/>
        <v>45667</v>
      </c>
      <c r="U91" s="139"/>
      <c r="V91" s="120"/>
      <c r="W91" s="120"/>
      <c r="X91" s="120"/>
      <c r="Y91" s="120"/>
      <c r="Z91" s="120"/>
      <c r="AA91" s="120"/>
      <c r="AC91" s="123">
        <v>72</v>
      </c>
      <c r="AD91" s="114">
        <v>2987</v>
      </c>
      <c r="AE91" s="118">
        <v>2812.5</v>
      </c>
      <c r="AF91" s="118">
        <v>2792</v>
      </c>
      <c r="AG91" s="118">
        <v>2797</v>
      </c>
      <c r="AH91" s="114">
        <f t="shared" si="44"/>
        <v>-190</v>
      </c>
      <c r="AI91" s="114">
        <f t="shared" si="45"/>
        <v>-13680</v>
      </c>
      <c r="AJ91" s="120"/>
      <c r="AK91" s="109">
        <f t="shared" si="46"/>
        <v>45667</v>
      </c>
      <c r="AM91" s="123">
        <v>130</v>
      </c>
      <c r="AN91" s="114">
        <v>3773</v>
      </c>
      <c r="AO91" s="114"/>
      <c r="AP91" s="114"/>
      <c r="AQ91" s="114">
        <v>3458</v>
      </c>
      <c r="AR91" s="114">
        <f t="shared" si="53"/>
        <v>-315</v>
      </c>
      <c r="AS91" s="114">
        <f t="shared" si="54"/>
        <v>-40950</v>
      </c>
      <c r="AU91" s="123">
        <v>158</v>
      </c>
      <c r="AV91" s="114">
        <v>4201</v>
      </c>
      <c r="AW91" s="114"/>
      <c r="AX91" s="118">
        <v>3320</v>
      </c>
      <c r="AY91" s="118">
        <v>3318</v>
      </c>
      <c r="AZ91" s="114">
        <f t="shared" si="55"/>
        <v>-883</v>
      </c>
      <c r="BA91" s="114">
        <f t="shared" si="56"/>
        <v>-139514</v>
      </c>
    </row>
    <row r="92" spans="1:53" hidden="1">
      <c r="A92" s="109">
        <v>45671</v>
      </c>
      <c r="C92" s="123">
        <v>31</v>
      </c>
      <c r="D92" s="114">
        <v>3051</v>
      </c>
      <c r="E92" s="114"/>
      <c r="F92" s="114"/>
      <c r="G92" s="114">
        <v>2907.5</v>
      </c>
      <c r="H92" s="114">
        <f t="shared" ref="H92:H101" si="57">G92-D92</f>
        <v>-143.5</v>
      </c>
      <c r="I92" s="114">
        <f t="shared" ref="I92:I101" si="58">VALUE(RIGHT(C92,3))*H92</f>
        <v>-4448.5</v>
      </c>
      <c r="K92" s="123">
        <v>148</v>
      </c>
      <c r="L92" s="114">
        <v>1546</v>
      </c>
      <c r="M92" s="118">
        <v>1517</v>
      </c>
      <c r="N92" s="118">
        <v>1487</v>
      </c>
      <c r="O92" s="118">
        <v>1479</v>
      </c>
      <c r="P92" s="114">
        <f t="shared" ref="P92:P101" si="59">O92-L92</f>
        <v>-67</v>
      </c>
      <c r="Q92" s="114">
        <f t="shared" ref="Q92:Q101" si="60">VALUE(RIGHT(K92,3))*P92</f>
        <v>-9916</v>
      </c>
      <c r="S92" s="109">
        <f t="shared" si="43"/>
        <v>45671</v>
      </c>
      <c r="U92" s="139"/>
      <c r="V92" s="120"/>
      <c r="W92" s="120"/>
      <c r="X92" s="120"/>
      <c r="Y92" s="120"/>
      <c r="Z92" s="120"/>
      <c r="AA92" s="120"/>
      <c r="AC92" s="123">
        <v>75</v>
      </c>
      <c r="AD92" s="114">
        <v>2979</v>
      </c>
      <c r="AE92" s="118">
        <v>2775</v>
      </c>
      <c r="AF92" s="118">
        <v>2790</v>
      </c>
      <c r="AG92" s="118">
        <v>2787</v>
      </c>
      <c r="AH92" s="114">
        <f t="shared" ref="AH92:AH101" si="61">AG92-AD92</f>
        <v>-192</v>
      </c>
      <c r="AI92" s="114">
        <f t="shared" ref="AI92:AI101" si="62">VALUE(RIGHT(AC92,3))*AH92</f>
        <v>-14400</v>
      </c>
      <c r="AJ92" s="120"/>
      <c r="AK92" s="109">
        <f t="shared" si="46"/>
        <v>45671</v>
      </c>
      <c r="AM92" s="123">
        <v>130</v>
      </c>
      <c r="AN92" s="114">
        <v>3773</v>
      </c>
      <c r="AO92" s="114"/>
      <c r="AP92" s="114"/>
      <c r="AQ92" s="114">
        <v>3379</v>
      </c>
      <c r="AR92" s="114">
        <f t="shared" si="53"/>
        <v>-394</v>
      </c>
      <c r="AS92" s="114">
        <f t="shared" si="54"/>
        <v>-51220</v>
      </c>
      <c r="AU92" s="123">
        <v>160</v>
      </c>
      <c r="AV92" s="114">
        <v>4189</v>
      </c>
      <c r="AW92" s="118">
        <v>3300</v>
      </c>
      <c r="AX92" s="118">
        <v>3281</v>
      </c>
      <c r="AY92" s="114">
        <v>3294</v>
      </c>
      <c r="AZ92" s="114">
        <f t="shared" si="55"/>
        <v>-895</v>
      </c>
      <c r="BA92" s="114">
        <f t="shared" si="56"/>
        <v>-143200</v>
      </c>
    </row>
    <row r="93" spans="1:53" hidden="1">
      <c r="A93" s="109">
        <v>45672</v>
      </c>
      <c r="C93" s="123">
        <v>31</v>
      </c>
      <c r="D93" s="114">
        <v>3051</v>
      </c>
      <c r="E93" s="114"/>
      <c r="F93" s="114"/>
      <c r="G93" s="114">
        <v>2901</v>
      </c>
      <c r="H93" s="114">
        <f t="shared" si="57"/>
        <v>-150</v>
      </c>
      <c r="I93" s="114">
        <f t="shared" si="58"/>
        <v>-4650</v>
      </c>
      <c r="K93" s="123">
        <v>154</v>
      </c>
      <c r="L93" s="114">
        <v>1544</v>
      </c>
      <c r="M93" s="118">
        <v>1507</v>
      </c>
      <c r="N93" s="118">
        <v>1490.5</v>
      </c>
      <c r="O93" s="118">
        <v>1472.5</v>
      </c>
      <c r="P93" s="114">
        <f t="shared" si="59"/>
        <v>-71.5</v>
      </c>
      <c r="Q93" s="114">
        <f t="shared" si="60"/>
        <v>-11011</v>
      </c>
      <c r="S93" s="109">
        <f t="shared" si="43"/>
        <v>45672</v>
      </c>
      <c r="U93" s="139"/>
      <c r="V93" s="120"/>
      <c r="W93" s="120"/>
      <c r="X93" s="120"/>
      <c r="Y93" s="120"/>
      <c r="Z93" s="120"/>
      <c r="AA93" s="120"/>
      <c r="AC93" s="123">
        <v>77</v>
      </c>
      <c r="AD93" s="114">
        <v>2974</v>
      </c>
      <c r="AE93" s="118">
        <v>2790</v>
      </c>
      <c r="AF93" s="118">
        <v>2788</v>
      </c>
      <c r="AG93" s="114">
        <v>2795</v>
      </c>
      <c r="AH93" s="114">
        <f t="shared" si="61"/>
        <v>-179</v>
      </c>
      <c r="AI93" s="114">
        <f t="shared" si="62"/>
        <v>-13783</v>
      </c>
      <c r="AJ93" s="120"/>
      <c r="AK93" s="109">
        <f t="shared" si="46"/>
        <v>45672</v>
      </c>
      <c r="AM93" s="123">
        <v>130</v>
      </c>
      <c r="AN93" s="114">
        <v>3773</v>
      </c>
      <c r="AO93" s="114"/>
      <c r="AP93" s="114"/>
      <c r="AQ93" s="114">
        <v>3373</v>
      </c>
      <c r="AR93" s="114">
        <f t="shared" si="53"/>
        <v>-400</v>
      </c>
      <c r="AS93" s="114">
        <f t="shared" si="54"/>
        <v>-52000</v>
      </c>
      <c r="AU93" s="123">
        <v>161</v>
      </c>
      <c r="AV93" s="114">
        <v>4184</v>
      </c>
      <c r="AW93" s="118">
        <v>3327</v>
      </c>
      <c r="AX93" s="114"/>
      <c r="AY93" s="114">
        <v>3319</v>
      </c>
      <c r="AZ93" s="114">
        <f t="shared" si="55"/>
        <v>-865</v>
      </c>
      <c r="BA93" s="114">
        <f t="shared" si="56"/>
        <v>-139265</v>
      </c>
    </row>
    <row r="94" spans="1:53" hidden="1">
      <c r="A94" s="109">
        <v>45673</v>
      </c>
      <c r="C94" s="123">
        <v>31</v>
      </c>
      <c r="D94" s="114">
        <v>3051</v>
      </c>
      <c r="E94" s="114"/>
      <c r="F94" s="114"/>
      <c r="G94" s="114">
        <v>2837</v>
      </c>
      <c r="H94" s="114">
        <f t="shared" si="57"/>
        <v>-214</v>
      </c>
      <c r="I94" s="114">
        <f t="shared" si="58"/>
        <v>-6634</v>
      </c>
      <c r="K94" s="123">
        <v>160</v>
      </c>
      <c r="L94" s="114">
        <v>1541</v>
      </c>
      <c r="M94" s="118">
        <v>1472</v>
      </c>
      <c r="N94" s="118">
        <v>1446.5</v>
      </c>
      <c r="O94" s="118">
        <v>1456</v>
      </c>
      <c r="P94" s="114">
        <f t="shared" si="59"/>
        <v>-85</v>
      </c>
      <c r="Q94" s="114">
        <f t="shared" si="60"/>
        <v>-13600</v>
      </c>
      <c r="S94" s="109">
        <f t="shared" si="43"/>
        <v>45673</v>
      </c>
      <c r="U94" s="139"/>
      <c r="V94" s="120"/>
      <c r="W94" s="120"/>
      <c r="X94" s="120"/>
      <c r="Y94" s="120"/>
      <c r="Z94" s="120"/>
      <c r="AA94" s="120"/>
      <c r="AC94" s="123">
        <v>79</v>
      </c>
      <c r="AD94" s="114">
        <v>2968</v>
      </c>
      <c r="AE94" s="114"/>
      <c r="AF94" s="118">
        <v>2754</v>
      </c>
      <c r="AG94" s="118">
        <v>2747.5</v>
      </c>
      <c r="AH94" s="114">
        <f t="shared" si="61"/>
        <v>-220.5</v>
      </c>
      <c r="AI94" s="114">
        <f t="shared" si="62"/>
        <v>-17419.5</v>
      </c>
      <c r="AJ94" s="120"/>
      <c r="AK94" s="109">
        <f t="shared" si="46"/>
        <v>45673</v>
      </c>
      <c r="AM94" s="123">
        <v>130</v>
      </c>
      <c r="AN94" s="114">
        <v>3773</v>
      </c>
      <c r="AO94" s="114"/>
      <c r="AP94" s="114"/>
      <c r="AQ94" s="114">
        <v>3311</v>
      </c>
      <c r="AR94" s="114">
        <f t="shared" si="53"/>
        <v>-462</v>
      </c>
      <c r="AS94" s="114">
        <f t="shared" si="54"/>
        <v>-60060</v>
      </c>
      <c r="AU94" s="123">
        <v>161</v>
      </c>
      <c r="AV94" s="114">
        <v>4184</v>
      </c>
      <c r="AW94" s="114"/>
      <c r="AX94" s="114"/>
      <c r="AY94" s="114">
        <v>3348</v>
      </c>
      <c r="AZ94" s="114">
        <f t="shared" si="55"/>
        <v>-836</v>
      </c>
      <c r="BA94" s="114">
        <f t="shared" si="56"/>
        <v>-134596</v>
      </c>
    </row>
    <row r="95" spans="1:53" hidden="1">
      <c r="A95" s="109">
        <v>45674</v>
      </c>
      <c r="C95" s="123">
        <v>31</v>
      </c>
      <c r="D95" s="114">
        <v>3051</v>
      </c>
      <c r="E95" s="114"/>
      <c r="F95" s="114"/>
      <c r="G95" s="114">
        <v>2788</v>
      </c>
      <c r="H95" s="114">
        <f t="shared" si="57"/>
        <v>-263</v>
      </c>
      <c r="I95" s="114">
        <f t="shared" si="58"/>
        <v>-8153</v>
      </c>
      <c r="K95" s="123">
        <v>165</v>
      </c>
      <c r="L95" s="114">
        <v>1538</v>
      </c>
      <c r="M95" s="118">
        <v>1448.5</v>
      </c>
      <c r="N95" s="114"/>
      <c r="O95" s="114">
        <v>1460</v>
      </c>
      <c r="P95" s="114">
        <f t="shared" si="59"/>
        <v>-78</v>
      </c>
      <c r="Q95" s="114">
        <f t="shared" si="60"/>
        <v>-12870</v>
      </c>
      <c r="S95" s="109">
        <f t="shared" si="43"/>
        <v>45674</v>
      </c>
      <c r="U95" s="139"/>
      <c r="V95" s="120"/>
      <c r="W95" s="120"/>
      <c r="X95" s="120"/>
      <c r="Y95" s="120"/>
      <c r="Z95" s="120"/>
      <c r="AA95" s="120"/>
      <c r="AC95" s="123">
        <v>81</v>
      </c>
      <c r="AD95" s="114">
        <v>2968</v>
      </c>
      <c r="AE95" s="118">
        <v>2750</v>
      </c>
      <c r="AF95" s="114"/>
      <c r="AG95" s="114">
        <v>2747.5</v>
      </c>
      <c r="AH95" s="114">
        <f t="shared" si="61"/>
        <v>-220.5</v>
      </c>
      <c r="AI95" s="114">
        <f t="shared" si="62"/>
        <v>-17860.5</v>
      </c>
      <c r="AJ95" s="120"/>
      <c r="AK95" s="109">
        <f t="shared" si="46"/>
        <v>45674</v>
      </c>
      <c r="AM95" s="123">
        <v>130</v>
      </c>
      <c r="AN95" s="114">
        <v>3773</v>
      </c>
      <c r="AO95" s="114"/>
      <c r="AP95" s="114"/>
      <c r="AQ95" s="114">
        <v>3304</v>
      </c>
      <c r="AR95" s="114">
        <f t="shared" si="53"/>
        <v>-469</v>
      </c>
      <c r="AS95" s="114">
        <f t="shared" si="54"/>
        <v>-60970</v>
      </c>
      <c r="AU95" s="123">
        <v>161</v>
      </c>
      <c r="AV95" s="114">
        <v>4184</v>
      </c>
      <c r="AW95" s="114"/>
      <c r="AX95" s="114"/>
      <c r="AY95" s="114">
        <v>3312</v>
      </c>
      <c r="AZ95" s="114">
        <f t="shared" si="55"/>
        <v>-872</v>
      </c>
      <c r="BA95" s="114">
        <f t="shared" si="56"/>
        <v>-140392</v>
      </c>
    </row>
    <row r="96" spans="1:53" hidden="1">
      <c r="A96" s="109">
        <v>45677</v>
      </c>
      <c r="C96" s="123">
        <v>31</v>
      </c>
      <c r="D96" s="114">
        <v>3051</v>
      </c>
      <c r="E96" s="114"/>
      <c r="F96" s="114"/>
      <c r="G96" s="114">
        <v>2870</v>
      </c>
      <c r="H96" s="114">
        <f t="shared" si="57"/>
        <v>-181</v>
      </c>
      <c r="I96" s="114">
        <f t="shared" si="58"/>
        <v>-5611</v>
      </c>
      <c r="K96" s="123">
        <v>165</v>
      </c>
      <c r="L96" s="114">
        <v>1538</v>
      </c>
      <c r="M96" s="114">
        <v>1464</v>
      </c>
      <c r="N96" s="114"/>
      <c r="O96" s="114">
        <v>1482</v>
      </c>
      <c r="P96" s="114">
        <f t="shared" si="59"/>
        <v>-56</v>
      </c>
      <c r="Q96" s="114">
        <f t="shared" si="60"/>
        <v>-9240</v>
      </c>
      <c r="S96" s="109">
        <f t="shared" si="43"/>
        <v>45677</v>
      </c>
      <c r="U96" s="139"/>
      <c r="V96" s="120"/>
      <c r="W96" s="120"/>
      <c r="X96" s="120"/>
      <c r="Y96" s="120"/>
      <c r="Z96" s="120"/>
      <c r="AA96" s="120"/>
      <c r="AC96" s="123">
        <v>81</v>
      </c>
      <c r="AD96" s="114">
        <v>2963</v>
      </c>
      <c r="AE96" s="114">
        <v>2747.5</v>
      </c>
      <c r="AF96" s="114"/>
      <c r="AG96" s="114">
        <v>2735</v>
      </c>
      <c r="AH96" s="114">
        <f t="shared" si="61"/>
        <v>-228</v>
      </c>
      <c r="AI96" s="114">
        <f t="shared" si="62"/>
        <v>-18468</v>
      </c>
      <c r="AJ96" s="120"/>
      <c r="AK96" s="109">
        <f t="shared" si="46"/>
        <v>45677</v>
      </c>
      <c r="AM96" s="123">
        <v>130</v>
      </c>
      <c r="AN96" s="114">
        <v>3773</v>
      </c>
      <c r="AO96" s="114"/>
      <c r="AP96" s="114"/>
      <c r="AQ96" s="114">
        <v>3289</v>
      </c>
      <c r="AR96" s="114">
        <f t="shared" si="53"/>
        <v>-484</v>
      </c>
      <c r="AS96" s="114">
        <f t="shared" si="54"/>
        <v>-62920</v>
      </c>
      <c r="AU96" s="123">
        <v>161</v>
      </c>
      <c r="AV96" s="114">
        <v>4184</v>
      </c>
      <c r="AW96" s="114"/>
      <c r="AX96" s="114"/>
      <c r="AY96" s="114">
        <v>3317</v>
      </c>
      <c r="AZ96" s="114">
        <f t="shared" si="55"/>
        <v>-867</v>
      </c>
      <c r="BA96" s="114">
        <f t="shared" si="56"/>
        <v>-139587</v>
      </c>
    </row>
    <row r="97" spans="1:53" hidden="1">
      <c r="A97" s="109">
        <v>45678</v>
      </c>
      <c r="C97" s="123">
        <v>31</v>
      </c>
      <c r="D97" s="114">
        <v>3051</v>
      </c>
      <c r="E97" s="114"/>
      <c r="F97" s="114"/>
      <c r="G97" s="114">
        <v>2875.5</v>
      </c>
      <c r="H97" s="114">
        <f t="shared" si="57"/>
        <v>-175.5</v>
      </c>
      <c r="I97" s="114">
        <f t="shared" si="58"/>
        <v>-5440.5</v>
      </c>
      <c r="K97" s="123">
        <v>169</v>
      </c>
      <c r="L97" s="114">
        <v>1537</v>
      </c>
      <c r="M97" s="118">
        <v>1505</v>
      </c>
      <c r="N97" s="118">
        <v>1476.5</v>
      </c>
      <c r="O97" s="114">
        <v>1478</v>
      </c>
      <c r="P97" s="114">
        <f t="shared" si="59"/>
        <v>-59</v>
      </c>
      <c r="Q97" s="114">
        <f t="shared" si="60"/>
        <v>-9971</v>
      </c>
      <c r="S97" s="109">
        <f t="shared" si="43"/>
        <v>45678</v>
      </c>
      <c r="U97" s="139"/>
      <c r="V97" s="120"/>
      <c r="W97" s="120"/>
      <c r="X97" s="120"/>
      <c r="Y97" s="120"/>
      <c r="Z97" s="120"/>
      <c r="AA97" s="120"/>
      <c r="AC97" s="123">
        <v>82</v>
      </c>
      <c r="AD97" s="114">
        <v>2960</v>
      </c>
      <c r="AE97" s="118">
        <v>2740</v>
      </c>
      <c r="AF97" s="114"/>
      <c r="AG97" s="114">
        <v>2760</v>
      </c>
      <c r="AH97" s="114">
        <f t="shared" si="61"/>
        <v>-200</v>
      </c>
      <c r="AI97" s="114">
        <f t="shared" si="62"/>
        <v>-16400</v>
      </c>
      <c r="AJ97" s="120"/>
      <c r="AK97" s="109">
        <f t="shared" si="46"/>
        <v>45678</v>
      </c>
      <c r="AM97" s="123">
        <v>131</v>
      </c>
      <c r="AN97" s="114">
        <v>3770</v>
      </c>
      <c r="AO97" s="118">
        <v>3315</v>
      </c>
      <c r="AP97" s="114"/>
      <c r="AQ97" s="114">
        <v>3338</v>
      </c>
      <c r="AR97" s="114">
        <f t="shared" si="53"/>
        <v>-432</v>
      </c>
      <c r="AS97" s="114">
        <f t="shared" si="54"/>
        <v>-56592</v>
      </c>
      <c r="AU97" s="123">
        <v>161</v>
      </c>
      <c r="AV97" s="114">
        <v>4184</v>
      </c>
      <c r="AW97" s="114"/>
      <c r="AX97" s="114"/>
      <c r="AY97" s="114">
        <v>3318</v>
      </c>
      <c r="AZ97" s="114">
        <f t="shared" si="55"/>
        <v>-866</v>
      </c>
      <c r="BA97" s="114">
        <f t="shared" si="56"/>
        <v>-139426</v>
      </c>
    </row>
    <row r="98" spans="1:53" hidden="1">
      <c r="A98" s="109">
        <v>45679</v>
      </c>
      <c r="C98" s="123">
        <v>31</v>
      </c>
      <c r="D98" s="114">
        <v>3051</v>
      </c>
      <c r="E98" s="114"/>
      <c r="F98" s="114"/>
      <c r="G98" s="114">
        <v>2915.5</v>
      </c>
      <c r="H98" s="114">
        <f t="shared" si="57"/>
        <v>-135.5</v>
      </c>
      <c r="I98" s="114">
        <f t="shared" si="58"/>
        <v>-4200.5</v>
      </c>
      <c r="K98" s="123">
        <v>171</v>
      </c>
      <c r="L98" s="114">
        <v>1537</v>
      </c>
      <c r="M98" s="118">
        <v>1495</v>
      </c>
      <c r="N98" s="114"/>
      <c r="O98" s="114">
        <v>1487.5</v>
      </c>
      <c r="P98" s="114">
        <f t="shared" si="59"/>
        <v>-49.5</v>
      </c>
      <c r="Q98" s="114">
        <f t="shared" si="60"/>
        <v>-8464.5</v>
      </c>
      <c r="S98" s="109">
        <f t="shared" si="43"/>
        <v>45679</v>
      </c>
      <c r="U98" s="139"/>
      <c r="V98" s="120"/>
      <c r="W98" s="120"/>
      <c r="X98" s="120"/>
      <c r="Y98" s="120"/>
      <c r="Z98" s="120"/>
      <c r="AA98" s="120"/>
      <c r="AC98" s="123">
        <v>83</v>
      </c>
      <c r="AD98" s="114">
        <v>2958</v>
      </c>
      <c r="AE98" s="118">
        <v>2772</v>
      </c>
      <c r="AF98" s="114"/>
      <c r="AG98" s="114">
        <v>2792</v>
      </c>
      <c r="AH98" s="114">
        <f t="shared" si="61"/>
        <v>-166</v>
      </c>
      <c r="AI98" s="114">
        <f t="shared" si="62"/>
        <v>-13778</v>
      </c>
      <c r="AJ98" s="120"/>
      <c r="AK98" s="109">
        <f t="shared" si="46"/>
        <v>45679</v>
      </c>
      <c r="AM98" s="123">
        <v>131</v>
      </c>
      <c r="AN98" s="114">
        <v>3770</v>
      </c>
      <c r="AO98" s="114"/>
      <c r="AP98" s="114"/>
      <c r="AQ98" s="114">
        <v>3432</v>
      </c>
      <c r="AR98" s="114">
        <f t="shared" si="53"/>
        <v>-338</v>
      </c>
      <c r="AS98" s="114">
        <f t="shared" si="54"/>
        <v>-44278</v>
      </c>
      <c r="AU98" s="123">
        <v>161</v>
      </c>
      <c r="AV98" s="114">
        <v>4184</v>
      </c>
      <c r="AW98" s="114"/>
      <c r="AX98" s="114"/>
      <c r="AY98" s="114">
        <v>3337</v>
      </c>
      <c r="AZ98" s="114">
        <f t="shared" si="55"/>
        <v>-847</v>
      </c>
      <c r="BA98" s="114">
        <f t="shared" si="56"/>
        <v>-136367</v>
      </c>
    </row>
    <row r="99" spans="1:53" hidden="1">
      <c r="A99" s="109">
        <v>45680</v>
      </c>
      <c r="C99" s="123">
        <v>31</v>
      </c>
      <c r="D99" s="114">
        <v>3051</v>
      </c>
      <c r="E99" s="114"/>
      <c r="F99" s="114"/>
      <c r="G99" s="114">
        <v>2890</v>
      </c>
      <c r="H99" s="114">
        <f t="shared" si="57"/>
        <v>-161</v>
      </c>
      <c r="I99" s="114">
        <f t="shared" si="58"/>
        <v>-4991</v>
      </c>
      <c r="K99" s="123">
        <v>173</v>
      </c>
      <c r="L99" s="114">
        <v>1536</v>
      </c>
      <c r="M99" s="118">
        <v>1485</v>
      </c>
      <c r="N99" s="114"/>
      <c r="O99" s="114">
        <v>1480</v>
      </c>
      <c r="P99" s="114">
        <f t="shared" si="59"/>
        <v>-56</v>
      </c>
      <c r="Q99" s="114">
        <f t="shared" si="60"/>
        <v>-9688</v>
      </c>
      <c r="S99" s="109">
        <f t="shared" si="43"/>
        <v>45680</v>
      </c>
      <c r="U99" s="139"/>
      <c r="V99" s="120"/>
      <c r="W99" s="120"/>
      <c r="X99" s="120"/>
      <c r="Y99" s="120"/>
      <c r="Z99" s="120"/>
      <c r="AA99" s="120"/>
      <c r="AC99" s="123">
        <v>83</v>
      </c>
      <c r="AD99" s="114">
        <v>2958</v>
      </c>
      <c r="AE99" s="114"/>
      <c r="AF99" s="114"/>
      <c r="AG99" s="114">
        <v>2810</v>
      </c>
      <c r="AH99" s="114">
        <f t="shared" si="61"/>
        <v>-148</v>
      </c>
      <c r="AI99" s="114">
        <f t="shared" si="62"/>
        <v>-12284</v>
      </c>
      <c r="AJ99" s="120"/>
      <c r="AK99" s="109">
        <f t="shared" si="46"/>
        <v>45680</v>
      </c>
      <c r="AM99" s="123">
        <v>131</v>
      </c>
      <c r="AN99" s="114">
        <v>3770</v>
      </c>
      <c r="AO99" s="114"/>
      <c r="AP99" s="114"/>
      <c r="AQ99" s="114">
        <v>3376</v>
      </c>
      <c r="AR99" s="114">
        <f t="shared" si="53"/>
        <v>-394</v>
      </c>
      <c r="AS99" s="114">
        <f t="shared" si="54"/>
        <v>-51614</v>
      </c>
      <c r="AU99" s="123">
        <v>161</v>
      </c>
      <c r="AV99" s="114">
        <v>4184</v>
      </c>
      <c r="AW99" s="114"/>
      <c r="AX99" s="114"/>
      <c r="AY99" s="114">
        <v>3321</v>
      </c>
      <c r="AZ99" s="114">
        <f t="shared" si="55"/>
        <v>-863</v>
      </c>
      <c r="BA99" s="114">
        <f t="shared" si="56"/>
        <v>-138943</v>
      </c>
    </row>
    <row r="100" spans="1:53" hidden="1">
      <c r="A100" s="109">
        <v>45681</v>
      </c>
      <c r="C100" s="123">
        <v>31</v>
      </c>
      <c r="D100" s="114">
        <v>3051</v>
      </c>
      <c r="E100" s="114"/>
      <c r="F100" s="114"/>
      <c r="G100" s="114">
        <v>2890</v>
      </c>
      <c r="H100" s="114">
        <f t="shared" si="57"/>
        <v>-161</v>
      </c>
      <c r="I100" s="114">
        <f t="shared" si="58"/>
        <v>-4991</v>
      </c>
      <c r="K100" s="123">
        <v>175</v>
      </c>
      <c r="L100" s="114">
        <v>1536</v>
      </c>
      <c r="M100" s="118">
        <v>1487</v>
      </c>
      <c r="N100" s="114"/>
      <c r="O100" s="114">
        <v>1480</v>
      </c>
      <c r="P100" s="114">
        <f t="shared" si="59"/>
        <v>-56</v>
      </c>
      <c r="Q100" s="114">
        <f t="shared" si="60"/>
        <v>-9800</v>
      </c>
      <c r="S100" s="109">
        <f t="shared" si="43"/>
        <v>45681</v>
      </c>
      <c r="U100" s="139"/>
      <c r="V100" s="120"/>
      <c r="W100" s="120"/>
      <c r="X100" s="120"/>
      <c r="Y100" s="120"/>
      <c r="Z100" s="120"/>
      <c r="AA100" s="120"/>
      <c r="AC100" s="123">
        <v>83</v>
      </c>
      <c r="AD100" s="114">
        <v>2958</v>
      </c>
      <c r="AE100" s="114"/>
      <c r="AF100" s="114"/>
      <c r="AG100" s="114">
        <v>2813.5</v>
      </c>
      <c r="AH100" s="114">
        <f t="shared" si="61"/>
        <v>-144.5</v>
      </c>
      <c r="AI100" s="114">
        <f t="shared" si="62"/>
        <v>-11993.5</v>
      </c>
      <c r="AJ100" s="120"/>
      <c r="AK100" s="109">
        <f t="shared" si="46"/>
        <v>45681</v>
      </c>
      <c r="AM100" s="123">
        <v>131</v>
      </c>
      <c r="AN100" s="114">
        <v>3770</v>
      </c>
      <c r="AO100" s="114"/>
      <c r="AP100" s="114"/>
      <c r="AQ100" s="114">
        <v>3447</v>
      </c>
      <c r="AR100" s="114">
        <f t="shared" si="53"/>
        <v>-323</v>
      </c>
      <c r="AS100" s="114">
        <f t="shared" si="54"/>
        <v>-42313</v>
      </c>
      <c r="AU100" s="123">
        <v>161</v>
      </c>
      <c r="AV100" s="114">
        <v>4184</v>
      </c>
      <c r="AW100" s="114"/>
      <c r="AX100" s="114"/>
      <c r="AY100" s="114">
        <v>3321</v>
      </c>
      <c r="AZ100" s="114">
        <f t="shared" si="55"/>
        <v>-863</v>
      </c>
      <c r="BA100" s="114">
        <f t="shared" si="56"/>
        <v>-138943</v>
      </c>
    </row>
    <row r="101" spans="1:53" hidden="1">
      <c r="A101" s="109">
        <v>45684</v>
      </c>
      <c r="C101" s="123">
        <v>31</v>
      </c>
      <c r="D101" s="114">
        <v>3051</v>
      </c>
      <c r="E101" s="114"/>
      <c r="F101" s="114"/>
      <c r="G101" s="114">
        <v>2922</v>
      </c>
      <c r="H101" s="114">
        <f t="shared" si="57"/>
        <v>-129</v>
      </c>
      <c r="I101" s="114">
        <f t="shared" si="58"/>
        <v>-3999</v>
      </c>
      <c r="K101" s="123">
        <v>177</v>
      </c>
      <c r="L101" s="114">
        <v>1535</v>
      </c>
      <c r="M101" s="118">
        <v>1490</v>
      </c>
      <c r="N101" s="114"/>
      <c r="O101" s="114">
        <v>1494.5</v>
      </c>
      <c r="P101" s="114">
        <f t="shared" si="59"/>
        <v>-40.5</v>
      </c>
      <c r="Q101" s="114">
        <f t="shared" si="60"/>
        <v>-7168.5</v>
      </c>
      <c r="S101" s="109">
        <f t="shared" si="43"/>
        <v>45684</v>
      </c>
      <c r="U101" s="139"/>
      <c r="V101" s="120"/>
      <c r="W101" s="120"/>
      <c r="X101" s="120"/>
      <c r="Y101" s="120"/>
      <c r="Z101" s="120"/>
      <c r="AA101" s="120"/>
      <c r="AC101" s="123">
        <v>83</v>
      </c>
      <c r="AD101" s="114">
        <v>2958</v>
      </c>
      <c r="AE101" s="114"/>
      <c r="AF101" s="114"/>
      <c r="AG101" s="114">
        <v>2845.5</v>
      </c>
      <c r="AH101" s="114">
        <f t="shared" si="61"/>
        <v>-112.5</v>
      </c>
      <c r="AI101" s="114">
        <f t="shared" si="62"/>
        <v>-9337.5</v>
      </c>
      <c r="AJ101" s="120"/>
      <c r="AK101" s="109">
        <f t="shared" si="46"/>
        <v>45684</v>
      </c>
      <c r="AM101" s="123">
        <v>131</v>
      </c>
      <c r="AN101" s="114">
        <v>3770</v>
      </c>
      <c r="AO101" s="114"/>
      <c r="AP101" s="114"/>
      <c r="AQ101" s="114">
        <v>3447</v>
      </c>
      <c r="AR101" s="114">
        <f t="shared" si="53"/>
        <v>-323</v>
      </c>
      <c r="AS101" s="114">
        <f t="shared" si="54"/>
        <v>-42313</v>
      </c>
      <c r="AU101" s="123">
        <v>161</v>
      </c>
      <c r="AV101" s="114">
        <v>4184</v>
      </c>
      <c r="AW101" s="114"/>
      <c r="AX101" s="114"/>
      <c r="AY101" s="114">
        <v>3529</v>
      </c>
      <c r="AZ101" s="114">
        <f t="shared" si="55"/>
        <v>-655</v>
      </c>
      <c r="BA101" s="114">
        <f t="shared" si="56"/>
        <v>-105455</v>
      </c>
    </row>
    <row r="102" spans="1:53">
      <c r="A102" s="109">
        <v>45685</v>
      </c>
      <c r="C102" s="123">
        <v>31</v>
      </c>
      <c r="D102" s="114">
        <v>3051</v>
      </c>
      <c r="E102" s="114"/>
      <c r="F102" s="114"/>
      <c r="G102" s="114">
        <v>2900.5</v>
      </c>
      <c r="H102" s="114">
        <f t="shared" ref="H102:H105" si="63">G102-D102</f>
        <v>-150.5</v>
      </c>
      <c r="I102" s="114">
        <f t="shared" ref="I102:I105" si="64">VALUE(RIGHT(C102,3))*H102</f>
        <v>-4665.5</v>
      </c>
      <c r="K102" s="123">
        <v>179</v>
      </c>
      <c r="L102" s="114">
        <v>1535</v>
      </c>
      <c r="M102" s="114"/>
      <c r="N102" s="118">
        <v>1499</v>
      </c>
      <c r="O102" s="114">
        <v>1489.5</v>
      </c>
      <c r="P102" s="114">
        <f t="shared" ref="P102:P105" si="65">O102-L102</f>
        <v>-45.5</v>
      </c>
      <c r="Q102" s="114">
        <f t="shared" ref="Q102:Q105" si="66">VALUE(RIGHT(K102,3))*P102</f>
        <v>-8144.5</v>
      </c>
      <c r="S102" s="109">
        <f t="shared" si="43"/>
        <v>45685</v>
      </c>
      <c r="U102" s="139"/>
      <c r="V102" s="120"/>
      <c r="W102" s="120"/>
      <c r="X102" s="120"/>
      <c r="Y102" s="120"/>
      <c r="Z102" s="120"/>
      <c r="AA102" s="120"/>
      <c r="AC102" s="123">
        <v>83</v>
      </c>
      <c r="AD102" s="114">
        <v>2958</v>
      </c>
      <c r="AE102" s="114"/>
      <c r="AF102" s="114"/>
      <c r="AG102" s="114">
        <v>2870</v>
      </c>
      <c r="AH102" s="114">
        <f t="shared" ref="AH102:AH105" si="67">AG102-AD102</f>
        <v>-88</v>
      </c>
      <c r="AI102" s="114">
        <f t="shared" ref="AI102:AI105" si="68">VALUE(RIGHT(AC102,3))*AH102</f>
        <v>-7304</v>
      </c>
      <c r="AJ102" s="120"/>
      <c r="AK102" s="109">
        <f t="shared" si="46"/>
        <v>45685</v>
      </c>
      <c r="AM102" s="123">
        <v>131</v>
      </c>
      <c r="AN102" s="114">
        <v>3770</v>
      </c>
      <c r="AO102" s="114"/>
      <c r="AP102" s="114"/>
      <c r="AQ102" s="114">
        <v>3467</v>
      </c>
      <c r="AR102" s="114">
        <f t="shared" si="53"/>
        <v>-303</v>
      </c>
      <c r="AS102" s="114">
        <f t="shared" si="54"/>
        <v>-39693</v>
      </c>
      <c r="AU102" s="123">
        <v>160</v>
      </c>
      <c r="AV102" s="114">
        <v>4184</v>
      </c>
      <c r="AW102" s="114"/>
      <c r="AX102" s="121">
        <v>3677</v>
      </c>
      <c r="AY102" s="114">
        <v>3675</v>
      </c>
      <c r="AZ102" s="114">
        <f t="shared" si="55"/>
        <v>-509</v>
      </c>
      <c r="BA102" s="114">
        <f t="shared" si="56"/>
        <v>-81440</v>
      </c>
    </row>
    <row r="103" spans="1:53">
      <c r="A103" s="109">
        <v>45686</v>
      </c>
      <c r="C103" s="123">
        <v>31</v>
      </c>
      <c r="D103" s="114">
        <v>3051</v>
      </c>
      <c r="E103" s="114"/>
      <c r="F103" s="114"/>
      <c r="G103" s="114">
        <v>2930</v>
      </c>
      <c r="H103" s="114">
        <f t="shared" si="63"/>
        <v>-121</v>
      </c>
      <c r="I103" s="114">
        <f t="shared" si="64"/>
        <v>-3751</v>
      </c>
      <c r="K103" s="123">
        <v>181</v>
      </c>
      <c r="L103" s="114">
        <v>1534</v>
      </c>
      <c r="M103" s="118">
        <v>1499.5</v>
      </c>
      <c r="N103" s="114"/>
      <c r="O103" s="114">
        <v>1482</v>
      </c>
      <c r="P103" s="114">
        <f t="shared" si="65"/>
        <v>-52</v>
      </c>
      <c r="Q103" s="114">
        <f t="shared" si="66"/>
        <v>-9412</v>
      </c>
      <c r="S103" s="109">
        <f t="shared" si="43"/>
        <v>45686</v>
      </c>
      <c r="U103" s="139"/>
      <c r="V103" s="120"/>
      <c r="W103" s="120"/>
      <c r="X103" s="120"/>
      <c r="Y103" s="120"/>
      <c r="Z103" s="120"/>
      <c r="AA103" s="120"/>
      <c r="AC103" s="123">
        <v>83</v>
      </c>
      <c r="AD103" s="114">
        <v>2958</v>
      </c>
      <c r="AE103" s="114"/>
      <c r="AF103" s="114"/>
      <c r="AG103" s="114">
        <v>2870.5</v>
      </c>
      <c r="AH103" s="114">
        <f t="shared" si="67"/>
        <v>-87.5</v>
      </c>
      <c r="AI103" s="114">
        <f t="shared" si="68"/>
        <v>-7262.5</v>
      </c>
      <c r="AJ103" s="120"/>
      <c r="AK103" s="109">
        <f t="shared" si="46"/>
        <v>45686</v>
      </c>
      <c r="AM103" s="123">
        <v>131</v>
      </c>
      <c r="AN103" s="114">
        <v>3770</v>
      </c>
      <c r="AO103" s="114"/>
      <c r="AP103" s="114"/>
      <c r="AQ103" s="114">
        <v>3430</v>
      </c>
      <c r="AR103" s="114">
        <f t="shared" si="53"/>
        <v>-340</v>
      </c>
      <c r="AS103" s="114">
        <f t="shared" si="54"/>
        <v>-44540</v>
      </c>
      <c r="AU103" s="123">
        <v>159</v>
      </c>
      <c r="AV103" s="114">
        <v>4184</v>
      </c>
      <c r="AW103" s="121">
        <v>3685</v>
      </c>
      <c r="AX103" s="114"/>
      <c r="AY103" s="114">
        <v>3676</v>
      </c>
      <c r="AZ103" s="114">
        <f t="shared" si="55"/>
        <v>-508</v>
      </c>
      <c r="BA103" s="114">
        <f t="shared" si="56"/>
        <v>-80772</v>
      </c>
    </row>
    <row r="104" spans="1:53">
      <c r="A104" s="109">
        <v>45687</v>
      </c>
      <c r="C104" s="123">
        <v>31</v>
      </c>
      <c r="D104" s="114">
        <v>3051</v>
      </c>
      <c r="E104" s="114"/>
      <c r="F104" s="114"/>
      <c r="G104" s="114">
        <v>2930</v>
      </c>
      <c r="H104" s="114">
        <f t="shared" si="63"/>
        <v>-121</v>
      </c>
      <c r="I104" s="114">
        <f t="shared" si="64"/>
        <v>-3751</v>
      </c>
      <c r="K104" s="123">
        <v>183</v>
      </c>
      <c r="L104" s="114">
        <v>1533</v>
      </c>
      <c r="M104" s="118">
        <v>1483</v>
      </c>
      <c r="N104" s="114"/>
      <c r="O104" s="114">
        <v>1482</v>
      </c>
      <c r="P104" s="114">
        <f t="shared" si="65"/>
        <v>-51</v>
      </c>
      <c r="Q104" s="114">
        <f t="shared" si="66"/>
        <v>-9333</v>
      </c>
      <c r="S104" s="109">
        <f t="shared" si="43"/>
        <v>45687</v>
      </c>
      <c r="U104" s="139"/>
      <c r="V104" s="120"/>
      <c r="W104" s="120"/>
      <c r="X104" s="120"/>
      <c r="Y104" s="120"/>
      <c r="Z104" s="120"/>
      <c r="AA104" s="120"/>
      <c r="AC104" s="123">
        <v>83</v>
      </c>
      <c r="AD104" s="114">
        <v>2958</v>
      </c>
      <c r="AE104" s="114"/>
      <c r="AF104" s="114"/>
      <c r="AG104" s="114">
        <v>2870.5</v>
      </c>
      <c r="AH104" s="114">
        <f t="shared" si="67"/>
        <v>-87.5</v>
      </c>
      <c r="AI104" s="114">
        <f t="shared" si="68"/>
        <v>-7262.5</v>
      </c>
      <c r="AJ104" s="120"/>
      <c r="AK104" s="109">
        <f t="shared" si="46"/>
        <v>45687</v>
      </c>
      <c r="AM104" s="123">
        <v>131</v>
      </c>
      <c r="AN104" s="114">
        <v>3770</v>
      </c>
      <c r="AO104" s="114"/>
      <c r="AP104" s="114"/>
      <c r="AQ104" s="114">
        <v>3430</v>
      </c>
      <c r="AR104" s="114">
        <f t="shared" si="53"/>
        <v>-340</v>
      </c>
      <c r="AS104" s="114">
        <f t="shared" si="54"/>
        <v>-44540</v>
      </c>
      <c r="AU104" s="123">
        <v>158</v>
      </c>
      <c r="AV104" s="114">
        <v>4184</v>
      </c>
      <c r="AW104" s="114"/>
      <c r="AX104" s="121">
        <v>3723</v>
      </c>
      <c r="AY104" s="114">
        <v>3696</v>
      </c>
      <c r="AZ104" s="114">
        <f t="shared" si="55"/>
        <v>-488</v>
      </c>
      <c r="BA104" s="114">
        <f t="shared" si="56"/>
        <v>-77104</v>
      </c>
    </row>
    <row r="105" spans="1:53">
      <c r="A105" s="109">
        <v>45688</v>
      </c>
      <c r="C105" s="123">
        <v>31</v>
      </c>
      <c r="D105" s="114">
        <v>3051</v>
      </c>
      <c r="E105" s="114"/>
      <c r="F105" s="114"/>
      <c r="G105" s="114">
        <v>2973.5</v>
      </c>
      <c r="H105" s="114">
        <f t="shared" si="63"/>
        <v>-77.5</v>
      </c>
      <c r="I105" s="114">
        <f t="shared" si="64"/>
        <v>-2402.5</v>
      </c>
      <c r="K105" s="123">
        <v>187</v>
      </c>
      <c r="L105" s="114">
        <v>1532</v>
      </c>
      <c r="M105" s="118">
        <v>1471.5</v>
      </c>
      <c r="N105" s="114"/>
      <c r="O105" s="114">
        <v>1478.5</v>
      </c>
      <c r="P105" s="114">
        <f t="shared" si="65"/>
        <v>-53.5</v>
      </c>
      <c r="Q105" s="114">
        <f t="shared" si="66"/>
        <v>-10004.5</v>
      </c>
      <c r="S105" s="109">
        <f t="shared" si="43"/>
        <v>45688</v>
      </c>
      <c r="U105" s="139"/>
      <c r="V105" s="120"/>
      <c r="W105" s="120"/>
      <c r="X105" s="120"/>
      <c r="Y105" s="120"/>
      <c r="Z105" s="120"/>
      <c r="AA105" s="120"/>
      <c r="AC105" s="123">
        <v>83</v>
      </c>
      <c r="AD105" s="114">
        <v>2958</v>
      </c>
      <c r="AE105" s="114"/>
      <c r="AF105" s="114"/>
      <c r="AG105" s="114">
        <v>2914.5</v>
      </c>
      <c r="AH105" s="114">
        <f t="shared" si="67"/>
        <v>-43.5</v>
      </c>
      <c r="AI105" s="114">
        <f t="shared" si="68"/>
        <v>-3610.5</v>
      </c>
      <c r="AJ105" s="120"/>
      <c r="AK105" s="109">
        <f t="shared" si="46"/>
        <v>45688</v>
      </c>
      <c r="AM105" s="123">
        <v>131</v>
      </c>
      <c r="AN105" s="114">
        <v>3770</v>
      </c>
      <c r="AO105" s="114"/>
      <c r="AP105" s="114"/>
      <c r="AQ105" s="114">
        <v>3427</v>
      </c>
      <c r="AR105" s="114">
        <f t="shared" si="53"/>
        <v>-343</v>
      </c>
      <c r="AS105" s="114">
        <f t="shared" si="54"/>
        <v>-44933</v>
      </c>
      <c r="AU105" s="123">
        <v>158</v>
      </c>
      <c r="AV105" s="114">
        <v>4184</v>
      </c>
      <c r="AW105" s="114"/>
      <c r="AX105" s="114"/>
      <c r="AY105" s="114">
        <v>3501</v>
      </c>
      <c r="AZ105" s="114">
        <f t="shared" si="55"/>
        <v>-683</v>
      </c>
      <c r="BA105" s="114">
        <f t="shared" si="56"/>
        <v>-107914</v>
      </c>
    </row>
    <row r="106" spans="1:53" hidden="1">
      <c r="A106" s="109">
        <v>45691</v>
      </c>
      <c r="C106" s="123">
        <v>32</v>
      </c>
      <c r="D106" s="114">
        <v>3044</v>
      </c>
      <c r="E106" s="114"/>
      <c r="F106" s="118">
        <v>2807</v>
      </c>
      <c r="G106" s="114">
        <v>2824.5</v>
      </c>
      <c r="H106" s="114">
        <f t="shared" ref="H106:H129" si="69">G106-D106</f>
        <v>-219.5</v>
      </c>
      <c r="I106" s="114">
        <f t="shared" ref="I106:I129" si="70">VALUE(RIGHT(C106,3))*H106</f>
        <v>-7024</v>
      </c>
      <c r="K106" s="123">
        <v>192</v>
      </c>
      <c r="L106" s="114">
        <v>1528</v>
      </c>
      <c r="M106" s="118">
        <v>1386.5</v>
      </c>
      <c r="N106" s="118">
        <v>1373</v>
      </c>
      <c r="O106" s="118">
        <v>1372</v>
      </c>
      <c r="P106" s="114">
        <f t="shared" ref="P106:P129" si="71">O106-L106</f>
        <v>-156</v>
      </c>
      <c r="Q106" s="114">
        <f t="shared" ref="Q106:Q129" si="72">VALUE(RIGHT(K106,3))*P106</f>
        <v>-29952</v>
      </c>
      <c r="S106" s="109">
        <f t="shared" si="43"/>
        <v>45691</v>
      </c>
      <c r="U106" s="139"/>
      <c r="V106" s="120"/>
      <c r="W106" s="120"/>
      <c r="X106" s="120"/>
      <c r="Y106" s="120"/>
      <c r="Z106" s="120"/>
      <c r="AA106" s="120"/>
      <c r="AC106" s="123">
        <v>83</v>
      </c>
      <c r="AD106" s="114">
        <v>2958</v>
      </c>
      <c r="AE106" s="114"/>
      <c r="AF106" s="114"/>
      <c r="AG106" s="114">
        <v>2877.5</v>
      </c>
      <c r="AH106" s="114">
        <f t="shared" ref="AH106:AH129" si="73">AG106-AD106</f>
        <v>-80.5</v>
      </c>
      <c r="AI106" s="114">
        <f t="shared" ref="AI106:AI129" si="74">VALUE(RIGHT(AC106,3))*AH106</f>
        <v>-6681.5</v>
      </c>
      <c r="AJ106" s="120"/>
      <c r="AK106" s="109">
        <f t="shared" si="46"/>
        <v>45691</v>
      </c>
      <c r="AM106" s="123">
        <v>131</v>
      </c>
      <c r="AN106" s="114">
        <v>3770</v>
      </c>
      <c r="AO106" s="114"/>
      <c r="AP106" s="114"/>
      <c r="AQ106" s="114">
        <v>3375</v>
      </c>
      <c r="AR106" s="114">
        <f t="shared" si="53"/>
        <v>-395</v>
      </c>
      <c r="AS106" s="114">
        <f t="shared" si="54"/>
        <v>-51745</v>
      </c>
      <c r="AU106" s="123">
        <v>158</v>
      </c>
      <c r="AV106" s="114">
        <v>4184</v>
      </c>
      <c r="AW106" s="114"/>
      <c r="AX106" s="114"/>
      <c r="AY106" s="114">
        <v>3483</v>
      </c>
      <c r="AZ106" s="114">
        <f t="shared" si="55"/>
        <v>-701</v>
      </c>
      <c r="BA106" s="114">
        <f t="shared" si="56"/>
        <v>-110758</v>
      </c>
    </row>
    <row r="107" spans="1:53" hidden="1">
      <c r="A107" s="109">
        <v>45692</v>
      </c>
      <c r="C107" s="123">
        <v>33</v>
      </c>
      <c r="D107" s="114">
        <v>3040</v>
      </c>
      <c r="E107" s="118">
        <v>2907.5</v>
      </c>
      <c r="F107" s="114"/>
      <c r="G107" s="114">
        <v>2873</v>
      </c>
      <c r="H107" s="114">
        <f t="shared" si="69"/>
        <v>-167</v>
      </c>
      <c r="I107" s="114">
        <f t="shared" si="70"/>
        <v>-5511</v>
      </c>
      <c r="K107" s="123">
        <v>194</v>
      </c>
      <c r="L107" s="114">
        <v>1527</v>
      </c>
      <c r="M107" s="118">
        <v>1400</v>
      </c>
      <c r="N107" s="114"/>
      <c r="O107" s="114">
        <v>1386.5</v>
      </c>
      <c r="P107" s="114">
        <f t="shared" si="71"/>
        <v>-140.5</v>
      </c>
      <c r="Q107" s="114">
        <f t="shared" si="72"/>
        <v>-27257</v>
      </c>
      <c r="S107" s="109">
        <f t="shared" si="43"/>
        <v>45692</v>
      </c>
      <c r="U107" s="139"/>
      <c r="V107" s="120"/>
      <c r="W107" s="120"/>
      <c r="X107" s="120"/>
      <c r="Y107" s="120"/>
      <c r="Z107" s="120"/>
      <c r="AA107" s="120"/>
      <c r="AC107" s="123">
        <v>83</v>
      </c>
      <c r="AD107" s="114">
        <v>2958</v>
      </c>
      <c r="AE107" s="114"/>
      <c r="AF107" s="114"/>
      <c r="AG107" s="114">
        <v>2856</v>
      </c>
      <c r="AH107" s="114">
        <f t="shared" si="73"/>
        <v>-102</v>
      </c>
      <c r="AI107" s="114">
        <f t="shared" si="74"/>
        <v>-8466</v>
      </c>
      <c r="AJ107" s="120"/>
      <c r="AK107" s="109">
        <f t="shared" si="46"/>
        <v>45692</v>
      </c>
      <c r="AM107" s="123">
        <v>131</v>
      </c>
      <c r="AN107" s="114">
        <v>3770</v>
      </c>
      <c r="AO107" s="114"/>
      <c r="AP107" s="114"/>
      <c r="AQ107" s="114">
        <v>3344</v>
      </c>
      <c r="AR107" s="114">
        <f t="shared" si="53"/>
        <v>-426</v>
      </c>
      <c r="AS107" s="114">
        <f t="shared" si="54"/>
        <v>-55806</v>
      </c>
      <c r="AU107" s="123">
        <v>158</v>
      </c>
      <c r="AV107" s="114">
        <v>4184</v>
      </c>
      <c r="AW107" s="114"/>
      <c r="AX107" s="114"/>
      <c r="AY107" s="114">
        <v>3510</v>
      </c>
      <c r="AZ107" s="114">
        <f t="shared" si="55"/>
        <v>-674</v>
      </c>
      <c r="BA107" s="114">
        <f t="shared" si="56"/>
        <v>-106492</v>
      </c>
    </row>
    <row r="108" spans="1:53" hidden="1">
      <c r="A108" s="109">
        <v>45693</v>
      </c>
      <c r="C108" s="123">
        <v>33</v>
      </c>
      <c r="D108" s="114">
        <v>3040</v>
      </c>
      <c r="E108" s="114"/>
      <c r="F108" s="114"/>
      <c r="G108" s="114">
        <v>2963</v>
      </c>
      <c r="H108" s="114">
        <f t="shared" si="69"/>
        <v>-77</v>
      </c>
      <c r="I108" s="114">
        <f t="shared" si="70"/>
        <v>-2541</v>
      </c>
      <c r="K108" s="123">
        <v>196</v>
      </c>
      <c r="L108" s="114">
        <v>1526</v>
      </c>
      <c r="M108" s="118">
        <v>1400</v>
      </c>
      <c r="N108" s="114"/>
      <c r="O108" s="114">
        <v>1500</v>
      </c>
      <c r="P108" s="114">
        <f t="shared" si="71"/>
        <v>-26</v>
      </c>
      <c r="Q108" s="114">
        <f t="shared" si="72"/>
        <v>-5096</v>
      </c>
      <c r="S108" s="109">
        <f t="shared" ref="S108:S139" si="75">A108</f>
        <v>45693</v>
      </c>
      <c r="U108" s="139"/>
      <c r="V108" s="120"/>
      <c r="W108" s="120"/>
      <c r="X108" s="120"/>
      <c r="Y108" s="120"/>
      <c r="Z108" s="120"/>
      <c r="AA108" s="120"/>
      <c r="AC108" s="123">
        <v>83</v>
      </c>
      <c r="AD108" s="114">
        <v>2958</v>
      </c>
      <c r="AE108" s="114"/>
      <c r="AF108" s="114"/>
      <c r="AG108" s="114">
        <v>2839</v>
      </c>
      <c r="AH108" s="114">
        <f t="shared" si="73"/>
        <v>-119</v>
      </c>
      <c r="AI108" s="114">
        <f t="shared" si="74"/>
        <v>-9877</v>
      </c>
      <c r="AJ108" s="120"/>
      <c r="AK108" s="109">
        <f t="shared" ref="AK108:AK139" si="76">A108</f>
        <v>45693</v>
      </c>
      <c r="AM108" s="123">
        <v>131</v>
      </c>
      <c r="AN108" s="114">
        <v>3770</v>
      </c>
      <c r="AO108" s="114"/>
      <c r="AP108" s="114"/>
      <c r="AQ108" s="114">
        <v>3349</v>
      </c>
      <c r="AR108" s="114">
        <f t="shared" si="53"/>
        <v>-421</v>
      </c>
      <c r="AS108" s="114">
        <f t="shared" si="54"/>
        <v>-55151</v>
      </c>
      <c r="AU108" s="123">
        <v>158</v>
      </c>
      <c r="AV108" s="114">
        <v>4184</v>
      </c>
      <c r="AW108" s="114"/>
      <c r="AX108" s="114"/>
      <c r="AY108" s="114">
        <v>3424</v>
      </c>
      <c r="AZ108" s="114">
        <f t="shared" si="55"/>
        <v>-760</v>
      </c>
      <c r="BA108" s="114">
        <f t="shared" si="56"/>
        <v>-120080</v>
      </c>
    </row>
    <row r="109" spans="1:53" hidden="1">
      <c r="A109" s="109">
        <v>45694</v>
      </c>
      <c r="C109" s="123">
        <v>32</v>
      </c>
      <c r="D109" s="114">
        <v>3040</v>
      </c>
      <c r="E109" s="114"/>
      <c r="F109" s="121">
        <v>2913</v>
      </c>
      <c r="G109" s="114">
        <v>2903.5</v>
      </c>
      <c r="H109" s="114">
        <f t="shared" si="69"/>
        <v>-136.5</v>
      </c>
      <c r="I109" s="114">
        <f t="shared" si="70"/>
        <v>-4368</v>
      </c>
      <c r="K109" s="123">
        <v>194</v>
      </c>
      <c r="L109" s="114">
        <v>1526</v>
      </c>
      <c r="M109" s="121">
        <v>1436</v>
      </c>
      <c r="N109" s="114"/>
      <c r="O109" s="114">
        <v>1440</v>
      </c>
      <c r="P109" s="114">
        <f t="shared" si="71"/>
        <v>-86</v>
      </c>
      <c r="Q109" s="114">
        <f t="shared" si="72"/>
        <v>-16684</v>
      </c>
      <c r="S109" s="109">
        <f t="shared" si="75"/>
        <v>45694</v>
      </c>
      <c r="U109" s="139"/>
      <c r="V109" s="120"/>
      <c r="W109" s="120"/>
      <c r="X109" s="120"/>
      <c r="Y109" s="120"/>
      <c r="Z109" s="120"/>
      <c r="AA109" s="120"/>
      <c r="AC109" s="123">
        <v>83</v>
      </c>
      <c r="AD109" s="114">
        <v>2958</v>
      </c>
      <c r="AE109" s="114"/>
      <c r="AF109" s="114"/>
      <c r="AG109" s="114">
        <v>2896</v>
      </c>
      <c r="AH109" s="114">
        <f t="shared" si="73"/>
        <v>-62</v>
      </c>
      <c r="AI109" s="114">
        <f t="shared" si="74"/>
        <v>-5146</v>
      </c>
      <c r="AJ109" s="120"/>
      <c r="AK109" s="109">
        <f t="shared" si="76"/>
        <v>45694</v>
      </c>
      <c r="AM109" s="123">
        <v>131</v>
      </c>
      <c r="AN109" s="114">
        <v>3770</v>
      </c>
      <c r="AO109" s="114"/>
      <c r="AP109" s="114"/>
      <c r="AQ109" s="114">
        <v>3340</v>
      </c>
      <c r="AR109" s="114">
        <f t="shared" si="53"/>
        <v>-430</v>
      </c>
      <c r="AS109" s="114">
        <f t="shared" si="54"/>
        <v>-56330</v>
      </c>
      <c r="AU109" s="123">
        <v>158</v>
      </c>
      <c r="AV109" s="114">
        <v>4184</v>
      </c>
      <c r="AW109" s="114"/>
      <c r="AX109" s="114"/>
      <c r="AY109" s="114">
        <v>3402</v>
      </c>
      <c r="AZ109" s="114">
        <f t="shared" si="55"/>
        <v>-782</v>
      </c>
      <c r="BA109" s="114">
        <f t="shared" si="56"/>
        <v>-123556</v>
      </c>
    </row>
    <row r="110" spans="1:53" hidden="1">
      <c r="A110" s="109">
        <v>45695</v>
      </c>
      <c r="C110" s="123">
        <v>32</v>
      </c>
      <c r="D110" s="114">
        <v>3040</v>
      </c>
      <c r="E110" s="114"/>
      <c r="F110" s="114"/>
      <c r="G110" s="114">
        <v>2824.5</v>
      </c>
      <c r="H110" s="114">
        <f t="shared" si="69"/>
        <v>-215.5</v>
      </c>
      <c r="I110" s="114">
        <f t="shared" si="70"/>
        <v>-6896</v>
      </c>
      <c r="K110" s="123">
        <v>194</v>
      </c>
      <c r="L110" s="114">
        <v>1526</v>
      </c>
      <c r="M110" s="114"/>
      <c r="N110" s="114"/>
      <c r="O110" s="114">
        <v>1436.5</v>
      </c>
      <c r="P110" s="114">
        <f t="shared" si="71"/>
        <v>-89.5</v>
      </c>
      <c r="Q110" s="114">
        <f t="shared" si="72"/>
        <v>-17363</v>
      </c>
      <c r="S110" s="109">
        <f t="shared" si="75"/>
        <v>45695</v>
      </c>
      <c r="U110" s="139"/>
      <c r="V110" s="120"/>
      <c r="W110" s="120"/>
      <c r="X110" s="120"/>
      <c r="Y110" s="120"/>
      <c r="Z110" s="120"/>
      <c r="AA110" s="120"/>
      <c r="AC110" s="123">
        <v>83</v>
      </c>
      <c r="AD110" s="114">
        <v>2958</v>
      </c>
      <c r="AE110" s="114"/>
      <c r="AF110" s="114"/>
      <c r="AG110" s="114">
        <v>2900</v>
      </c>
      <c r="AH110" s="114">
        <f t="shared" si="73"/>
        <v>-58</v>
      </c>
      <c r="AI110" s="114">
        <f t="shared" si="74"/>
        <v>-4814</v>
      </c>
      <c r="AJ110" s="120"/>
      <c r="AK110" s="109">
        <f t="shared" si="76"/>
        <v>45695</v>
      </c>
      <c r="AM110" s="123">
        <v>131</v>
      </c>
      <c r="AN110" s="114">
        <v>3770</v>
      </c>
      <c r="AO110" s="114"/>
      <c r="AP110" s="114"/>
      <c r="AQ110" s="114">
        <v>3337</v>
      </c>
      <c r="AR110" s="114">
        <f t="shared" si="53"/>
        <v>-433</v>
      </c>
      <c r="AS110" s="114">
        <f t="shared" si="54"/>
        <v>-56723</v>
      </c>
      <c r="AU110" s="123">
        <v>158</v>
      </c>
      <c r="AV110" s="114">
        <v>4184</v>
      </c>
      <c r="AW110" s="114"/>
      <c r="AX110" s="114"/>
      <c r="AY110" s="114">
        <v>3370</v>
      </c>
      <c r="AZ110" s="114">
        <f t="shared" si="55"/>
        <v>-814</v>
      </c>
      <c r="BA110" s="114">
        <f t="shared" si="56"/>
        <v>-128612</v>
      </c>
    </row>
    <row r="111" spans="1:53" hidden="1">
      <c r="A111" s="109">
        <v>45698</v>
      </c>
      <c r="C111" s="123">
        <v>32</v>
      </c>
      <c r="D111" s="114">
        <v>3040</v>
      </c>
      <c r="E111" s="114"/>
      <c r="F111" s="114"/>
      <c r="G111" s="114">
        <v>2825.5</v>
      </c>
      <c r="H111" s="114">
        <f t="shared" si="69"/>
        <v>-214.5</v>
      </c>
      <c r="I111" s="114">
        <f t="shared" si="70"/>
        <v>-6864</v>
      </c>
      <c r="K111" s="123">
        <v>194</v>
      </c>
      <c r="L111" s="114">
        <v>1526</v>
      </c>
      <c r="M111" s="114"/>
      <c r="N111" s="114"/>
      <c r="O111" s="114">
        <v>1423</v>
      </c>
      <c r="P111" s="114">
        <f t="shared" si="71"/>
        <v>-103</v>
      </c>
      <c r="Q111" s="114">
        <f t="shared" si="72"/>
        <v>-19982</v>
      </c>
      <c r="S111" s="109">
        <f t="shared" si="75"/>
        <v>45698</v>
      </c>
      <c r="U111" s="139"/>
      <c r="V111" s="120"/>
      <c r="W111" s="120"/>
      <c r="X111" s="120"/>
      <c r="Y111" s="120"/>
      <c r="Z111" s="120"/>
      <c r="AA111" s="120"/>
      <c r="AC111" s="123">
        <v>83</v>
      </c>
      <c r="AD111" s="114">
        <v>2958</v>
      </c>
      <c r="AE111" s="114"/>
      <c r="AF111" s="114"/>
      <c r="AG111" s="114">
        <v>2869.5</v>
      </c>
      <c r="AH111" s="114">
        <f t="shared" si="73"/>
        <v>-88.5</v>
      </c>
      <c r="AI111" s="114">
        <f t="shared" si="74"/>
        <v>-7345.5</v>
      </c>
      <c r="AJ111" s="120"/>
      <c r="AK111" s="109">
        <f t="shared" si="76"/>
        <v>45698</v>
      </c>
      <c r="AM111" s="123">
        <v>131</v>
      </c>
      <c r="AN111" s="114">
        <v>3770</v>
      </c>
      <c r="AO111" s="114"/>
      <c r="AP111" s="114"/>
      <c r="AQ111" s="114">
        <v>3378</v>
      </c>
      <c r="AR111" s="114">
        <f t="shared" si="53"/>
        <v>-392</v>
      </c>
      <c r="AS111" s="114">
        <f t="shared" si="54"/>
        <v>-51352</v>
      </c>
      <c r="AU111" s="123">
        <v>159</v>
      </c>
      <c r="AV111" s="114">
        <v>4179</v>
      </c>
      <c r="AW111" s="114"/>
      <c r="AX111" s="118">
        <v>3263</v>
      </c>
      <c r="AY111" s="114">
        <v>3270</v>
      </c>
      <c r="AZ111" s="114">
        <f t="shared" si="55"/>
        <v>-909</v>
      </c>
      <c r="BA111" s="114">
        <f t="shared" si="56"/>
        <v>-144531</v>
      </c>
    </row>
    <row r="112" spans="1:53" hidden="1">
      <c r="A112" s="109">
        <v>45700</v>
      </c>
      <c r="C112" s="123">
        <v>33</v>
      </c>
      <c r="D112" s="114">
        <v>3033</v>
      </c>
      <c r="E112" s="114"/>
      <c r="F112" s="118">
        <v>2784.5</v>
      </c>
      <c r="G112" s="114">
        <v>2800</v>
      </c>
      <c r="H112" s="114">
        <f t="shared" si="69"/>
        <v>-233</v>
      </c>
      <c r="I112" s="114">
        <f t="shared" si="70"/>
        <v>-7689</v>
      </c>
      <c r="K112" s="123">
        <v>194</v>
      </c>
      <c r="L112" s="114">
        <v>1526</v>
      </c>
      <c r="M112" s="114"/>
      <c r="N112" s="114"/>
      <c r="O112" s="114">
        <v>1404</v>
      </c>
      <c r="P112" s="114">
        <f t="shared" si="71"/>
        <v>-122</v>
      </c>
      <c r="Q112" s="114">
        <f t="shared" si="72"/>
        <v>-23668</v>
      </c>
      <c r="S112" s="109">
        <f t="shared" si="75"/>
        <v>45700</v>
      </c>
      <c r="U112" s="139"/>
      <c r="V112" s="120"/>
      <c r="W112" s="120"/>
      <c r="X112" s="120"/>
      <c r="Y112" s="120"/>
      <c r="Z112" s="120"/>
      <c r="AA112" s="120"/>
      <c r="AC112" s="123">
        <v>83</v>
      </c>
      <c r="AD112" s="114">
        <v>2958</v>
      </c>
      <c r="AE112" s="114"/>
      <c r="AF112" s="114"/>
      <c r="AG112" s="114">
        <v>2887.5</v>
      </c>
      <c r="AH112" s="114">
        <f t="shared" si="73"/>
        <v>-70.5</v>
      </c>
      <c r="AI112" s="114">
        <f t="shared" si="74"/>
        <v>-5851.5</v>
      </c>
      <c r="AJ112" s="120"/>
      <c r="AK112" s="109">
        <f t="shared" si="76"/>
        <v>45700</v>
      </c>
      <c r="AM112" s="123">
        <v>131</v>
      </c>
      <c r="AN112" s="114">
        <v>3770</v>
      </c>
      <c r="AO112" s="114"/>
      <c r="AP112" s="114"/>
      <c r="AQ112" s="114">
        <v>3370</v>
      </c>
      <c r="AR112" s="114">
        <f t="shared" si="53"/>
        <v>-400</v>
      </c>
      <c r="AS112" s="114">
        <f t="shared" si="54"/>
        <v>-52400</v>
      </c>
      <c r="AU112" s="123">
        <v>161</v>
      </c>
      <c r="AV112" s="114">
        <v>4167</v>
      </c>
      <c r="AW112" s="118">
        <v>3266</v>
      </c>
      <c r="AX112" s="118">
        <v>3206</v>
      </c>
      <c r="AY112" s="114">
        <v>3203</v>
      </c>
      <c r="AZ112" s="114">
        <f t="shared" si="55"/>
        <v>-964</v>
      </c>
      <c r="BA112" s="114">
        <f t="shared" si="56"/>
        <v>-155204</v>
      </c>
    </row>
    <row r="113" spans="1:53" hidden="1">
      <c r="A113" s="109">
        <v>45701</v>
      </c>
      <c r="C113" s="123">
        <v>33</v>
      </c>
      <c r="D113" s="114">
        <v>3033</v>
      </c>
      <c r="E113" s="114"/>
      <c r="F113" s="114"/>
      <c r="G113" s="114">
        <v>2825.5</v>
      </c>
      <c r="H113" s="114">
        <f t="shared" si="69"/>
        <v>-207.5</v>
      </c>
      <c r="I113" s="114">
        <f t="shared" si="70"/>
        <v>-6847.5</v>
      </c>
      <c r="K113" s="123">
        <v>194</v>
      </c>
      <c r="L113" s="114">
        <v>1526</v>
      </c>
      <c r="M113" s="114"/>
      <c r="N113" s="114"/>
      <c r="O113" s="114">
        <v>1434</v>
      </c>
      <c r="P113" s="114">
        <f t="shared" si="71"/>
        <v>-92</v>
      </c>
      <c r="Q113" s="114">
        <f t="shared" si="72"/>
        <v>-17848</v>
      </c>
      <c r="S113" s="109">
        <f t="shared" si="75"/>
        <v>45701</v>
      </c>
      <c r="U113" s="139"/>
      <c r="V113" s="120"/>
      <c r="W113" s="120"/>
      <c r="X113" s="120"/>
      <c r="Y113" s="120"/>
      <c r="Z113" s="120"/>
      <c r="AA113" s="120"/>
      <c r="AC113" s="123">
        <v>81</v>
      </c>
      <c r="AD113" s="114">
        <v>2958</v>
      </c>
      <c r="AE113" s="114"/>
      <c r="AF113" s="114"/>
      <c r="AG113" s="121">
        <v>2915.5</v>
      </c>
      <c r="AH113" s="114">
        <f t="shared" si="73"/>
        <v>-42.5</v>
      </c>
      <c r="AI113" s="114">
        <f t="shared" si="74"/>
        <v>-3442.5</v>
      </c>
      <c r="AJ113" s="120"/>
      <c r="AK113" s="109">
        <f t="shared" si="76"/>
        <v>45701</v>
      </c>
      <c r="AM113" s="123">
        <v>131</v>
      </c>
      <c r="AN113" s="114">
        <v>3770</v>
      </c>
      <c r="AO113" s="114"/>
      <c r="AP113" s="114"/>
      <c r="AQ113" s="114">
        <v>3455</v>
      </c>
      <c r="AR113" s="114">
        <f t="shared" si="53"/>
        <v>-315</v>
      </c>
      <c r="AS113" s="114">
        <f t="shared" si="54"/>
        <v>-41265</v>
      </c>
      <c r="AU113" s="123">
        <v>163</v>
      </c>
      <c r="AV113" s="114">
        <v>4156</v>
      </c>
      <c r="AW113" s="118">
        <v>3210</v>
      </c>
      <c r="AX113" s="118">
        <v>3255</v>
      </c>
      <c r="AY113" s="114">
        <v>3252</v>
      </c>
      <c r="AZ113" s="114">
        <f t="shared" si="55"/>
        <v>-904</v>
      </c>
      <c r="BA113" s="114">
        <f t="shared" si="56"/>
        <v>-147352</v>
      </c>
    </row>
    <row r="114" spans="1:53" hidden="1">
      <c r="A114" s="109">
        <v>45702</v>
      </c>
      <c r="C114" s="123">
        <v>33</v>
      </c>
      <c r="D114" s="114">
        <v>3033</v>
      </c>
      <c r="E114" s="114"/>
      <c r="F114" s="114"/>
      <c r="G114" s="114">
        <v>2804.5</v>
      </c>
      <c r="H114" s="114">
        <f t="shared" si="69"/>
        <v>-228.5</v>
      </c>
      <c r="I114" s="114">
        <f t="shared" si="70"/>
        <v>-7540.5</v>
      </c>
      <c r="K114" s="123">
        <v>194</v>
      </c>
      <c r="L114" s="114">
        <v>1526</v>
      </c>
      <c r="M114" s="114"/>
      <c r="N114" s="114"/>
      <c r="O114" s="114">
        <v>1469.5</v>
      </c>
      <c r="P114" s="114">
        <f t="shared" si="71"/>
        <v>-56.5</v>
      </c>
      <c r="Q114" s="114">
        <f t="shared" si="72"/>
        <v>-10961</v>
      </c>
      <c r="S114" s="109">
        <f t="shared" si="75"/>
        <v>45702</v>
      </c>
      <c r="U114" s="139"/>
      <c r="V114" s="120"/>
      <c r="W114" s="120"/>
      <c r="X114" s="120"/>
      <c r="Y114" s="120"/>
      <c r="Z114" s="120"/>
      <c r="AA114" s="120"/>
      <c r="AC114" s="123">
        <v>80</v>
      </c>
      <c r="AD114" s="114">
        <v>2958</v>
      </c>
      <c r="AE114" s="121">
        <v>2912</v>
      </c>
      <c r="AF114" s="114"/>
      <c r="AG114" s="114">
        <v>2897</v>
      </c>
      <c r="AH114" s="114">
        <f t="shared" si="73"/>
        <v>-61</v>
      </c>
      <c r="AI114" s="114">
        <f t="shared" si="74"/>
        <v>-4880</v>
      </c>
      <c r="AJ114" s="120"/>
      <c r="AK114" s="109">
        <f t="shared" si="76"/>
        <v>45702</v>
      </c>
      <c r="AM114" s="123">
        <v>131</v>
      </c>
      <c r="AN114" s="114">
        <v>3770</v>
      </c>
      <c r="AO114" s="114"/>
      <c r="AP114" s="114"/>
      <c r="AQ114" s="114">
        <v>3357</v>
      </c>
      <c r="AR114" s="114">
        <f t="shared" si="53"/>
        <v>-413</v>
      </c>
      <c r="AS114" s="114">
        <f t="shared" si="54"/>
        <v>-54103</v>
      </c>
      <c r="AU114" s="123">
        <v>164</v>
      </c>
      <c r="AV114" s="114">
        <v>4150</v>
      </c>
      <c r="AW114" s="114"/>
      <c r="AX114" s="114"/>
      <c r="AY114" s="118">
        <v>3219</v>
      </c>
      <c r="AZ114" s="114">
        <f t="shared" si="55"/>
        <v>-931</v>
      </c>
      <c r="BA114" s="114">
        <f t="shared" si="56"/>
        <v>-152684</v>
      </c>
    </row>
    <row r="115" spans="1:53">
      <c r="A115" s="109">
        <v>45705</v>
      </c>
      <c r="C115" s="123">
        <v>34</v>
      </c>
      <c r="D115" s="114">
        <v>3025</v>
      </c>
      <c r="E115" s="114"/>
      <c r="F115" s="114"/>
      <c r="G115" s="118">
        <v>2773.5</v>
      </c>
      <c r="H115" s="114">
        <f t="shared" si="69"/>
        <v>-251.5</v>
      </c>
      <c r="I115" s="114">
        <f t="shared" si="70"/>
        <v>-8551</v>
      </c>
      <c r="K115" s="123">
        <v>194</v>
      </c>
      <c r="L115" s="114">
        <v>1526</v>
      </c>
      <c r="M115" s="114"/>
      <c r="N115" s="114"/>
      <c r="O115" s="114">
        <v>1424</v>
      </c>
      <c r="P115" s="114">
        <f t="shared" si="71"/>
        <v>-102</v>
      </c>
      <c r="Q115" s="114">
        <f t="shared" si="72"/>
        <v>-19788</v>
      </c>
      <c r="S115" s="109">
        <f t="shared" si="75"/>
        <v>45705</v>
      </c>
      <c r="U115" s="139"/>
      <c r="V115" s="120"/>
      <c r="W115" s="120"/>
      <c r="X115" s="120"/>
      <c r="Y115" s="120"/>
      <c r="Z115" s="120"/>
      <c r="AA115" s="120"/>
      <c r="AC115" s="123">
        <v>80</v>
      </c>
      <c r="AD115" s="114">
        <v>2958</v>
      </c>
      <c r="AE115" s="114"/>
      <c r="AF115" s="114"/>
      <c r="AG115" s="114">
        <v>2868.5</v>
      </c>
      <c r="AH115" s="114">
        <f t="shared" si="73"/>
        <v>-89.5</v>
      </c>
      <c r="AI115" s="114">
        <f t="shared" si="74"/>
        <v>-7160</v>
      </c>
      <c r="AJ115" s="120"/>
      <c r="AK115" s="109">
        <f t="shared" si="76"/>
        <v>45705</v>
      </c>
      <c r="AM115" s="123">
        <v>131</v>
      </c>
      <c r="AN115" s="114">
        <v>3770</v>
      </c>
      <c r="AO115" s="114"/>
      <c r="AP115" s="114"/>
      <c r="AQ115" s="114">
        <v>3299</v>
      </c>
      <c r="AR115" s="114">
        <f t="shared" si="53"/>
        <v>-471</v>
      </c>
      <c r="AS115" s="114">
        <f t="shared" si="54"/>
        <v>-61701</v>
      </c>
      <c r="AU115" s="123">
        <v>166</v>
      </c>
      <c r="AV115" s="114">
        <v>4138</v>
      </c>
      <c r="AW115" s="114">
        <v>3214</v>
      </c>
      <c r="AX115" s="118">
        <v>3218</v>
      </c>
      <c r="AY115" s="118">
        <v>3180</v>
      </c>
      <c r="AZ115" s="114">
        <f t="shared" si="55"/>
        <v>-958</v>
      </c>
      <c r="BA115" s="114">
        <f t="shared" si="56"/>
        <v>-159028</v>
      </c>
    </row>
    <row r="116" spans="1:53" hidden="1">
      <c r="A116" s="109">
        <v>45706</v>
      </c>
      <c r="C116" s="123">
        <v>36</v>
      </c>
      <c r="D116" s="114">
        <v>3012</v>
      </c>
      <c r="E116" s="118">
        <v>2766</v>
      </c>
      <c r="F116" s="118">
        <v>2810</v>
      </c>
      <c r="G116" s="114">
        <v>2804</v>
      </c>
      <c r="H116" s="114">
        <f t="shared" si="69"/>
        <v>-208</v>
      </c>
      <c r="I116" s="114">
        <f t="shared" si="70"/>
        <v>-7488</v>
      </c>
      <c r="K116" s="123">
        <v>194</v>
      </c>
      <c r="L116" s="114">
        <v>1526</v>
      </c>
      <c r="M116" s="114"/>
      <c r="N116" s="114"/>
      <c r="O116" s="114">
        <v>1430.5</v>
      </c>
      <c r="P116" s="114">
        <f t="shared" si="71"/>
        <v>-95.5</v>
      </c>
      <c r="Q116" s="114">
        <f t="shared" si="72"/>
        <v>-18527</v>
      </c>
      <c r="S116" s="109">
        <f t="shared" si="75"/>
        <v>45706</v>
      </c>
      <c r="U116" s="139"/>
      <c r="V116" s="120"/>
      <c r="W116" s="120"/>
      <c r="X116" s="120"/>
      <c r="Y116" s="120"/>
      <c r="Z116" s="120"/>
      <c r="AA116" s="120"/>
      <c r="AC116" s="123">
        <v>80</v>
      </c>
      <c r="AD116" s="114">
        <v>2958</v>
      </c>
      <c r="AE116" s="114"/>
      <c r="AF116" s="114"/>
      <c r="AG116" s="114">
        <v>2892</v>
      </c>
      <c r="AH116" s="114">
        <f t="shared" si="73"/>
        <v>-66</v>
      </c>
      <c r="AI116" s="114">
        <f t="shared" si="74"/>
        <v>-5280</v>
      </c>
      <c r="AJ116" s="120"/>
      <c r="AK116" s="109">
        <f t="shared" si="76"/>
        <v>45706</v>
      </c>
      <c r="AM116" s="123">
        <v>131</v>
      </c>
      <c r="AN116" s="114">
        <v>3770</v>
      </c>
      <c r="AO116" s="114"/>
      <c r="AP116" s="114"/>
      <c r="AQ116" s="114">
        <v>3302</v>
      </c>
      <c r="AR116" s="114">
        <f t="shared" si="53"/>
        <v>-468</v>
      </c>
      <c r="AS116" s="114">
        <f t="shared" si="54"/>
        <v>-61308</v>
      </c>
      <c r="AU116" s="123">
        <v>168</v>
      </c>
      <c r="AV116" s="114">
        <v>4127</v>
      </c>
      <c r="AW116" s="118">
        <v>3177</v>
      </c>
      <c r="AX116" s="118">
        <v>3195</v>
      </c>
      <c r="AY116" s="114">
        <v>3174</v>
      </c>
      <c r="AZ116" s="114">
        <f t="shared" si="55"/>
        <v>-953</v>
      </c>
      <c r="BA116" s="114">
        <f t="shared" si="56"/>
        <v>-160104</v>
      </c>
    </row>
    <row r="117" spans="1:53" hidden="1">
      <c r="A117" s="109">
        <v>45707</v>
      </c>
      <c r="C117" s="123">
        <v>38</v>
      </c>
      <c r="D117" s="114">
        <v>2998</v>
      </c>
      <c r="E117" s="114"/>
      <c r="F117" s="118">
        <v>2750</v>
      </c>
      <c r="G117" s="118">
        <v>2755.5</v>
      </c>
      <c r="H117" s="114">
        <f t="shared" si="69"/>
        <v>-242.5</v>
      </c>
      <c r="I117" s="114">
        <f t="shared" si="70"/>
        <v>-9215</v>
      </c>
      <c r="K117" s="123">
        <v>195</v>
      </c>
      <c r="L117" s="114">
        <v>1526</v>
      </c>
      <c r="M117" s="114"/>
      <c r="N117" s="118">
        <v>1384</v>
      </c>
      <c r="O117" s="114">
        <v>1385.5</v>
      </c>
      <c r="P117" s="114">
        <f t="shared" si="71"/>
        <v>-140.5</v>
      </c>
      <c r="Q117" s="114">
        <f t="shared" si="72"/>
        <v>-27397.5</v>
      </c>
      <c r="S117" s="109">
        <f t="shared" si="75"/>
        <v>45707</v>
      </c>
      <c r="U117" s="139"/>
      <c r="V117" s="120"/>
      <c r="W117" s="120"/>
      <c r="X117" s="120"/>
      <c r="Y117" s="120"/>
      <c r="Z117" s="120"/>
      <c r="AA117" s="120"/>
      <c r="AC117" s="123">
        <v>80</v>
      </c>
      <c r="AD117" s="114">
        <v>2958</v>
      </c>
      <c r="AE117" s="114"/>
      <c r="AF117" s="114"/>
      <c r="AG117" s="114">
        <v>2889.5</v>
      </c>
      <c r="AH117" s="114">
        <f t="shared" si="73"/>
        <v>-68.5</v>
      </c>
      <c r="AI117" s="114">
        <f t="shared" si="74"/>
        <v>-5480</v>
      </c>
      <c r="AJ117" s="120"/>
      <c r="AK117" s="109">
        <f t="shared" si="76"/>
        <v>45707</v>
      </c>
      <c r="AM117" s="123">
        <v>131</v>
      </c>
      <c r="AN117" s="114">
        <v>3770</v>
      </c>
      <c r="AO117" s="114"/>
      <c r="AP117" s="114"/>
      <c r="AQ117" s="114">
        <v>3329</v>
      </c>
      <c r="AR117" s="114">
        <f t="shared" si="53"/>
        <v>-441</v>
      </c>
      <c r="AS117" s="114">
        <f t="shared" si="54"/>
        <v>-57771</v>
      </c>
      <c r="AU117" s="123">
        <v>171</v>
      </c>
      <c r="AV117" s="114">
        <v>4109</v>
      </c>
      <c r="AW117" s="118">
        <v>3159</v>
      </c>
      <c r="AX117" s="118">
        <v>3090</v>
      </c>
      <c r="AY117" s="118">
        <v>3111</v>
      </c>
      <c r="AZ117" s="114">
        <f t="shared" si="55"/>
        <v>-998</v>
      </c>
      <c r="BA117" s="114">
        <f t="shared" si="56"/>
        <v>-170658</v>
      </c>
    </row>
    <row r="118" spans="1:53" hidden="1">
      <c r="A118" s="109">
        <v>45708</v>
      </c>
      <c r="C118" s="123">
        <v>41</v>
      </c>
      <c r="D118" s="114">
        <v>2977</v>
      </c>
      <c r="E118" s="118">
        <v>2730.5</v>
      </c>
      <c r="F118" s="118">
        <v>2688</v>
      </c>
      <c r="G118" s="118">
        <v>2710.5</v>
      </c>
      <c r="H118" s="114">
        <f t="shared" si="69"/>
        <v>-266.5</v>
      </c>
      <c r="I118" s="114">
        <f t="shared" si="70"/>
        <v>-10926.5</v>
      </c>
      <c r="K118" s="123">
        <v>196</v>
      </c>
      <c r="L118" s="114">
        <v>1525</v>
      </c>
      <c r="M118" s="114"/>
      <c r="N118" s="118">
        <v>1351.5</v>
      </c>
      <c r="O118" s="114">
        <v>1366.5</v>
      </c>
      <c r="P118" s="114">
        <f t="shared" si="71"/>
        <v>-158.5</v>
      </c>
      <c r="Q118" s="114">
        <f t="shared" si="72"/>
        <v>-31066</v>
      </c>
      <c r="S118" s="109">
        <f t="shared" si="75"/>
        <v>45708</v>
      </c>
      <c r="U118" s="139"/>
      <c r="V118" s="120"/>
      <c r="W118" s="120"/>
      <c r="X118" s="120"/>
      <c r="Y118" s="120"/>
      <c r="Z118" s="120"/>
      <c r="AA118" s="120"/>
      <c r="AC118" s="123">
        <v>80</v>
      </c>
      <c r="AD118" s="114">
        <v>2958</v>
      </c>
      <c r="AE118" s="114"/>
      <c r="AF118" s="114"/>
      <c r="AG118" s="114">
        <v>2901.5</v>
      </c>
      <c r="AH118" s="114">
        <f t="shared" si="73"/>
        <v>-56.5</v>
      </c>
      <c r="AI118" s="114">
        <f t="shared" si="74"/>
        <v>-4520</v>
      </c>
      <c r="AJ118" s="120"/>
      <c r="AK118" s="109">
        <f t="shared" si="76"/>
        <v>45708</v>
      </c>
      <c r="AM118" s="123">
        <v>131</v>
      </c>
      <c r="AN118" s="114">
        <v>3770</v>
      </c>
      <c r="AO118" s="114"/>
      <c r="AP118" s="114"/>
      <c r="AQ118" s="114">
        <v>3294</v>
      </c>
      <c r="AR118" s="114">
        <f t="shared" si="53"/>
        <v>-476</v>
      </c>
      <c r="AS118" s="114">
        <f t="shared" si="54"/>
        <v>-62356</v>
      </c>
      <c r="AU118" s="123">
        <v>174</v>
      </c>
      <c r="AV118" s="114">
        <v>4091</v>
      </c>
      <c r="AW118" s="118">
        <v>3095</v>
      </c>
      <c r="AX118" s="118">
        <v>3060</v>
      </c>
      <c r="AY118" s="118">
        <v>3056</v>
      </c>
      <c r="AZ118" s="114">
        <f t="shared" si="55"/>
        <v>-1035</v>
      </c>
      <c r="BA118" s="114">
        <f t="shared" si="56"/>
        <v>-180090</v>
      </c>
    </row>
    <row r="119" spans="1:53" hidden="1">
      <c r="A119" s="109">
        <v>45709</v>
      </c>
      <c r="C119" s="123">
        <v>43</v>
      </c>
      <c r="D119" s="114">
        <v>2964</v>
      </c>
      <c r="E119" s="114"/>
      <c r="F119" s="118">
        <v>2700</v>
      </c>
      <c r="G119" s="118">
        <v>2706</v>
      </c>
      <c r="H119" s="114">
        <f t="shared" si="69"/>
        <v>-258</v>
      </c>
      <c r="I119" s="114">
        <f t="shared" si="70"/>
        <v>-11094</v>
      </c>
      <c r="K119" s="123">
        <v>197</v>
      </c>
      <c r="L119" s="114">
        <v>1524</v>
      </c>
      <c r="M119" s="114"/>
      <c r="N119" s="118">
        <v>1370</v>
      </c>
      <c r="O119" s="114">
        <v>1380</v>
      </c>
      <c r="P119" s="114">
        <f t="shared" si="71"/>
        <v>-144</v>
      </c>
      <c r="Q119" s="114">
        <f t="shared" si="72"/>
        <v>-28368</v>
      </c>
      <c r="S119" s="109">
        <f t="shared" si="75"/>
        <v>45709</v>
      </c>
      <c r="U119" s="139"/>
      <c r="V119" s="120"/>
      <c r="W119" s="120"/>
      <c r="X119" s="120"/>
      <c r="Y119" s="120"/>
      <c r="Z119" s="120"/>
      <c r="AA119" s="120"/>
      <c r="AC119" s="123">
        <v>79</v>
      </c>
      <c r="AD119" s="114">
        <v>2958</v>
      </c>
      <c r="AE119" s="114"/>
      <c r="AF119" s="121">
        <v>2944.5</v>
      </c>
      <c r="AG119" s="114">
        <v>2922</v>
      </c>
      <c r="AH119" s="114">
        <f t="shared" si="73"/>
        <v>-36</v>
      </c>
      <c r="AI119" s="114">
        <f t="shared" si="74"/>
        <v>-2844</v>
      </c>
      <c r="AJ119" s="120"/>
      <c r="AK119" s="109">
        <f t="shared" si="76"/>
        <v>45709</v>
      </c>
      <c r="AM119" s="123">
        <v>131</v>
      </c>
      <c r="AN119" s="114">
        <v>3770</v>
      </c>
      <c r="AO119" s="114"/>
      <c r="AP119" s="114"/>
      <c r="AQ119" s="114">
        <v>3288</v>
      </c>
      <c r="AR119" s="114">
        <f t="shared" si="53"/>
        <v>-482</v>
      </c>
      <c r="AS119" s="114">
        <f t="shared" si="54"/>
        <v>-63142</v>
      </c>
      <c r="AU119" s="123">
        <v>177</v>
      </c>
      <c r="AV119" s="114">
        <v>4074</v>
      </c>
      <c r="AW119" s="118">
        <v>3042</v>
      </c>
      <c r="AX119" s="118">
        <v>3036</v>
      </c>
      <c r="AY119" s="118">
        <v>3032</v>
      </c>
      <c r="AZ119" s="114">
        <f t="shared" si="55"/>
        <v>-1042</v>
      </c>
      <c r="BA119" s="114">
        <f t="shared" si="56"/>
        <v>-184434</v>
      </c>
    </row>
    <row r="120" spans="1:53" hidden="1">
      <c r="A120" s="109">
        <v>45713</v>
      </c>
      <c r="C120" s="123">
        <v>44</v>
      </c>
      <c r="D120" s="114">
        <v>2958</v>
      </c>
      <c r="E120" s="114"/>
      <c r="F120" s="118">
        <v>2689</v>
      </c>
      <c r="G120" s="114">
        <v>2710.5</v>
      </c>
      <c r="H120" s="114">
        <f t="shared" si="69"/>
        <v>-247.5</v>
      </c>
      <c r="I120" s="114">
        <f t="shared" si="70"/>
        <v>-10890</v>
      </c>
      <c r="K120" s="123">
        <v>197</v>
      </c>
      <c r="L120" s="114">
        <v>1524</v>
      </c>
      <c r="M120" s="114"/>
      <c r="N120" s="114"/>
      <c r="O120" s="114">
        <v>1388.5</v>
      </c>
      <c r="P120" s="114">
        <f t="shared" si="71"/>
        <v>-135.5</v>
      </c>
      <c r="Q120" s="114">
        <f t="shared" si="72"/>
        <v>-26693.5</v>
      </c>
      <c r="S120" s="109">
        <f t="shared" si="75"/>
        <v>45713</v>
      </c>
      <c r="U120" s="139"/>
      <c r="V120" s="120"/>
      <c r="W120" s="120"/>
      <c r="X120" s="120"/>
      <c r="Y120" s="120"/>
      <c r="Z120" s="120"/>
      <c r="AA120" s="120"/>
      <c r="AC120" s="123">
        <v>78</v>
      </c>
      <c r="AD120" s="114">
        <v>2958</v>
      </c>
      <c r="AE120" s="114"/>
      <c r="AF120" s="121">
        <v>2930</v>
      </c>
      <c r="AG120" s="114">
        <v>2941.5</v>
      </c>
      <c r="AH120" s="114">
        <f t="shared" si="73"/>
        <v>-16.5</v>
      </c>
      <c r="AI120" s="114">
        <f t="shared" si="74"/>
        <v>-1287</v>
      </c>
      <c r="AJ120" s="120"/>
      <c r="AK120" s="109">
        <f t="shared" si="76"/>
        <v>45713</v>
      </c>
      <c r="AM120" s="123">
        <v>131</v>
      </c>
      <c r="AN120" s="114">
        <v>3770</v>
      </c>
      <c r="AO120" s="114"/>
      <c r="AP120" s="114"/>
      <c r="AQ120" s="114">
        <v>3306</v>
      </c>
      <c r="AR120" s="114">
        <f t="shared" ref="AR120:AR151" si="77">AQ120-AN120</f>
        <v>-464</v>
      </c>
      <c r="AS120" s="114">
        <f t="shared" ref="AS120:AS151" si="78">VALUE(RIGHT(AM120,3))*AR120</f>
        <v>-60784</v>
      </c>
      <c r="AU120" s="123">
        <v>178</v>
      </c>
      <c r="AV120" s="114">
        <v>4068</v>
      </c>
      <c r="AW120" s="114">
        <v>3030</v>
      </c>
      <c r="AX120" s="118">
        <v>3065</v>
      </c>
      <c r="AY120" s="114">
        <v>3066</v>
      </c>
      <c r="AZ120" s="114">
        <f t="shared" ref="AZ120:AZ151" si="79">AY120-AV120</f>
        <v>-1002</v>
      </c>
      <c r="BA120" s="114">
        <f t="shared" ref="BA120:BA151" si="80">VALUE(RIGHT(AU120,3))*AZ120</f>
        <v>-178356</v>
      </c>
    </row>
    <row r="121" spans="1:53" hidden="1">
      <c r="A121" s="109">
        <v>45714</v>
      </c>
      <c r="C121" s="123">
        <v>45</v>
      </c>
      <c r="D121" s="114">
        <v>2952</v>
      </c>
      <c r="E121" s="114"/>
      <c r="F121" s="118">
        <v>2680.5</v>
      </c>
      <c r="G121" s="114">
        <v>2725</v>
      </c>
      <c r="H121" s="114">
        <f t="shared" si="69"/>
        <v>-227</v>
      </c>
      <c r="I121" s="114">
        <f t="shared" si="70"/>
        <v>-10215</v>
      </c>
      <c r="K121" s="123">
        <v>197</v>
      </c>
      <c r="L121" s="114">
        <v>1524</v>
      </c>
      <c r="M121" s="114"/>
      <c r="N121" s="114"/>
      <c r="O121" s="114">
        <v>1402.5</v>
      </c>
      <c r="P121" s="114">
        <f t="shared" si="71"/>
        <v>-121.5</v>
      </c>
      <c r="Q121" s="114">
        <f t="shared" si="72"/>
        <v>-23935.5</v>
      </c>
      <c r="S121" s="109">
        <f t="shared" si="75"/>
        <v>45714</v>
      </c>
      <c r="U121" s="139"/>
      <c r="V121" s="120"/>
      <c r="W121" s="120"/>
      <c r="X121" s="120"/>
      <c r="Y121" s="120"/>
      <c r="Z121" s="120"/>
      <c r="AA121" s="120"/>
      <c r="AC121" s="123">
        <v>78</v>
      </c>
      <c r="AD121" s="114">
        <v>2958</v>
      </c>
      <c r="AE121" s="114"/>
      <c r="AF121" s="114"/>
      <c r="AG121" s="114">
        <v>2903</v>
      </c>
      <c r="AH121" s="114">
        <f t="shared" si="73"/>
        <v>-55</v>
      </c>
      <c r="AI121" s="114">
        <f t="shared" si="74"/>
        <v>-4290</v>
      </c>
      <c r="AJ121" s="120"/>
      <c r="AK121" s="109">
        <f t="shared" si="76"/>
        <v>45714</v>
      </c>
      <c r="AM121" s="123">
        <v>131</v>
      </c>
      <c r="AN121" s="114">
        <v>3770</v>
      </c>
      <c r="AO121" s="114"/>
      <c r="AP121" s="114"/>
      <c r="AQ121" s="114">
        <v>3365</v>
      </c>
      <c r="AR121" s="114">
        <f t="shared" si="77"/>
        <v>-405</v>
      </c>
      <c r="AS121" s="114">
        <f t="shared" si="78"/>
        <v>-53055</v>
      </c>
      <c r="AU121" s="123">
        <v>178</v>
      </c>
      <c r="AV121" s="114">
        <v>4068</v>
      </c>
      <c r="AW121" s="114"/>
      <c r="AX121" s="114"/>
      <c r="AY121" s="114">
        <v>3129</v>
      </c>
      <c r="AZ121" s="114">
        <f t="shared" si="79"/>
        <v>-939</v>
      </c>
      <c r="BA121" s="114">
        <f t="shared" si="80"/>
        <v>-167142</v>
      </c>
    </row>
    <row r="122" spans="1:53" hidden="1">
      <c r="A122" s="109">
        <v>45715</v>
      </c>
      <c r="C122" s="123">
        <v>45</v>
      </c>
      <c r="D122" s="114">
        <v>2952</v>
      </c>
      <c r="E122" s="114"/>
      <c r="F122" s="114"/>
      <c r="G122" s="114">
        <v>2784</v>
      </c>
      <c r="H122" s="114">
        <f t="shared" si="69"/>
        <v>-168</v>
      </c>
      <c r="I122" s="114">
        <f t="shared" si="70"/>
        <v>-7560</v>
      </c>
      <c r="K122" s="123">
        <v>197</v>
      </c>
      <c r="L122" s="114">
        <v>1524</v>
      </c>
      <c r="M122" s="114"/>
      <c r="N122" s="114"/>
      <c r="O122" s="114">
        <v>1410</v>
      </c>
      <c r="P122" s="114">
        <f t="shared" si="71"/>
        <v>-114</v>
      </c>
      <c r="Q122" s="114">
        <f t="shared" si="72"/>
        <v>-22458</v>
      </c>
      <c r="S122" s="109">
        <f t="shared" si="75"/>
        <v>45715</v>
      </c>
      <c r="U122" s="139"/>
      <c r="V122" s="120"/>
      <c r="W122" s="120"/>
      <c r="X122" s="120"/>
      <c r="Y122" s="120"/>
      <c r="Z122" s="120"/>
      <c r="AA122" s="120"/>
      <c r="AC122" s="123">
        <v>79</v>
      </c>
      <c r="AD122" s="114">
        <v>2957</v>
      </c>
      <c r="AE122" s="114"/>
      <c r="AF122" s="118">
        <v>2845.5</v>
      </c>
      <c r="AG122" s="114">
        <v>2848.5</v>
      </c>
      <c r="AH122" s="114">
        <f t="shared" si="73"/>
        <v>-108.5</v>
      </c>
      <c r="AI122" s="114">
        <f t="shared" si="74"/>
        <v>-8571.5</v>
      </c>
      <c r="AJ122" s="120"/>
      <c r="AK122" s="109">
        <f t="shared" si="76"/>
        <v>45715</v>
      </c>
      <c r="AM122" s="123">
        <v>131</v>
      </c>
      <c r="AN122" s="114">
        <v>3770</v>
      </c>
      <c r="AO122" s="114"/>
      <c r="AP122" s="114"/>
      <c r="AQ122" s="114">
        <v>3363</v>
      </c>
      <c r="AR122" s="114">
        <f t="shared" si="77"/>
        <v>-407</v>
      </c>
      <c r="AS122" s="114">
        <f t="shared" si="78"/>
        <v>-53317</v>
      </c>
      <c r="AU122" s="123">
        <v>178</v>
      </c>
      <c r="AV122" s="114">
        <v>4068</v>
      </c>
      <c r="AW122" s="114"/>
      <c r="AX122" s="114"/>
      <c r="AY122" s="114">
        <v>3122</v>
      </c>
      <c r="AZ122" s="114">
        <f t="shared" si="79"/>
        <v>-946</v>
      </c>
      <c r="BA122" s="114">
        <f t="shared" si="80"/>
        <v>-168388</v>
      </c>
    </row>
    <row r="123" spans="1:53" hidden="1">
      <c r="A123" s="109">
        <v>45716</v>
      </c>
      <c r="C123" s="123">
        <v>45</v>
      </c>
      <c r="D123" s="114">
        <v>2952</v>
      </c>
      <c r="E123" s="114"/>
      <c r="F123" s="114"/>
      <c r="G123" s="114">
        <v>2689</v>
      </c>
      <c r="H123" s="114">
        <f t="shared" si="69"/>
        <v>-263</v>
      </c>
      <c r="I123" s="114">
        <f t="shared" si="70"/>
        <v>-11835</v>
      </c>
      <c r="K123" s="123">
        <v>197</v>
      </c>
      <c r="L123" s="114">
        <v>1524</v>
      </c>
      <c r="M123" s="114"/>
      <c r="N123" s="114"/>
      <c r="O123" s="114">
        <v>1393</v>
      </c>
      <c r="P123" s="114">
        <f t="shared" si="71"/>
        <v>-131</v>
      </c>
      <c r="Q123" s="114">
        <f t="shared" si="72"/>
        <v>-25807</v>
      </c>
      <c r="S123" s="109">
        <f t="shared" si="75"/>
        <v>45716</v>
      </c>
      <c r="U123" s="139"/>
      <c r="V123" s="120"/>
      <c r="W123" s="120"/>
      <c r="X123" s="120"/>
      <c r="Y123" s="120"/>
      <c r="Z123" s="120"/>
      <c r="AA123" s="120"/>
      <c r="AC123" s="123">
        <v>79</v>
      </c>
      <c r="AD123" s="114">
        <v>2957</v>
      </c>
      <c r="AE123" s="114"/>
      <c r="AF123" s="114"/>
      <c r="AG123" s="114">
        <v>2850</v>
      </c>
      <c r="AH123" s="114">
        <f t="shared" si="73"/>
        <v>-107</v>
      </c>
      <c r="AI123" s="114">
        <f t="shared" si="74"/>
        <v>-8453</v>
      </c>
      <c r="AJ123" s="120"/>
      <c r="AK123" s="109">
        <f t="shared" si="76"/>
        <v>45716</v>
      </c>
      <c r="AM123" s="123">
        <v>131</v>
      </c>
      <c r="AN123" s="114">
        <v>3770</v>
      </c>
      <c r="AO123" s="114"/>
      <c r="AP123" s="114"/>
      <c r="AQ123" s="114">
        <v>3312</v>
      </c>
      <c r="AR123" s="114">
        <f t="shared" si="77"/>
        <v>-458</v>
      </c>
      <c r="AS123" s="114">
        <f t="shared" si="78"/>
        <v>-59998</v>
      </c>
      <c r="AU123" s="123">
        <v>178</v>
      </c>
      <c r="AV123" s="114">
        <v>4068</v>
      </c>
      <c r="AW123" s="114"/>
      <c r="AX123" s="114"/>
      <c r="AY123" s="114">
        <v>3086</v>
      </c>
      <c r="AZ123" s="114">
        <f t="shared" si="79"/>
        <v>-982</v>
      </c>
      <c r="BA123" s="114">
        <f t="shared" si="80"/>
        <v>-174796</v>
      </c>
    </row>
    <row r="124" spans="1:53">
      <c r="A124" s="109">
        <v>45719</v>
      </c>
      <c r="C124" s="123">
        <v>45</v>
      </c>
      <c r="D124" s="114">
        <v>2952</v>
      </c>
      <c r="E124" s="114"/>
      <c r="F124" s="114"/>
      <c r="G124" s="114">
        <v>2795</v>
      </c>
      <c r="H124" s="114">
        <f t="shared" si="69"/>
        <v>-157</v>
      </c>
      <c r="I124" s="114">
        <f t="shared" si="70"/>
        <v>-7065</v>
      </c>
      <c r="K124" s="123">
        <v>197</v>
      </c>
      <c r="L124" s="114">
        <v>1524</v>
      </c>
      <c r="M124" s="114"/>
      <c r="N124" s="114"/>
      <c r="O124" s="114">
        <v>1412.5</v>
      </c>
      <c r="P124" s="114">
        <f t="shared" si="71"/>
        <v>-111.5</v>
      </c>
      <c r="Q124" s="114">
        <f t="shared" si="72"/>
        <v>-21965.5</v>
      </c>
      <c r="S124" s="109">
        <f t="shared" si="75"/>
        <v>45719</v>
      </c>
      <c r="U124" s="139"/>
      <c r="V124" s="120"/>
      <c r="W124" s="120"/>
      <c r="X124" s="120"/>
      <c r="Y124" s="120"/>
      <c r="Z124" s="120"/>
      <c r="AA124" s="120"/>
      <c r="AC124" s="123">
        <v>80</v>
      </c>
      <c r="AD124" s="114">
        <v>2956</v>
      </c>
      <c r="AE124" s="114"/>
      <c r="AF124" s="118">
        <v>2872.5</v>
      </c>
      <c r="AG124" s="114">
        <v>2886</v>
      </c>
      <c r="AH124" s="114">
        <f t="shared" si="73"/>
        <v>-70</v>
      </c>
      <c r="AI124" s="114">
        <f t="shared" si="74"/>
        <v>-5600</v>
      </c>
      <c r="AJ124" s="120"/>
      <c r="AK124" s="109">
        <f t="shared" si="76"/>
        <v>45719</v>
      </c>
      <c r="AM124" s="123">
        <v>131</v>
      </c>
      <c r="AN124" s="114">
        <v>3770</v>
      </c>
      <c r="AO124" s="114"/>
      <c r="AP124" s="114"/>
      <c r="AQ124" s="114">
        <v>3401</v>
      </c>
      <c r="AR124" s="114">
        <f t="shared" si="77"/>
        <v>-369</v>
      </c>
      <c r="AS124" s="114">
        <f t="shared" si="78"/>
        <v>-48339</v>
      </c>
      <c r="AU124" s="123">
        <v>179</v>
      </c>
      <c r="AV124" s="114">
        <v>4062</v>
      </c>
      <c r="AW124" s="114"/>
      <c r="AX124" s="118">
        <v>3039</v>
      </c>
      <c r="AY124" s="114">
        <v>3070</v>
      </c>
      <c r="AZ124" s="114">
        <f t="shared" si="79"/>
        <v>-992</v>
      </c>
      <c r="BA124" s="114">
        <f t="shared" si="80"/>
        <v>-177568</v>
      </c>
    </row>
    <row r="125" spans="1:53">
      <c r="A125" s="109">
        <v>45720</v>
      </c>
      <c r="C125" s="123">
        <v>45</v>
      </c>
      <c r="D125" s="114">
        <v>2952</v>
      </c>
      <c r="E125" s="114"/>
      <c r="F125" s="114"/>
      <c r="G125" s="114">
        <v>2753.5</v>
      </c>
      <c r="H125" s="114">
        <f t="shared" si="69"/>
        <v>-198.5</v>
      </c>
      <c r="I125" s="114">
        <f t="shared" si="70"/>
        <v>-8932.5</v>
      </c>
      <c r="K125" s="123">
        <v>197</v>
      </c>
      <c r="L125" s="114">
        <v>1524</v>
      </c>
      <c r="M125" s="114"/>
      <c r="N125" s="114"/>
      <c r="O125" s="114">
        <v>1381</v>
      </c>
      <c r="P125" s="114">
        <f t="shared" si="71"/>
        <v>-143</v>
      </c>
      <c r="Q125" s="114">
        <f t="shared" si="72"/>
        <v>-28171</v>
      </c>
      <c r="S125" s="109">
        <f t="shared" si="75"/>
        <v>45720</v>
      </c>
      <c r="U125" s="139"/>
      <c r="V125" s="120"/>
      <c r="W125" s="120"/>
      <c r="X125" s="120"/>
      <c r="Y125" s="120"/>
      <c r="Z125" s="120"/>
      <c r="AA125" s="120"/>
      <c r="AC125" s="123">
        <v>80</v>
      </c>
      <c r="AD125" s="114">
        <v>2956</v>
      </c>
      <c r="AE125" s="114"/>
      <c r="AF125" s="114"/>
      <c r="AG125" s="114">
        <v>2908</v>
      </c>
      <c r="AH125" s="114">
        <f t="shared" si="73"/>
        <v>-48</v>
      </c>
      <c r="AI125" s="114">
        <f t="shared" si="74"/>
        <v>-3840</v>
      </c>
      <c r="AJ125" s="120"/>
      <c r="AK125" s="109">
        <f t="shared" si="76"/>
        <v>45720</v>
      </c>
      <c r="AM125" s="123">
        <v>136</v>
      </c>
      <c r="AN125" s="114">
        <v>3742</v>
      </c>
      <c r="AO125" s="118">
        <v>3100</v>
      </c>
      <c r="AP125" s="118">
        <v>3008</v>
      </c>
      <c r="AQ125" s="118">
        <v>2965.5</v>
      </c>
      <c r="AR125" s="114">
        <f t="shared" si="77"/>
        <v>-776.5</v>
      </c>
      <c r="AS125" s="114">
        <f t="shared" si="78"/>
        <v>-105604</v>
      </c>
      <c r="AU125" s="123">
        <v>179</v>
      </c>
      <c r="AV125" s="114">
        <v>4062</v>
      </c>
      <c r="AW125" s="114"/>
      <c r="AX125" s="114"/>
      <c r="AY125" s="114">
        <v>3109</v>
      </c>
      <c r="AZ125" s="114">
        <f t="shared" si="79"/>
        <v>-953</v>
      </c>
      <c r="BA125" s="114">
        <f t="shared" si="80"/>
        <v>-170587</v>
      </c>
    </row>
    <row r="126" spans="1:53" hidden="1">
      <c r="A126" s="109">
        <v>45721</v>
      </c>
      <c r="C126" s="123">
        <v>44</v>
      </c>
      <c r="D126" s="114">
        <v>2952</v>
      </c>
      <c r="E126" s="114"/>
      <c r="F126" s="114"/>
      <c r="G126" s="121">
        <v>2849.5</v>
      </c>
      <c r="H126" s="114">
        <f t="shared" si="69"/>
        <v>-102.5</v>
      </c>
      <c r="I126" s="114">
        <f t="shared" si="70"/>
        <v>-4510</v>
      </c>
      <c r="K126" s="123">
        <v>197</v>
      </c>
      <c r="L126" s="114">
        <v>1524</v>
      </c>
      <c r="M126" s="114"/>
      <c r="N126" s="114"/>
      <c r="O126" s="114">
        <v>1410.5</v>
      </c>
      <c r="P126" s="114">
        <f t="shared" si="71"/>
        <v>-113.5</v>
      </c>
      <c r="Q126" s="114">
        <f t="shared" si="72"/>
        <v>-22359.5</v>
      </c>
      <c r="S126" s="109">
        <f t="shared" si="75"/>
        <v>45721</v>
      </c>
      <c r="U126" s="139"/>
      <c r="V126" s="120"/>
      <c r="W126" s="120"/>
      <c r="X126" s="120"/>
      <c r="Y126" s="120"/>
      <c r="Z126" s="120"/>
      <c r="AA126" s="120"/>
      <c r="AC126" s="123">
        <v>80</v>
      </c>
      <c r="AD126" s="114">
        <v>2956</v>
      </c>
      <c r="AE126" s="114"/>
      <c r="AF126" s="114"/>
      <c r="AG126" s="114">
        <v>2899.5</v>
      </c>
      <c r="AH126" s="114">
        <f t="shared" si="73"/>
        <v>-56.5</v>
      </c>
      <c r="AI126" s="114">
        <f t="shared" si="74"/>
        <v>-4520</v>
      </c>
      <c r="AJ126" s="120"/>
      <c r="AK126" s="109">
        <f t="shared" si="76"/>
        <v>45721</v>
      </c>
      <c r="AM126" s="123">
        <v>140</v>
      </c>
      <c r="AN126" s="114">
        <v>3720</v>
      </c>
      <c r="AO126" s="118">
        <v>2970</v>
      </c>
      <c r="AP126" s="118">
        <v>2986</v>
      </c>
      <c r="AQ126" s="118">
        <v>2973.5</v>
      </c>
      <c r="AR126" s="114">
        <f t="shared" si="77"/>
        <v>-746.5</v>
      </c>
      <c r="AS126" s="114">
        <f t="shared" si="78"/>
        <v>-104510</v>
      </c>
      <c r="AU126" s="123">
        <v>179</v>
      </c>
      <c r="AV126" s="114">
        <v>4062</v>
      </c>
      <c r="AW126" s="114"/>
      <c r="AX126" s="114"/>
      <c r="AY126" s="114">
        <v>3103</v>
      </c>
      <c r="AZ126" s="114">
        <f t="shared" si="79"/>
        <v>-959</v>
      </c>
      <c r="BA126" s="114">
        <f t="shared" si="80"/>
        <v>-171661</v>
      </c>
    </row>
    <row r="127" spans="1:53" hidden="1">
      <c r="A127" s="109">
        <v>45722</v>
      </c>
      <c r="C127" s="123">
        <v>44</v>
      </c>
      <c r="D127" s="114">
        <v>2952</v>
      </c>
      <c r="E127" s="114"/>
      <c r="F127" s="114"/>
      <c r="G127" s="114">
        <v>2822.5</v>
      </c>
      <c r="H127" s="114">
        <f t="shared" si="69"/>
        <v>-129.5</v>
      </c>
      <c r="I127" s="114">
        <f t="shared" si="70"/>
        <v>-5698</v>
      </c>
      <c r="K127" s="123">
        <v>197</v>
      </c>
      <c r="L127" s="114">
        <v>1524</v>
      </c>
      <c r="M127" s="114"/>
      <c r="N127" s="114"/>
      <c r="O127" s="114">
        <v>1452</v>
      </c>
      <c r="P127" s="114">
        <f t="shared" si="71"/>
        <v>-72</v>
      </c>
      <c r="Q127" s="114">
        <f t="shared" si="72"/>
        <v>-14184</v>
      </c>
      <c r="S127" s="109">
        <f t="shared" si="75"/>
        <v>45722</v>
      </c>
      <c r="U127" s="139"/>
      <c r="V127" s="120"/>
      <c r="W127" s="120"/>
      <c r="X127" s="120"/>
      <c r="Y127" s="120"/>
      <c r="Z127" s="120"/>
      <c r="AA127" s="120"/>
      <c r="AC127" s="123">
        <v>80</v>
      </c>
      <c r="AD127" s="114">
        <v>2956</v>
      </c>
      <c r="AE127" s="114"/>
      <c r="AF127" s="114"/>
      <c r="AG127" s="114">
        <v>2905</v>
      </c>
      <c r="AH127" s="114">
        <f t="shared" si="73"/>
        <v>-51</v>
      </c>
      <c r="AI127" s="114">
        <f t="shared" si="74"/>
        <v>-4080</v>
      </c>
      <c r="AJ127" s="120"/>
      <c r="AK127" s="109">
        <f t="shared" si="76"/>
        <v>45722</v>
      </c>
      <c r="AM127" s="123">
        <v>143</v>
      </c>
      <c r="AN127" s="114">
        <v>3705</v>
      </c>
      <c r="AO127" s="118">
        <v>2976</v>
      </c>
      <c r="AP127" s="118">
        <v>2985</v>
      </c>
      <c r="AQ127" s="118">
        <v>2985</v>
      </c>
      <c r="AR127" s="114">
        <f t="shared" si="77"/>
        <v>-720</v>
      </c>
      <c r="AS127" s="114">
        <f t="shared" si="78"/>
        <v>-102960</v>
      </c>
      <c r="AU127" s="123">
        <v>179</v>
      </c>
      <c r="AV127" s="114">
        <v>4062</v>
      </c>
      <c r="AW127" s="114"/>
      <c r="AX127" s="114"/>
      <c r="AY127" s="114">
        <v>3076</v>
      </c>
      <c r="AZ127" s="114">
        <f t="shared" si="79"/>
        <v>-986</v>
      </c>
      <c r="BA127" s="114">
        <f t="shared" si="80"/>
        <v>-176494</v>
      </c>
    </row>
    <row r="128" spans="1:53">
      <c r="A128" s="109">
        <v>45723</v>
      </c>
      <c r="C128" s="123">
        <v>44</v>
      </c>
      <c r="D128" s="114">
        <v>2952</v>
      </c>
      <c r="E128" s="114"/>
      <c r="F128" s="114"/>
      <c r="G128" s="114">
        <v>2803</v>
      </c>
      <c r="H128" s="114">
        <f t="shared" si="69"/>
        <v>-149</v>
      </c>
      <c r="I128" s="114">
        <f t="shared" si="70"/>
        <v>-6556</v>
      </c>
      <c r="K128" s="123">
        <v>197</v>
      </c>
      <c r="L128" s="114">
        <v>1524</v>
      </c>
      <c r="M128" s="114"/>
      <c r="N128" s="114"/>
      <c r="O128" s="114">
        <v>1431</v>
      </c>
      <c r="P128" s="114">
        <f t="shared" si="71"/>
        <v>-93</v>
      </c>
      <c r="Q128" s="114">
        <f t="shared" si="72"/>
        <v>-18321</v>
      </c>
      <c r="S128" s="109">
        <f t="shared" si="75"/>
        <v>45723</v>
      </c>
      <c r="U128" s="139"/>
      <c r="V128" s="120"/>
      <c r="W128" s="120"/>
      <c r="X128" s="120"/>
      <c r="Y128" s="120"/>
      <c r="Z128" s="120"/>
      <c r="AA128" s="120"/>
      <c r="AC128" s="123">
        <v>80</v>
      </c>
      <c r="AD128" s="114">
        <v>2956</v>
      </c>
      <c r="AE128" s="114"/>
      <c r="AF128" s="114"/>
      <c r="AG128" s="114">
        <v>2913</v>
      </c>
      <c r="AH128" s="114">
        <f t="shared" si="73"/>
        <v>-43</v>
      </c>
      <c r="AI128" s="114">
        <f t="shared" si="74"/>
        <v>-3440</v>
      </c>
      <c r="AJ128" s="120"/>
      <c r="AK128" s="109">
        <f t="shared" si="76"/>
        <v>45723</v>
      </c>
      <c r="AM128" s="123">
        <v>146</v>
      </c>
      <c r="AN128" s="114">
        <v>3690</v>
      </c>
      <c r="AO128" s="118">
        <v>2975</v>
      </c>
      <c r="AP128" s="118">
        <v>2987</v>
      </c>
      <c r="AQ128" s="118">
        <v>2984</v>
      </c>
      <c r="AR128" s="114">
        <f t="shared" si="77"/>
        <v>-706</v>
      </c>
      <c r="AS128" s="114">
        <f t="shared" si="78"/>
        <v>-103076</v>
      </c>
      <c r="AU128" s="123">
        <v>179</v>
      </c>
      <c r="AV128" s="114">
        <v>4062</v>
      </c>
      <c r="AW128" s="114"/>
      <c r="AX128" s="114"/>
      <c r="AY128" s="114">
        <v>3105</v>
      </c>
      <c r="AZ128" s="114">
        <f t="shared" si="79"/>
        <v>-957</v>
      </c>
      <c r="BA128" s="114">
        <f t="shared" si="80"/>
        <v>-171303</v>
      </c>
    </row>
    <row r="129" spans="1:53">
      <c r="A129" s="109">
        <v>45726</v>
      </c>
      <c r="C129" s="123">
        <v>44</v>
      </c>
      <c r="D129" s="114">
        <v>2952</v>
      </c>
      <c r="E129" s="114"/>
      <c r="F129" s="114"/>
      <c r="G129" s="114">
        <v>2828.5</v>
      </c>
      <c r="H129" s="114">
        <f t="shared" si="69"/>
        <v>-123.5</v>
      </c>
      <c r="I129" s="114">
        <f t="shared" si="70"/>
        <v>-5434</v>
      </c>
      <c r="K129" s="123">
        <v>197</v>
      </c>
      <c r="L129" s="114">
        <v>1524</v>
      </c>
      <c r="M129" s="114"/>
      <c r="N129" s="114"/>
      <c r="O129" s="114">
        <v>1444</v>
      </c>
      <c r="P129" s="114">
        <f t="shared" si="71"/>
        <v>-80</v>
      </c>
      <c r="Q129" s="114">
        <f t="shared" si="72"/>
        <v>-15760</v>
      </c>
      <c r="S129" s="109">
        <f t="shared" si="75"/>
        <v>45726</v>
      </c>
      <c r="U129" s="139"/>
      <c r="V129" s="120"/>
      <c r="W129" s="120"/>
      <c r="X129" s="120"/>
      <c r="Y129" s="120"/>
      <c r="Z129" s="120"/>
      <c r="AA129" s="120"/>
      <c r="AC129" s="123">
        <v>80</v>
      </c>
      <c r="AD129" s="114">
        <v>2956</v>
      </c>
      <c r="AE129" s="114"/>
      <c r="AF129" s="114"/>
      <c r="AG129" s="114">
        <v>2910.5</v>
      </c>
      <c r="AH129" s="114">
        <f t="shared" si="73"/>
        <v>-45.5</v>
      </c>
      <c r="AI129" s="114">
        <f t="shared" si="74"/>
        <v>-3640</v>
      </c>
      <c r="AJ129" s="120"/>
      <c r="AK129" s="109">
        <f t="shared" si="76"/>
        <v>45726</v>
      </c>
      <c r="AM129" s="123">
        <v>147</v>
      </c>
      <c r="AN129" s="114">
        <v>3685</v>
      </c>
      <c r="AO129" s="114"/>
      <c r="AP129" s="118">
        <v>2985</v>
      </c>
      <c r="AQ129" s="114">
        <v>2987.5</v>
      </c>
      <c r="AR129" s="114">
        <f t="shared" si="77"/>
        <v>-697.5</v>
      </c>
      <c r="AS129" s="114">
        <f t="shared" si="78"/>
        <v>-102532.5</v>
      </c>
      <c r="AU129" s="123">
        <v>179</v>
      </c>
      <c r="AV129" s="114">
        <v>4062</v>
      </c>
      <c r="AW129" s="114"/>
      <c r="AX129" s="114"/>
      <c r="AY129" s="114">
        <v>3277</v>
      </c>
      <c r="AZ129" s="114">
        <f t="shared" si="79"/>
        <v>-785</v>
      </c>
      <c r="BA129" s="114">
        <f t="shared" si="80"/>
        <v>-140515</v>
      </c>
    </row>
    <row r="130" spans="1:53" hidden="1">
      <c r="A130" s="109">
        <v>45727</v>
      </c>
      <c r="C130" s="123">
        <v>44</v>
      </c>
      <c r="D130" s="114">
        <v>2952</v>
      </c>
      <c r="E130" s="114"/>
      <c r="F130" s="114"/>
      <c r="G130" s="114">
        <v>2754.5</v>
      </c>
      <c r="H130" s="114">
        <f t="shared" ref="H130:H149" si="81">G130-D130</f>
        <v>-197.5</v>
      </c>
      <c r="I130" s="114">
        <f t="shared" ref="I130:I149" si="82">VALUE(RIGHT(C130,3))*H130</f>
        <v>-8690</v>
      </c>
      <c r="K130" s="123">
        <v>197</v>
      </c>
      <c r="L130" s="114">
        <v>1524</v>
      </c>
      <c r="M130" s="114"/>
      <c r="N130" s="114"/>
      <c r="O130" s="114">
        <v>1450</v>
      </c>
      <c r="P130" s="114">
        <f t="shared" ref="P130:P149" si="83">O130-L130</f>
        <v>-74</v>
      </c>
      <c r="Q130" s="114">
        <f t="shared" ref="Q130:Q149" si="84">VALUE(RIGHT(K130,3))*P130</f>
        <v>-14578</v>
      </c>
      <c r="S130" s="109">
        <f t="shared" si="75"/>
        <v>45727</v>
      </c>
      <c r="U130" s="139"/>
      <c r="V130" s="120"/>
      <c r="W130" s="120"/>
      <c r="X130" s="120"/>
      <c r="Y130" s="120"/>
      <c r="Z130" s="120"/>
      <c r="AA130" s="120"/>
      <c r="AC130" s="123">
        <v>80</v>
      </c>
      <c r="AD130" s="114">
        <v>2956</v>
      </c>
      <c r="AE130" s="114"/>
      <c r="AF130" s="114"/>
      <c r="AG130" s="114">
        <v>2903</v>
      </c>
      <c r="AH130" s="114">
        <f t="shared" ref="AH130:AH149" si="85">AG130-AD130</f>
        <v>-53</v>
      </c>
      <c r="AI130" s="114">
        <f t="shared" ref="AI130:AI149" si="86">VALUE(RIGHT(AC130,3))*AH130</f>
        <v>-4240</v>
      </c>
      <c r="AJ130" s="120"/>
      <c r="AK130" s="109">
        <f t="shared" si="76"/>
        <v>45727</v>
      </c>
      <c r="AM130" s="123">
        <v>148</v>
      </c>
      <c r="AN130" s="114">
        <v>3680</v>
      </c>
      <c r="AO130" s="114"/>
      <c r="AP130" s="118">
        <v>3009</v>
      </c>
      <c r="AQ130" s="114">
        <v>3029</v>
      </c>
      <c r="AR130" s="114">
        <f t="shared" si="77"/>
        <v>-651</v>
      </c>
      <c r="AS130" s="114">
        <f t="shared" si="78"/>
        <v>-96348</v>
      </c>
      <c r="AU130" s="123">
        <v>179</v>
      </c>
      <c r="AV130" s="114">
        <v>4062</v>
      </c>
      <c r="AW130" s="114"/>
      <c r="AX130" s="114"/>
      <c r="AY130" s="114">
        <v>3200</v>
      </c>
      <c r="AZ130" s="114">
        <f t="shared" si="79"/>
        <v>-862</v>
      </c>
      <c r="BA130" s="114">
        <f t="shared" si="80"/>
        <v>-154298</v>
      </c>
    </row>
    <row r="131" spans="1:53" hidden="1">
      <c r="A131" s="109">
        <v>45728</v>
      </c>
      <c r="C131" s="123">
        <v>44</v>
      </c>
      <c r="D131" s="114">
        <v>2952</v>
      </c>
      <c r="E131" s="114"/>
      <c r="F131" s="114"/>
      <c r="G131" s="114">
        <v>2761.5</v>
      </c>
      <c r="H131" s="114">
        <f t="shared" si="81"/>
        <v>-190.5</v>
      </c>
      <c r="I131" s="114">
        <f t="shared" si="82"/>
        <v>-8382</v>
      </c>
      <c r="K131" s="123">
        <v>197</v>
      </c>
      <c r="L131" s="114">
        <v>1524</v>
      </c>
      <c r="M131" s="114"/>
      <c r="N131" s="114"/>
      <c r="O131" s="114">
        <v>1448</v>
      </c>
      <c r="P131" s="114">
        <f t="shared" si="83"/>
        <v>-76</v>
      </c>
      <c r="Q131" s="114">
        <f t="shared" si="84"/>
        <v>-14972</v>
      </c>
      <c r="S131" s="109">
        <f t="shared" si="75"/>
        <v>45728</v>
      </c>
      <c r="U131" s="139"/>
      <c r="V131" s="120"/>
      <c r="W131" s="120"/>
      <c r="X131" s="120"/>
      <c r="Y131" s="120"/>
      <c r="Z131" s="120"/>
      <c r="AA131" s="120"/>
      <c r="AC131" s="123">
        <v>80</v>
      </c>
      <c r="AD131" s="114">
        <v>2956</v>
      </c>
      <c r="AE131" s="114"/>
      <c r="AF131" s="114"/>
      <c r="AG131" s="114">
        <v>2870.5</v>
      </c>
      <c r="AH131" s="114">
        <f t="shared" si="85"/>
        <v>-85.5</v>
      </c>
      <c r="AI131" s="114">
        <f t="shared" si="86"/>
        <v>-6840</v>
      </c>
      <c r="AJ131" s="120"/>
      <c r="AK131" s="109">
        <f t="shared" si="76"/>
        <v>45728</v>
      </c>
      <c r="AM131" s="123">
        <v>148</v>
      </c>
      <c r="AN131" s="114">
        <v>3680</v>
      </c>
      <c r="AO131" s="114"/>
      <c r="AP131" s="114"/>
      <c r="AQ131" s="114">
        <v>3008</v>
      </c>
      <c r="AR131" s="114">
        <f t="shared" si="77"/>
        <v>-672</v>
      </c>
      <c r="AS131" s="114">
        <f t="shared" si="78"/>
        <v>-99456</v>
      </c>
      <c r="AU131" s="123">
        <v>179</v>
      </c>
      <c r="AV131" s="114">
        <v>4062</v>
      </c>
      <c r="AW131" s="114"/>
      <c r="AX131" s="114"/>
      <c r="AY131" s="114">
        <v>3117</v>
      </c>
      <c r="AZ131" s="114">
        <f t="shared" si="79"/>
        <v>-945</v>
      </c>
      <c r="BA131" s="114">
        <f t="shared" si="80"/>
        <v>-169155</v>
      </c>
    </row>
    <row r="132" spans="1:53" hidden="1">
      <c r="A132" s="109">
        <v>45729</v>
      </c>
      <c r="C132" s="123">
        <v>44</v>
      </c>
      <c r="D132" s="114">
        <v>2952</v>
      </c>
      <c r="E132" s="114"/>
      <c r="F132" s="114"/>
      <c r="G132" s="114">
        <v>2719</v>
      </c>
      <c r="H132" s="114">
        <f t="shared" si="81"/>
        <v>-233</v>
      </c>
      <c r="I132" s="114">
        <f t="shared" si="82"/>
        <v>-10252</v>
      </c>
      <c r="K132" s="123">
        <v>197</v>
      </c>
      <c r="L132" s="114">
        <v>1524</v>
      </c>
      <c r="M132" s="114"/>
      <c r="N132" s="114"/>
      <c r="O132" s="114">
        <v>1430.5</v>
      </c>
      <c r="P132" s="114">
        <f t="shared" si="83"/>
        <v>-93.5</v>
      </c>
      <c r="Q132" s="114">
        <f t="shared" si="84"/>
        <v>-18419.5</v>
      </c>
      <c r="S132" s="109">
        <f t="shared" si="75"/>
        <v>45729</v>
      </c>
      <c r="U132" s="139"/>
      <c r="V132" s="120"/>
      <c r="W132" s="120"/>
      <c r="X132" s="120"/>
      <c r="Y132" s="120"/>
      <c r="Z132" s="120"/>
      <c r="AA132" s="120"/>
      <c r="AC132" s="123">
        <v>80</v>
      </c>
      <c r="AD132" s="114">
        <v>2956</v>
      </c>
      <c r="AE132" s="114"/>
      <c r="AF132" s="114"/>
      <c r="AG132" s="114">
        <v>2860</v>
      </c>
      <c r="AH132" s="114">
        <f t="shared" si="85"/>
        <v>-96</v>
      </c>
      <c r="AI132" s="114">
        <f t="shared" si="86"/>
        <v>-7680</v>
      </c>
      <c r="AJ132" s="120"/>
      <c r="AK132" s="109">
        <f t="shared" si="76"/>
        <v>45729</v>
      </c>
      <c r="AM132" s="123">
        <v>148</v>
      </c>
      <c r="AN132" s="114">
        <v>3680</v>
      </c>
      <c r="AO132" s="114"/>
      <c r="AP132" s="114"/>
      <c r="AQ132" s="114">
        <v>3005</v>
      </c>
      <c r="AR132" s="114">
        <f t="shared" si="77"/>
        <v>-675</v>
      </c>
      <c r="AS132" s="114">
        <f t="shared" si="78"/>
        <v>-99900</v>
      </c>
      <c r="AU132" s="123">
        <v>179</v>
      </c>
      <c r="AV132" s="114">
        <v>4062</v>
      </c>
      <c r="AW132" s="114"/>
      <c r="AX132" s="114"/>
      <c r="AY132" s="114">
        <v>3121</v>
      </c>
      <c r="AZ132" s="114">
        <f t="shared" si="79"/>
        <v>-941</v>
      </c>
      <c r="BA132" s="114">
        <f t="shared" si="80"/>
        <v>-168439</v>
      </c>
    </row>
    <row r="133" spans="1:53" hidden="1">
      <c r="A133" s="109">
        <v>45730</v>
      </c>
      <c r="C133" s="123">
        <v>44</v>
      </c>
      <c r="D133" s="114">
        <v>2952</v>
      </c>
      <c r="E133" s="114"/>
      <c r="F133" s="114"/>
      <c r="G133" s="114">
        <v>2746.5</v>
      </c>
      <c r="H133" s="114">
        <f t="shared" si="81"/>
        <v>-205.5</v>
      </c>
      <c r="I133" s="114">
        <f t="shared" si="82"/>
        <v>-9042</v>
      </c>
      <c r="K133" s="123">
        <v>197</v>
      </c>
      <c r="L133" s="114">
        <v>1524</v>
      </c>
      <c r="M133" s="114"/>
      <c r="N133" s="114"/>
      <c r="O133" s="114">
        <v>1450</v>
      </c>
      <c r="P133" s="114">
        <f t="shared" si="83"/>
        <v>-74</v>
      </c>
      <c r="Q133" s="114">
        <f t="shared" si="84"/>
        <v>-14578</v>
      </c>
      <c r="S133" s="109">
        <f t="shared" si="75"/>
        <v>45730</v>
      </c>
      <c r="U133" s="139"/>
      <c r="V133" s="120"/>
      <c r="W133" s="120"/>
      <c r="X133" s="120"/>
      <c r="Y133" s="120"/>
      <c r="Z133" s="120"/>
      <c r="AA133" s="120"/>
      <c r="AC133" s="123">
        <v>81</v>
      </c>
      <c r="AD133" s="114">
        <v>2955</v>
      </c>
      <c r="AE133" s="114"/>
      <c r="AF133" s="114"/>
      <c r="AG133" s="118">
        <v>2839</v>
      </c>
      <c r="AH133" s="114">
        <f t="shared" si="85"/>
        <v>-116</v>
      </c>
      <c r="AI133" s="114">
        <f t="shared" si="86"/>
        <v>-9396</v>
      </c>
      <c r="AJ133" s="120"/>
      <c r="AK133" s="109">
        <f t="shared" si="76"/>
        <v>45730</v>
      </c>
      <c r="AM133" s="123">
        <v>148</v>
      </c>
      <c r="AN133" s="114">
        <v>3680</v>
      </c>
      <c r="AO133" s="114"/>
      <c r="AP133" s="114"/>
      <c r="AQ133" s="114">
        <v>3063</v>
      </c>
      <c r="AR133" s="114">
        <f t="shared" si="77"/>
        <v>-617</v>
      </c>
      <c r="AS133" s="114">
        <f t="shared" si="78"/>
        <v>-91316</v>
      </c>
      <c r="AU133" s="123">
        <v>179</v>
      </c>
      <c r="AV133" s="114">
        <v>4062</v>
      </c>
      <c r="AW133" s="114"/>
      <c r="AX133" s="114"/>
      <c r="AY133" s="114">
        <v>3122</v>
      </c>
      <c r="AZ133" s="114">
        <f t="shared" si="79"/>
        <v>-940</v>
      </c>
      <c r="BA133" s="114">
        <f t="shared" si="80"/>
        <v>-168260</v>
      </c>
    </row>
    <row r="134" spans="1:53" hidden="1">
      <c r="A134" s="109">
        <v>45733</v>
      </c>
      <c r="C134" s="123">
        <v>44</v>
      </c>
      <c r="D134" s="114">
        <v>2952</v>
      </c>
      <c r="E134" s="114"/>
      <c r="F134" s="114"/>
      <c r="G134" s="114">
        <v>2760.5</v>
      </c>
      <c r="H134" s="114">
        <f t="shared" si="81"/>
        <v>-191.5</v>
      </c>
      <c r="I134" s="114">
        <f t="shared" si="82"/>
        <v>-8426</v>
      </c>
      <c r="K134" s="123">
        <v>197</v>
      </c>
      <c r="L134" s="114">
        <v>1524</v>
      </c>
      <c r="M134" s="114"/>
      <c r="N134" s="114"/>
      <c r="O134" s="114">
        <v>1476</v>
      </c>
      <c r="P134" s="114">
        <f t="shared" si="83"/>
        <v>-48</v>
      </c>
      <c r="Q134" s="114">
        <f t="shared" si="84"/>
        <v>-9456</v>
      </c>
      <c r="S134" s="109">
        <f t="shared" si="75"/>
        <v>45733</v>
      </c>
      <c r="U134" s="139"/>
      <c r="V134" s="120"/>
      <c r="W134" s="120"/>
      <c r="X134" s="120"/>
      <c r="Y134" s="120"/>
      <c r="Z134" s="120"/>
      <c r="AA134" s="120"/>
      <c r="AC134" s="123">
        <v>82</v>
      </c>
      <c r="AD134" s="114">
        <v>2953</v>
      </c>
      <c r="AE134" s="114"/>
      <c r="AF134" s="114"/>
      <c r="AG134" s="118">
        <v>2830.5</v>
      </c>
      <c r="AH134" s="114">
        <f t="shared" si="85"/>
        <v>-122.5</v>
      </c>
      <c r="AI134" s="114">
        <f t="shared" si="86"/>
        <v>-10045</v>
      </c>
      <c r="AJ134" s="120"/>
      <c r="AK134" s="109">
        <f t="shared" si="76"/>
        <v>45733</v>
      </c>
      <c r="AM134" s="123">
        <v>148</v>
      </c>
      <c r="AN134" s="114">
        <v>3680</v>
      </c>
      <c r="AO134" s="114"/>
      <c r="AP134" s="114"/>
      <c r="AQ134" s="114">
        <v>3084</v>
      </c>
      <c r="AR134" s="114">
        <f t="shared" si="77"/>
        <v>-596</v>
      </c>
      <c r="AS134" s="114">
        <f t="shared" si="78"/>
        <v>-88208</v>
      </c>
      <c r="AU134" s="123">
        <v>179</v>
      </c>
      <c r="AV134" s="114">
        <v>4062</v>
      </c>
      <c r="AW134" s="114"/>
      <c r="AX134" s="114"/>
      <c r="AY134" s="114">
        <v>3120</v>
      </c>
      <c r="AZ134" s="114">
        <f t="shared" si="79"/>
        <v>-942</v>
      </c>
      <c r="BA134" s="114">
        <f t="shared" si="80"/>
        <v>-168618</v>
      </c>
    </row>
    <row r="135" spans="1:53" hidden="1">
      <c r="A135" s="109">
        <v>45734</v>
      </c>
      <c r="C135" s="123">
        <v>44</v>
      </c>
      <c r="D135" s="114">
        <v>2952</v>
      </c>
      <c r="E135" s="114"/>
      <c r="F135" s="114"/>
      <c r="G135" s="114">
        <v>2839</v>
      </c>
      <c r="H135" s="114">
        <f t="shared" si="81"/>
        <v>-113</v>
      </c>
      <c r="I135" s="114">
        <f t="shared" si="82"/>
        <v>-4972</v>
      </c>
      <c r="K135" s="123">
        <v>196</v>
      </c>
      <c r="L135" s="114">
        <v>1524</v>
      </c>
      <c r="M135" s="114"/>
      <c r="N135" s="121">
        <v>1515</v>
      </c>
      <c r="O135" s="114">
        <v>1518</v>
      </c>
      <c r="P135" s="114">
        <f t="shared" si="83"/>
        <v>-6</v>
      </c>
      <c r="Q135" s="114">
        <f t="shared" si="84"/>
        <v>-1176</v>
      </c>
      <c r="S135" s="109">
        <f t="shared" si="75"/>
        <v>45734</v>
      </c>
      <c r="U135" s="139"/>
      <c r="V135" s="120"/>
      <c r="W135" s="120"/>
      <c r="X135" s="120"/>
      <c r="Y135" s="120"/>
      <c r="Z135" s="120"/>
      <c r="AA135" s="120"/>
      <c r="AC135" s="123">
        <v>82</v>
      </c>
      <c r="AD135" s="114">
        <v>2953</v>
      </c>
      <c r="AE135" s="114"/>
      <c r="AF135" s="114"/>
      <c r="AG135" s="114">
        <v>2852.5</v>
      </c>
      <c r="AH135" s="114">
        <f t="shared" si="85"/>
        <v>-100.5</v>
      </c>
      <c r="AI135" s="114">
        <f t="shared" si="86"/>
        <v>-8241</v>
      </c>
      <c r="AJ135" s="120"/>
      <c r="AK135" s="109">
        <f t="shared" si="76"/>
        <v>45734</v>
      </c>
      <c r="AM135" s="123">
        <v>148</v>
      </c>
      <c r="AN135" s="114">
        <v>3680</v>
      </c>
      <c r="AO135" s="114"/>
      <c r="AP135" s="114"/>
      <c r="AQ135" s="114">
        <v>3108</v>
      </c>
      <c r="AR135" s="114">
        <f t="shared" si="77"/>
        <v>-572</v>
      </c>
      <c r="AS135" s="114">
        <f t="shared" si="78"/>
        <v>-84656</v>
      </c>
      <c r="AU135" s="123">
        <v>179</v>
      </c>
      <c r="AV135" s="114">
        <v>4062</v>
      </c>
      <c r="AW135" s="114"/>
      <c r="AX135" s="114"/>
      <c r="AY135" s="114">
        <v>3154</v>
      </c>
      <c r="AZ135" s="114">
        <f t="shared" si="79"/>
        <v>-908</v>
      </c>
      <c r="BA135" s="114">
        <f t="shared" si="80"/>
        <v>-162532</v>
      </c>
    </row>
    <row r="136" spans="1:53" hidden="1">
      <c r="A136" s="109">
        <v>45735</v>
      </c>
      <c r="C136" s="123">
        <v>43</v>
      </c>
      <c r="D136" s="114">
        <v>2952</v>
      </c>
      <c r="E136" s="114"/>
      <c r="F136" s="121">
        <v>2915.5</v>
      </c>
      <c r="G136" s="114">
        <v>2892</v>
      </c>
      <c r="H136" s="114">
        <f t="shared" si="81"/>
        <v>-60</v>
      </c>
      <c r="I136" s="114">
        <f t="shared" si="82"/>
        <v>-2580</v>
      </c>
      <c r="K136" s="123">
        <v>195</v>
      </c>
      <c r="L136" s="114">
        <v>1524</v>
      </c>
      <c r="M136" s="114"/>
      <c r="N136" s="121">
        <v>1521</v>
      </c>
      <c r="O136" s="114">
        <v>1515.5</v>
      </c>
      <c r="P136" s="114">
        <f t="shared" si="83"/>
        <v>-8.5</v>
      </c>
      <c r="Q136" s="114">
        <f t="shared" si="84"/>
        <v>-1657.5</v>
      </c>
      <c r="S136" s="109">
        <f t="shared" si="75"/>
        <v>45735</v>
      </c>
      <c r="U136" s="139"/>
      <c r="V136" s="120"/>
      <c r="W136" s="120"/>
      <c r="X136" s="120"/>
      <c r="Y136" s="120"/>
      <c r="Z136" s="120"/>
      <c r="AA136" s="120"/>
      <c r="AC136" s="123">
        <v>82</v>
      </c>
      <c r="AD136" s="114">
        <v>2953</v>
      </c>
      <c r="AE136" s="114"/>
      <c r="AF136" s="114"/>
      <c r="AG136" s="114">
        <v>2875</v>
      </c>
      <c r="AH136" s="114">
        <f t="shared" si="85"/>
        <v>-78</v>
      </c>
      <c r="AI136" s="114">
        <f t="shared" si="86"/>
        <v>-6396</v>
      </c>
      <c r="AJ136" s="120"/>
      <c r="AK136" s="109">
        <f t="shared" si="76"/>
        <v>45735</v>
      </c>
      <c r="AM136" s="123">
        <v>148</v>
      </c>
      <c r="AN136" s="114">
        <v>3680</v>
      </c>
      <c r="AO136" s="114"/>
      <c r="AP136" s="114"/>
      <c r="AQ136" s="114">
        <v>3122</v>
      </c>
      <c r="AR136" s="114">
        <f t="shared" si="77"/>
        <v>-558</v>
      </c>
      <c r="AS136" s="114">
        <f t="shared" si="78"/>
        <v>-82584</v>
      </c>
      <c r="AU136" s="123">
        <v>179</v>
      </c>
      <c r="AV136" s="114">
        <v>4062</v>
      </c>
      <c r="AW136" s="114"/>
      <c r="AX136" s="114"/>
      <c r="AY136" s="114">
        <v>3162</v>
      </c>
      <c r="AZ136" s="114">
        <f t="shared" si="79"/>
        <v>-900</v>
      </c>
      <c r="BA136" s="114">
        <f t="shared" si="80"/>
        <v>-161100</v>
      </c>
    </row>
    <row r="137" spans="1:53">
      <c r="A137" s="109">
        <v>45737</v>
      </c>
      <c r="C137" s="123">
        <v>43</v>
      </c>
      <c r="D137" s="114">
        <v>2952</v>
      </c>
      <c r="E137" s="114"/>
      <c r="F137" s="114"/>
      <c r="G137" s="114">
        <v>2844.5</v>
      </c>
      <c r="H137" s="114">
        <f t="shared" si="81"/>
        <v>-107.5</v>
      </c>
      <c r="I137" s="114">
        <f t="shared" si="82"/>
        <v>-4622.5</v>
      </c>
      <c r="K137" s="123">
        <v>194</v>
      </c>
      <c r="L137" s="114">
        <v>1524</v>
      </c>
      <c r="M137" s="114"/>
      <c r="N137" s="121">
        <v>1513</v>
      </c>
      <c r="O137" s="114">
        <v>1503</v>
      </c>
      <c r="P137" s="114">
        <f t="shared" si="83"/>
        <v>-21</v>
      </c>
      <c r="Q137" s="114">
        <f t="shared" si="84"/>
        <v>-4074</v>
      </c>
      <c r="S137" s="109">
        <f t="shared" si="75"/>
        <v>45737</v>
      </c>
      <c r="U137" s="139"/>
      <c r="V137" s="120"/>
      <c r="W137" s="120"/>
      <c r="X137" s="120"/>
      <c r="Y137" s="120"/>
      <c r="Z137" s="120"/>
      <c r="AA137" s="120"/>
      <c r="AC137" s="123">
        <v>82</v>
      </c>
      <c r="AD137" s="114">
        <v>2953</v>
      </c>
      <c r="AE137" s="114"/>
      <c r="AF137" s="114"/>
      <c r="AG137" s="114">
        <v>2885.5</v>
      </c>
      <c r="AH137" s="114">
        <f t="shared" si="85"/>
        <v>-67.5</v>
      </c>
      <c r="AI137" s="114">
        <f t="shared" si="86"/>
        <v>-5535</v>
      </c>
      <c r="AJ137" s="120"/>
      <c r="AK137" s="109">
        <f t="shared" si="76"/>
        <v>45737</v>
      </c>
      <c r="AM137" s="123">
        <v>148</v>
      </c>
      <c r="AN137" s="114">
        <v>3680</v>
      </c>
      <c r="AO137" s="114"/>
      <c r="AP137" s="114"/>
      <c r="AQ137" s="114">
        <v>3137</v>
      </c>
      <c r="AR137" s="114">
        <f t="shared" si="77"/>
        <v>-543</v>
      </c>
      <c r="AS137" s="114">
        <f t="shared" si="78"/>
        <v>-80364</v>
      </c>
      <c r="AU137" s="123">
        <v>179</v>
      </c>
      <c r="AV137" s="114">
        <v>4062</v>
      </c>
      <c r="AW137" s="114"/>
      <c r="AX137" s="114"/>
      <c r="AY137" s="114">
        <v>3117</v>
      </c>
      <c r="AZ137" s="114">
        <f t="shared" si="79"/>
        <v>-945</v>
      </c>
      <c r="BA137" s="114">
        <f t="shared" si="80"/>
        <v>-169155</v>
      </c>
    </row>
    <row r="138" spans="1:53">
      <c r="A138" s="109">
        <v>45740</v>
      </c>
      <c r="C138" s="123">
        <v>43</v>
      </c>
      <c r="D138" s="114">
        <v>2952</v>
      </c>
      <c r="E138" s="114"/>
      <c r="F138" s="114"/>
      <c r="G138" s="114">
        <v>2863</v>
      </c>
      <c r="H138" s="114">
        <f t="shared" si="81"/>
        <v>-89</v>
      </c>
      <c r="I138" s="114">
        <f t="shared" si="82"/>
        <v>-3827</v>
      </c>
      <c r="K138" s="123">
        <v>192</v>
      </c>
      <c r="L138" s="114">
        <v>1524</v>
      </c>
      <c r="M138" s="114"/>
      <c r="N138" s="121">
        <v>1505</v>
      </c>
      <c r="O138" s="114">
        <v>1501.5</v>
      </c>
      <c r="P138" s="114">
        <f t="shared" si="83"/>
        <v>-22.5</v>
      </c>
      <c r="Q138" s="114">
        <f t="shared" si="84"/>
        <v>-4320</v>
      </c>
      <c r="S138" s="109">
        <f t="shared" si="75"/>
        <v>45740</v>
      </c>
      <c r="U138" s="139"/>
      <c r="V138" s="120"/>
      <c r="W138" s="120"/>
      <c r="X138" s="120"/>
      <c r="Y138" s="120"/>
      <c r="Z138" s="120"/>
      <c r="AA138" s="120"/>
      <c r="AC138" s="123">
        <v>82</v>
      </c>
      <c r="AD138" s="114">
        <v>2953</v>
      </c>
      <c r="AE138" s="114"/>
      <c r="AF138" s="114"/>
      <c r="AG138" s="114">
        <v>2878</v>
      </c>
      <c r="AH138" s="114">
        <f t="shared" si="85"/>
        <v>-75</v>
      </c>
      <c r="AI138" s="114">
        <f t="shared" si="86"/>
        <v>-6150</v>
      </c>
      <c r="AJ138" s="120"/>
      <c r="AK138" s="109">
        <f t="shared" si="76"/>
        <v>45740</v>
      </c>
      <c r="AM138" s="123">
        <v>148</v>
      </c>
      <c r="AN138" s="114">
        <v>3680</v>
      </c>
      <c r="AO138" s="114"/>
      <c r="AP138" s="114"/>
      <c r="AQ138" s="114">
        <v>3130</v>
      </c>
      <c r="AR138" s="114">
        <f t="shared" si="77"/>
        <v>-550</v>
      </c>
      <c r="AS138" s="114">
        <f t="shared" si="78"/>
        <v>-81400</v>
      </c>
      <c r="AU138" s="123">
        <v>179</v>
      </c>
      <c r="AV138" s="114">
        <v>4062</v>
      </c>
      <c r="AW138" s="114"/>
      <c r="AX138" s="114"/>
      <c r="AY138" s="114">
        <v>3103</v>
      </c>
      <c r="AZ138" s="114">
        <f t="shared" si="79"/>
        <v>-959</v>
      </c>
      <c r="BA138" s="114">
        <f t="shared" si="80"/>
        <v>-171661</v>
      </c>
    </row>
    <row r="139" spans="1:53" hidden="1">
      <c r="A139" s="109">
        <v>45741</v>
      </c>
      <c r="C139" s="123">
        <v>42</v>
      </c>
      <c r="D139" s="114">
        <v>2952</v>
      </c>
      <c r="E139" s="114"/>
      <c r="F139" s="121">
        <v>2882</v>
      </c>
      <c r="G139" s="114">
        <v>2882.5</v>
      </c>
      <c r="H139" s="114">
        <f t="shared" si="81"/>
        <v>-69.5</v>
      </c>
      <c r="I139" s="114">
        <f t="shared" si="82"/>
        <v>-2919</v>
      </c>
      <c r="K139" s="123">
        <v>192</v>
      </c>
      <c r="L139" s="114">
        <v>1524</v>
      </c>
      <c r="M139" s="114"/>
      <c r="N139" s="121">
        <v>1507.5</v>
      </c>
      <c r="O139" s="114">
        <v>1503</v>
      </c>
      <c r="P139" s="114">
        <f t="shared" si="83"/>
        <v>-21</v>
      </c>
      <c r="Q139" s="114">
        <f t="shared" si="84"/>
        <v>-4032</v>
      </c>
      <c r="S139" s="109">
        <f t="shared" si="75"/>
        <v>45741</v>
      </c>
      <c r="U139" s="139"/>
      <c r="V139" s="120"/>
      <c r="W139" s="120"/>
      <c r="X139" s="120"/>
      <c r="Y139" s="120"/>
      <c r="Z139" s="120"/>
      <c r="AA139" s="120"/>
      <c r="AC139" s="123">
        <v>82</v>
      </c>
      <c r="AD139" s="114">
        <v>2953</v>
      </c>
      <c r="AE139" s="114"/>
      <c r="AF139" s="114"/>
      <c r="AG139" s="114">
        <v>2895.5</v>
      </c>
      <c r="AH139" s="114">
        <f t="shared" si="85"/>
        <v>-57.5</v>
      </c>
      <c r="AI139" s="114">
        <f t="shared" si="86"/>
        <v>-4715</v>
      </c>
      <c r="AJ139" s="120"/>
      <c r="AK139" s="109">
        <f t="shared" si="76"/>
        <v>45741</v>
      </c>
      <c r="AM139" s="123">
        <v>148</v>
      </c>
      <c r="AN139" s="114">
        <v>3680</v>
      </c>
      <c r="AO139" s="114"/>
      <c r="AP139" s="114"/>
      <c r="AQ139" s="114">
        <v>3152</v>
      </c>
      <c r="AR139" s="114">
        <f t="shared" si="77"/>
        <v>-528</v>
      </c>
      <c r="AS139" s="114">
        <f t="shared" si="78"/>
        <v>-78144</v>
      </c>
      <c r="AU139" s="123">
        <v>179</v>
      </c>
      <c r="AV139" s="114">
        <v>4062</v>
      </c>
      <c r="AW139" s="114"/>
      <c r="AX139" s="114"/>
      <c r="AY139" s="114">
        <v>3115</v>
      </c>
      <c r="AZ139" s="114">
        <f t="shared" si="79"/>
        <v>-947</v>
      </c>
      <c r="BA139" s="114">
        <f t="shared" si="80"/>
        <v>-169513</v>
      </c>
    </row>
    <row r="140" spans="1:53" hidden="1">
      <c r="A140" s="109">
        <v>45742</v>
      </c>
      <c r="C140" s="123">
        <v>42</v>
      </c>
      <c r="D140" s="114">
        <v>2952</v>
      </c>
      <c r="E140" s="114"/>
      <c r="F140" s="114"/>
      <c r="G140" s="114">
        <v>2887.5</v>
      </c>
      <c r="H140" s="114">
        <f t="shared" ref="H140:H147" si="87">G140-D140</f>
        <v>-64.5</v>
      </c>
      <c r="I140" s="114">
        <f t="shared" ref="I140:I147" si="88">VALUE(RIGHT(C140,3))*H140</f>
        <v>-2709</v>
      </c>
      <c r="K140" s="123">
        <v>192</v>
      </c>
      <c r="L140" s="114">
        <v>1524</v>
      </c>
      <c r="M140" s="114"/>
      <c r="N140" s="114"/>
      <c r="O140" s="114">
        <v>1493</v>
      </c>
      <c r="P140" s="114">
        <f t="shared" ref="P140:P147" si="89">O140-L140</f>
        <v>-31</v>
      </c>
      <c r="Q140" s="114">
        <f t="shared" ref="Q140:Q147" si="90">VALUE(RIGHT(K140,3))*P140</f>
        <v>-5952</v>
      </c>
      <c r="S140" s="109">
        <f t="shared" ref="S140:S171" si="91">A140</f>
        <v>45742</v>
      </c>
      <c r="U140" s="139"/>
      <c r="V140" s="120"/>
      <c r="W140" s="120"/>
      <c r="X140" s="120"/>
      <c r="Y140" s="120"/>
      <c r="Z140" s="120"/>
      <c r="AA140" s="120"/>
      <c r="AC140" s="123">
        <v>81</v>
      </c>
      <c r="AD140" s="114">
        <v>2953</v>
      </c>
      <c r="AE140" s="114"/>
      <c r="AF140" s="121">
        <v>2915</v>
      </c>
      <c r="AG140" s="114">
        <v>2905</v>
      </c>
      <c r="AH140" s="114">
        <f t="shared" ref="AH140:AH147" si="92">AG140-AD140</f>
        <v>-48</v>
      </c>
      <c r="AI140" s="114">
        <f t="shared" ref="AI140:AI147" si="93">VALUE(RIGHT(AC140,3))*AH140</f>
        <v>-3888</v>
      </c>
      <c r="AJ140" s="120"/>
      <c r="AK140" s="109">
        <f t="shared" ref="AK140:AK171" si="94">A140</f>
        <v>45742</v>
      </c>
      <c r="AM140" s="123">
        <v>148</v>
      </c>
      <c r="AN140" s="114">
        <v>3680</v>
      </c>
      <c r="AO140" s="114"/>
      <c r="AP140" s="114"/>
      <c r="AQ140" s="114">
        <v>3178</v>
      </c>
      <c r="AR140" s="114">
        <f t="shared" si="77"/>
        <v>-502</v>
      </c>
      <c r="AS140" s="114">
        <f t="shared" si="78"/>
        <v>-74296</v>
      </c>
      <c r="AU140" s="123">
        <v>179</v>
      </c>
      <c r="AV140" s="114">
        <v>4062</v>
      </c>
      <c r="AW140" s="114"/>
      <c r="AX140" s="114"/>
      <c r="AY140" s="114">
        <v>3095</v>
      </c>
      <c r="AZ140" s="114">
        <f t="shared" si="79"/>
        <v>-967</v>
      </c>
      <c r="BA140" s="114">
        <f t="shared" si="80"/>
        <v>-173093</v>
      </c>
    </row>
    <row r="141" spans="1:53" hidden="1">
      <c r="A141" s="109">
        <v>45743</v>
      </c>
      <c r="C141" s="123">
        <v>42</v>
      </c>
      <c r="D141" s="114">
        <v>2952</v>
      </c>
      <c r="E141" s="114"/>
      <c r="F141" s="114"/>
      <c r="G141" s="114">
        <v>2828.5</v>
      </c>
      <c r="H141" s="114">
        <f t="shared" si="87"/>
        <v>-123.5</v>
      </c>
      <c r="I141" s="114">
        <f t="shared" si="88"/>
        <v>-5187</v>
      </c>
      <c r="K141" s="123">
        <v>192</v>
      </c>
      <c r="L141" s="114">
        <v>1524</v>
      </c>
      <c r="M141" s="114"/>
      <c r="N141" s="114"/>
      <c r="O141" s="114">
        <v>1456</v>
      </c>
      <c r="P141" s="114">
        <f t="shared" si="89"/>
        <v>-68</v>
      </c>
      <c r="Q141" s="114">
        <f t="shared" si="90"/>
        <v>-13056</v>
      </c>
      <c r="S141" s="109">
        <f t="shared" si="91"/>
        <v>45743</v>
      </c>
      <c r="U141" s="139"/>
      <c r="V141" s="120"/>
      <c r="W141" s="120"/>
      <c r="X141" s="120"/>
      <c r="Y141" s="120"/>
      <c r="Z141" s="120"/>
      <c r="AA141" s="120"/>
      <c r="AC141" s="123">
        <v>81</v>
      </c>
      <c r="AD141" s="114">
        <v>2953</v>
      </c>
      <c r="AE141" s="114"/>
      <c r="AF141" s="114"/>
      <c r="AG141" s="114">
        <v>2902.5</v>
      </c>
      <c r="AH141" s="114">
        <f t="shared" si="92"/>
        <v>-50.5</v>
      </c>
      <c r="AI141" s="114">
        <f t="shared" si="93"/>
        <v>-4090.5</v>
      </c>
      <c r="AJ141" s="120"/>
      <c r="AK141" s="109">
        <f t="shared" si="94"/>
        <v>45743</v>
      </c>
      <c r="AM141" s="123">
        <v>148</v>
      </c>
      <c r="AN141" s="114">
        <v>3680</v>
      </c>
      <c r="AO141" s="114"/>
      <c r="AP141" s="114"/>
      <c r="AQ141" s="114">
        <v>3240</v>
      </c>
      <c r="AR141" s="114">
        <f t="shared" si="77"/>
        <v>-440</v>
      </c>
      <c r="AS141" s="114">
        <f t="shared" si="78"/>
        <v>-65120</v>
      </c>
      <c r="AU141" s="123">
        <v>179</v>
      </c>
      <c r="AV141" s="114">
        <v>4062</v>
      </c>
      <c r="AW141" s="114"/>
      <c r="AX141" s="114"/>
      <c r="AY141" s="114">
        <v>3107</v>
      </c>
      <c r="AZ141" s="114">
        <f t="shared" si="79"/>
        <v>-955</v>
      </c>
      <c r="BA141" s="114">
        <f t="shared" si="80"/>
        <v>-170945</v>
      </c>
    </row>
    <row r="142" spans="1:53" hidden="1">
      <c r="A142" s="109">
        <v>45744</v>
      </c>
      <c r="C142" s="123">
        <v>43</v>
      </c>
      <c r="D142" s="114">
        <v>2947</v>
      </c>
      <c r="E142" s="114"/>
      <c r="F142" s="118">
        <v>2702</v>
      </c>
      <c r="G142" s="114">
        <v>2700.5</v>
      </c>
      <c r="H142" s="114">
        <f t="shared" si="87"/>
        <v>-246.5</v>
      </c>
      <c r="I142" s="114">
        <f t="shared" si="88"/>
        <v>-10599.5</v>
      </c>
      <c r="K142" s="123">
        <v>192</v>
      </c>
      <c r="L142" s="114">
        <v>1524</v>
      </c>
      <c r="M142" s="114"/>
      <c r="N142" s="114"/>
      <c r="O142" s="114">
        <v>1385</v>
      </c>
      <c r="P142" s="114">
        <f t="shared" si="89"/>
        <v>-139</v>
      </c>
      <c r="Q142" s="114">
        <f t="shared" si="90"/>
        <v>-26688</v>
      </c>
      <c r="S142" s="109">
        <f t="shared" si="91"/>
        <v>45744</v>
      </c>
      <c r="U142" s="139"/>
      <c r="V142" s="120"/>
      <c r="W142" s="120"/>
      <c r="X142" s="120"/>
      <c r="Y142" s="120"/>
      <c r="Z142" s="120"/>
      <c r="AA142" s="120"/>
      <c r="AC142" s="123">
        <v>82</v>
      </c>
      <c r="AD142" s="114">
        <v>2952</v>
      </c>
      <c r="AE142" s="114"/>
      <c r="AF142" s="114"/>
      <c r="AG142" s="118">
        <v>2830.5</v>
      </c>
      <c r="AH142" s="114">
        <f t="shared" si="92"/>
        <v>-121.5</v>
      </c>
      <c r="AI142" s="114">
        <f t="shared" si="93"/>
        <v>-9963</v>
      </c>
      <c r="AJ142" s="120"/>
      <c r="AK142" s="109">
        <f t="shared" si="94"/>
        <v>45744</v>
      </c>
      <c r="AM142" s="123">
        <v>148</v>
      </c>
      <c r="AN142" s="114">
        <v>3680</v>
      </c>
      <c r="AO142" s="114"/>
      <c r="AP142" s="114"/>
      <c r="AQ142" s="114">
        <v>3278</v>
      </c>
      <c r="AR142" s="114">
        <f t="shared" si="77"/>
        <v>-402</v>
      </c>
      <c r="AS142" s="114">
        <f t="shared" si="78"/>
        <v>-59496</v>
      </c>
      <c r="AU142" s="123">
        <v>179</v>
      </c>
      <c r="AV142" s="114">
        <v>4062</v>
      </c>
      <c r="AW142" s="114"/>
      <c r="AX142" s="114"/>
      <c r="AY142" s="114">
        <v>3052</v>
      </c>
      <c r="AZ142" s="114">
        <f t="shared" si="79"/>
        <v>-1010</v>
      </c>
      <c r="BA142" s="114">
        <f t="shared" si="80"/>
        <v>-180790</v>
      </c>
    </row>
    <row r="143" spans="1:53">
      <c r="A143" s="109">
        <v>45747</v>
      </c>
      <c r="C143" s="123">
        <v>44</v>
      </c>
      <c r="D143" s="114">
        <v>2939</v>
      </c>
      <c r="E143" s="114"/>
      <c r="F143" s="114"/>
      <c r="G143" s="118">
        <v>2616</v>
      </c>
      <c r="H143" s="114">
        <f t="shared" si="87"/>
        <v>-323</v>
      </c>
      <c r="I143" s="114">
        <f t="shared" si="88"/>
        <v>-14212</v>
      </c>
      <c r="K143" s="123">
        <v>193</v>
      </c>
      <c r="L143" s="114">
        <v>1524</v>
      </c>
      <c r="M143" s="114"/>
      <c r="N143" s="114"/>
      <c r="O143" s="118">
        <v>1342.5</v>
      </c>
      <c r="P143" s="114">
        <f t="shared" si="89"/>
        <v>-181.5</v>
      </c>
      <c r="Q143" s="114">
        <f t="shared" si="90"/>
        <v>-35029.5</v>
      </c>
      <c r="S143" s="109">
        <f t="shared" si="91"/>
        <v>45747</v>
      </c>
      <c r="U143" s="139"/>
      <c r="V143" s="120"/>
      <c r="W143" s="120"/>
      <c r="X143" s="120"/>
      <c r="Y143" s="120"/>
      <c r="Z143" s="120"/>
      <c r="AA143" s="120"/>
      <c r="AC143" s="123">
        <v>83</v>
      </c>
      <c r="AD143" s="114">
        <v>2950</v>
      </c>
      <c r="AE143" s="114"/>
      <c r="AF143" s="114"/>
      <c r="AG143" s="118">
        <v>2759.5</v>
      </c>
      <c r="AH143" s="114">
        <f t="shared" si="92"/>
        <v>-190.5</v>
      </c>
      <c r="AI143" s="114">
        <f t="shared" si="93"/>
        <v>-15811.5</v>
      </c>
      <c r="AJ143" s="120"/>
      <c r="AK143" s="109">
        <f t="shared" si="94"/>
        <v>45747</v>
      </c>
      <c r="AM143" s="123">
        <v>148</v>
      </c>
      <c r="AN143" s="114">
        <v>3680</v>
      </c>
      <c r="AO143" s="114"/>
      <c r="AP143" s="114"/>
      <c r="AQ143" s="114">
        <v>3197</v>
      </c>
      <c r="AR143" s="114">
        <f t="shared" si="77"/>
        <v>-483</v>
      </c>
      <c r="AS143" s="114">
        <f t="shared" si="78"/>
        <v>-71484</v>
      </c>
      <c r="AU143" s="123">
        <v>180</v>
      </c>
      <c r="AV143" s="114">
        <v>4056</v>
      </c>
      <c r="AW143" s="114"/>
      <c r="AX143" s="114"/>
      <c r="AY143" s="118">
        <v>2945</v>
      </c>
      <c r="AZ143" s="114">
        <f t="shared" si="79"/>
        <v>-1111</v>
      </c>
      <c r="BA143" s="114">
        <f t="shared" si="80"/>
        <v>-199980</v>
      </c>
    </row>
    <row r="144" spans="1:53">
      <c r="A144" s="109">
        <v>45748</v>
      </c>
      <c r="C144" s="123">
        <v>46</v>
      </c>
      <c r="D144" s="114">
        <v>2926</v>
      </c>
      <c r="E144" s="114"/>
      <c r="F144" s="118">
        <v>2625.5</v>
      </c>
      <c r="G144" s="118">
        <v>2630.5</v>
      </c>
      <c r="H144" s="114">
        <f t="shared" si="87"/>
        <v>-295.5</v>
      </c>
      <c r="I144" s="114">
        <f t="shared" si="88"/>
        <v>-13593</v>
      </c>
      <c r="K144" s="123">
        <v>193</v>
      </c>
      <c r="L144" s="114">
        <v>1524</v>
      </c>
      <c r="M144" s="114"/>
      <c r="N144" s="114"/>
      <c r="O144" s="114">
        <v>1345</v>
      </c>
      <c r="P144" s="114">
        <f t="shared" si="89"/>
        <v>-179</v>
      </c>
      <c r="Q144" s="114">
        <f t="shared" si="90"/>
        <v>-34547</v>
      </c>
      <c r="S144" s="109">
        <f t="shared" si="91"/>
        <v>45748</v>
      </c>
      <c r="U144" s="139"/>
      <c r="V144" s="120"/>
      <c r="W144" s="120"/>
      <c r="X144" s="120"/>
      <c r="Y144" s="120"/>
      <c r="Z144" s="120"/>
      <c r="AA144" s="120"/>
      <c r="AC144" s="123">
        <v>85</v>
      </c>
      <c r="AD144" s="114">
        <v>2946</v>
      </c>
      <c r="AE144" s="114"/>
      <c r="AF144" s="118">
        <v>2777.5</v>
      </c>
      <c r="AG144" s="118">
        <v>2770.5</v>
      </c>
      <c r="AH144" s="114">
        <f t="shared" si="92"/>
        <v>-175.5</v>
      </c>
      <c r="AI144" s="114">
        <f t="shared" si="93"/>
        <v>-14917.5</v>
      </c>
      <c r="AJ144" s="120"/>
      <c r="AK144" s="109">
        <f t="shared" si="94"/>
        <v>45748</v>
      </c>
      <c r="AM144" s="123">
        <v>148</v>
      </c>
      <c r="AN144" s="114">
        <v>3680</v>
      </c>
      <c r="AO144" s="114"/>
      <c r="AP144" s="114"/>
      <c r="AQ144" s="114">
        <v>3185</v>
      </c>
      <c r="AR144" s="114">
        <f t="shared" si="77"/>
        <v>-495</v>
      </c>
      <c r="AS144" s="114">
        <f t="shared" si="78"/>
        <v>-73260</v>
      </c>
      <c r="AU144" s="123">
        <v>182</v>
      </c>
      <c r="AV144" s="114">
        <v>4044</v>
      </c>
      <c r="AW144" s="114"/>
      <c r="AX144" s="118">
        <v>2915.5</v>
      </c>
      <c r="AY144" s="118">
        <v>2924</v>
      </c>
      <c r="AZ144" s="114">
        <f t="shared" si="79"/>
        <v>-1120</v>
      </c>
      <c r="BA144" s="114">
        <f t="shared" si="80"/>
        <v>-203840</v>
      </c>
    </row>
    <row r="145" spans="1:53">
      <c r="A145" s="109">
        <v>45749</v>
      </c>
      <c r="C145" s="123">
        <v>48</v>
      </c>
      <c r="D145" s="114">
        <v>2914</v>
      </c>
      <c r="E145" s="114"/>
      <c r="F145" s="118">
        <v>2643</v>
      </c>
      <c r="G145" s="118">
        <v>2656</v>
      </c>
      <c r="H145" s="114">
        <f t="shared" si="87"/>
        <v>-258</v>
      </c>
      <c r="I145" s="114">
        <f t="shared" si="88"/>
        <v>-12384</v>
      </c>
      <c r="K145" s="123">
        <v>194</v>
      </c>
      <c r="L145" s="114">
        <v>1523</v>
      </c>
      <c r="M145" s="114"/>
      <c r="N145" s="118">
        <v>1347</v>
      </c>
      <c r="O145" s="114">
        <v>1361</v>
      </c>
      <c r="P145" s="114">
        <f t="shared" si="89"/>
        <v>-162</v>
      </c>
      <c r="Q145" s="114">
        <f t="shared" si="90"/>
        <v>-31428</v>
      </c>
      <c r="S145" s="109">
        <f t="shared" si="91"/>
        <v>45749</v>
      </c>
      <c r="U145" s="139"/>
      <c r="V145" s="120"/>
      <c r="W145" s="120"/>
      <c r="X145" s="120"/>
      <c r="Y145" s="120"/>
      <c r="Z145" s="120"/>
      <c r="AA145" s="120"/>
      <c r="AC145" s="123">
        <v>86</v>
      </c>
      <c r="AD145" s="114">
        <v>2943</v>
      </c>
      <c r="AE145" s="114"/>
      <c r="AF145" s="118">
        <v>2753</v>
      </c>
      <c r="AG145" s="114">
        <v>2735</v>
      </c>
      <c r="AH145" s="114">
        <f t="shared" si="92"/>
        <v>-208</v>
      </c>
      <c r="AI145" s="114">
        <f t="shared" si="93"/>
        <v>-17888</v>
      </c>
      <c r="AJ145" s="120"/>
      <c r="AK145" s="109">
        <f t="shared" si="94"/>
        <v>45749</v>
      </c>
      <c r="AM145" s="123">
        <v>148</v>
      </c>
      <c r="AN145" s="114">
        <v>3680</v>
      </c>
      <c r="AO145" s="114"/>
      <c r="AP145" s="114"/>
      <c r="AQ145" s="114">
        <v>3123</v>
      </c>
      <c r="AR145" s="114">
        <f t="shared" si="77"/>
        <v>-557</v>
      </c>
      <c r="AS145" s="114">
        <f t="shared" si="78"/>
        <v>-82436</v>
      </c>
      <c r="AU145" s="123">
        <v>184</v>
      </c>
      <c r="AV145" s="114">
        <v>4031</v>
      </c>
      <c r="AW145" s="114"/>
      <c r="AX145" s="118">
        <v>2892.5</v>
      </c>
      <c r="AY145" s="118">
        <v>2866.5</v>
      </c>
      <c r="AZ145" s="114">
        <f t="shared" si="79"/>
        <v>-1164.5</v>
      </c>
      <c r="BA145" s="114">
        <f t="shared" si="80"/>
        <v>-214268</v>
      </c>
    </row>
    <row r="146" spans="1:53">
      <c r="A146" s="109">
        <v>45750</v>
      </c>
      <c r="C146" s="123">
        <v>51</v>
      </c>
      <c r="D146" s="114">
        <v>2891</v>
      </c>
      <c r="E146" s="114"/>
      <c r="F146" s="118">
        <v>2510</v>
      </c>
      <c r="G146" s="118">
        <v>2518.5</v>
      </c>
      <c r="H146" s="114">
        <f t="shared" si="87"/>
        <v>-372.5</v>
      </c>
      <c r="I146" s="114">
        <f t="shared" si="88"/>
        <v>-18997.5</v>
      </c>
      <c r="K146" s="123">
        <v>195</v>
      </c>
      <c r="L146" s="114">
        <v>1522</v>
      </c>
      <c r="M146" s="114"/>
      <c r="N146" s="118">
        <v>1328.5</v>
      </c>
      <c r="O146" s="114">
        <v>1329.5</v>
      </c>
      <c r="P146" s="114">
        <f t="shared" si="89"/>
        <v>-192.5</v>
      </c>
      <c r="Q146" s="114">
        <f t="shared" si="90"/>
        <v>-37537.5</v>
      </c>
      <c r="S146" s="109">
        <f t="shared" si="91"/>
        <v>45750</v>
      </c>
      <c r="U146" s="139"/>
      <c r="V146" s="120"/>
      <c r="W146" s="120"/>
      <c r="X146" s="120"/>
      <c r="Y146" s="120"/>
      <c r="Z146" s="120"/>
      <c r="AA146" s="120"/>
      <c r="AC146" s="123">
        <v>88</v>
      </c>
      <c r="AD146" s="114">
        <v>2938</v>
      </c>
      <c r="AE146" s="118">
        <v>2689.5</v>
      </c>
      <c r="AF146" s="118">
        <v>2705.5</v>
      </c>
      <c r="AG146" s="114">
        <v>2721</v>
      </c>
      <c r="AH146" s="114">
        <f t="shared" si="92"/>
        <v>-217</v>
      </c>
      <c r="AI146" s="114">
        <f t="shared" si="93"/>
        <v>-19096</v>
      </c>
      <c r="AJ146" s="120"/>
      <c r="AK146" s="109">
        <f t="shared" si="94"/>
        <v>45750</v>
      </c>
      <c r="AM146" s="123">
        <v>148</v>
      </c>
      <c r="AN146" s="114">
        <v>3680</v>
      </c>
      <c r="AO146" s="114"/>
      <c r="AP146" s="114"/>
      <c r="AQ146" s="114">
        <v>3158</v>
      </c>
      <c r="AR146" s="114">
        <f t="shared" si="77"/>
        <v>-522</v>
      </c>
      <c r="AS146" s="114">
        <f t="shared" si="78"/>
        <v>-77256</v>
      </c>
      <c r="AU146" s="123">
        <v>187</v>
      </c>
      <c r="AV146" s="114">
        <v>4012</v>
      </c>
      <c r="AW146" s="118">
        <v>2783</v>
      </c>
      <c r="AX146" s="118">
        <v>2838</v>
      </c>
      <c r="AY146" s="118">
        <v>2850</v>
      </c>
      <c r="AZ146" s="114">
        <f t="shared" si="79"/>
        <v>-1162</v>
      </c>
      <c r="BA146" s="114">
        <f t="shared" si="80"/>
        <v>-217294</v>
      </c>
    </row>
    <row r="147" spans="1:53">
      <c r="A147" s="109">
        <v>45751</v>
      </c>
      <c r="C147" s="123">
        <v>55</v>
      </c>
      <c r="D147" s="114">
        <v>2855</v>
      </c>
      <c r="E147" s="118">
        <v>2440</v>
      </c>
      <c r="F147" s="118">
        <v>2383.5</v>
      </c>
      <c r="G147" s="118">
        <v>2407.5</v>
      </c>
      <c r="H147" s="114">
        <f t="shared" si="87"/>
        <v>-447.5</v>
      </c>
      <c r="I147" s="114">
        <f t="shared" si="88"/>
        <v>-24612.5</v>
      </c>
      <c r="K147" s="123">
        <v>198</v>
      </c>
      <c r="L147" s="114">
        <v>1518</v>
      </c>
      <c r="M147" s="114"/>
      <c r="N147" s="118">
        <v>1256.5</v>
      </c>
      <c r="O147" s="118">
        <v>1257</v>
      </c>
      <c r="P147" s="114">
        <f t="shared" si="89"/>
        <v>-261</v>
      </c>
      <c r="Q147" s="114">
        <f t="shared" si="90"/>
        <v>-51678</v>
      </c>
      <c r="S147" s="109">
        <f t="shared" si="91"/>
        <v>45751</v>
      </c>
      <c r="U147" s="139"/>
      <c r="V147" s="120"/>
      <c r="W147" s="120"/>
      <c r="X147" s="120"/>
      <c r="Y147" s="120"/>
      <c r="Z147" s="120"/>
      <c r="AA147" s="120"/>
      <c r="AC147" s="123">
        <v>90</v>
      </c>
      <c r="AD147" s="114">
        <v>2932</v>
      </c>
      <c r="AE147" s="114"/>
      <c r="AF147" s="118">
        <v>2690.5</v>
      </c>
      <c r="AG147" s="118">
        <v>2711.5</v>
      </c>
      <c r="AH147" s="114">
        <f t="shared" si="92"/>
        <v>-220.5</v>
      </c>
      <c r="AI147" s="114">
        <f t="shared" si="93"/>
        <v>-19845</v>
      </c>
      <c r="AJ147" s="120"/>
      <c r="AK147" s="109">
        <f t="shared" si="94"/>
        <v>45751</v>
      </c>
      <c r="AM147" s="123">
        <v>148</v>
      </c>
      <c r="AN147" s="114">
        <v>3680</v>
      </c>
      <c r="AO147" s="114"/>
      <c r="AP147" s="114"/>
      <c r="AQ147" s="114">
        <v>3229</v>
      </c>
      <c r="AR147" s="114">
        <f t="shared" si="77"/>
        <v>-451</v>
      </c>
      <c r="AS147" s="114">
        <f t="shared" si="78"/>
        <v>-66748</v>
      </c>
      <c r="AU147" s="123">
        <v>188</v>
      </c>
      <c r="AV147" s="114">
        <v>4006</v>
      </c>
      <c r="AW147" s="114"/>
      <c r="AX147" s="118">
        <v>2915</v>
      </c>
      <c r="AY147" s="114">
        <v>2918</v>
      </c>
      <c r="AZ147" s="114">
        <f t="shared" si="79"/>
        <v>-1088</v>
      </c>
      <c r="BA147" s="114">
        <f t="shared" si="80"/>
        <v>-204544</v>
      </c>
    </row>
    <row r="148" spans="1:53">
      <c r="A148" s="109">
        <v>45754</v>
      </c>
      <c r="C148" s="123">
        <v>56</v>
      </c>
      <c r="D148" s="114">
        <v>2845</v>
      </c>
      <c r="E148" s="114"/>
      <c r="F148" s="118">
        <v>2288.5</v>
      </c>
      <c r="G148" s="114">
        <v>2266.5</v>
      </c>
      <c r="H148" s="114">
        <f t="shared" si="81"/>
        <v>-578.5</v>
      </c>
      <c r="I148" s="114">
        <f t="shared" si="82"/>
        <v>-32396</v>
      </c>
      <c r="K148" s="123">
        <v>199</v>
      </c>
      <c r="L148" s="114">
        <v>1516</v>
      </c>
      <c r="M148" s="114"/>
      <c r="N148" s="118">
        <v>1213.5</v>
      </c>
      <c r="O148" s="114">
        <v>1205</v>
      </c>
      <c r="P148" s="114">
        <f t="shared" si="83"/>
        <v>-311</v>
      </c>
      <c r="Q148" s="114">
        <f t="shared" si="84"/>
        <v>-61889</v>
      </c>
      <c r="S148" s="109">
        <f t="shared" si="91"/>
        <v>45754</v>
      </c>
      <c r="U148" s="139"/>
      <c r="V148" s="120"/>
      <c r="W148" s="120"/>
      <c r="X148" s="120"/>
      <c r="Y148" s="120"/>
      <c r="Z148" s="120"/>
      <c r="AA148" s="120"/>
      <c r="AC148" s="123">
        <v>91</v>
      </c>
      <c r="AD148" s="114">
        <v>2929</v>
      </c>
      <c r="AE148" s="114"/>
      <c r="AF148" s="118">
        <v>2598.5</v>
      </c>
      <c r="AG148" s="114">
        <v>2558.5</v>
      </c>
      <c r="AH148" s="114">
        <f t="shared" si="85"/>
        <v>-370.5</v>
      </c>
      <c r="AI148" s="114">
        <f t="shared" si="86"/>
        <v>-33715.5</v>
      </c>
      <c r="AJ148" s="120"/>
      <c r="AK148" s="109">
        <f t="shared" si="94"/>
        <v>45754</v>
      </c>
      <c r="AM148" s="123">
        <v>148</v>
      </c>
      <c r="AN148" s="114">
        <v>3680</v>
      </c>
      <c r="AO148" s="114"/>
      <c r="AP148" s="114"/>
      <c r="AQ148" s="114">
        <v>3070</v>
      </c>
      <c r="AR148" s="114">
        <f t="shared" si="77"/>
        <v>-610</v>
      </c>
      <c r="AS148" s="114">
        <f t="shared" si="78"/>
        <v>-90280</v>
      </c>
      <c r="AU148" s="123">
        <v>189</v>
      </c>
      <c r="AV148" s="114">
        <v>4000</v>
      </c>
      <c r="AW148" s="114">
        <v>2868</v>
      </c>
      <c r="AX148" s="118">
        <v>2917</v>
      </c>
      <c r="AY148" s="114">
        <v>2891</v>
      </c>
      <c r="AZ148" s="114">
        <f t="shared" si="79"/>
        <v>-1109</v>
      </c>
      <c r="BA148" s="114">
        <f t="shared" si="80"/>
        <v>-209601</v>
      </c>
    </row>
    <row r="149" spans="1:53" hidden="1">
      <c r="A149" s="109">
        <v>45755</v>
      </c>
      <c r="C149" s="123">
        <v>57</v>
      </c>
      <c r="D149" s="114">
        <v>2838</v>
      </c>
      <c r="E149" s="114"/>
      <c r="F149" s="118">
        <v>2424.5</v>
      </c>
      <c r="G149" s="114">
        <v>2428.5</v>
      </c>
      <c r="H149" s="114">
        <f t="shared" si="81"/>
        <v>-409.5</v>
      </c>
      <c r="I149" s="114">
        <f t="shared" si="82"/>
        <v>-23341.5</v>
      </c>
      <c r="K149" s="123">
        <v>201</v>
      </c>
      <c r="L149" s="114">
        <v>1514</v>
      </c>
      <c r="M149" s="114"/>
      <c r="N149" s="118">
        <v>1286.5</v>
      </c>
      <c r="O149" s="114">
        <v>1284</v>
      </c>
      <c r="P149" s="114">
        <f t="shared" si="83"/>
        <v>-230</v>
      </c>
      <c r="Q149" s="114">
        <f t="shared" si="84"/>
        <v>-46230</v>
      </c>
      <c r="S149" s="109">
        <f t="shared" si="91"/>
        <v>45755</v>
      </c>
      <c r="U149" s="139"/>
      <c r="V149" s="120"/>
      <c r="W149" s="120"/>
      <c r="X149" s="120"/>
      <c r="Y149" s="120"/>
      <c r="Z149" s="120"/>
      <c r="AA149" s="120"/>
      <c r="AC149" s="123">
        <v>92</v>
      </c>
      <c r="AD149" s="114">
        <v>2926</v>
      </c>
      <c r="AE149" s="114"/>
      <c r="AF149" s="118">
        <v>2630</v>
      </c>
      <c r="AG149" s="114">
        <v>2647.5</v>
      </c>
      <c r="AH149" s="114">
        <f t="shared" si="85"/>
        <v>-278.5</v>
      </c>
      <c r="AI149" s="114">
        <f t="shared" si="86"/>
        <v>-25622</v>
      </c>
      <c r="AJ149" s="120"/>
      <c r="AK149" s="109">
        <f t="shared" si="94"/>
        <v>45755</v>
      </c>
      <c r="AM149" s="123">
        <v>148</v>
      </c>
      <c r="AN149" s="114">
        <v>3680</v>
      </c>
      <c r="AO149" s="114"/>
      <c r="AP149" s="114"/>
      <c r="AQ149" s="114">
        <v>3203</v>
      </c>
      <c r="AR149" s="114">
        <f t="shared" si="77"/>
        <v>-477</v>
      </c>
      <c r="AS149" s="114">
        <f t="shared" si="78"/>
        <v>-70596</v>
      </c>
      <c r="AU149" s="123">
        <v>189</v>
      </c>
      <c r="AV149" s="114">
        <v>4000</v>
      </c>
      <c r="AW149" s="114"/>
      <c r="AX149" s="114"/>
      <c r="AY149" s="114">
        <v>2969.5</v>
      </c>
      <c r="AZ149" s="114">
        <f t="shared" si="79"/>
        <v>-1030.5</v>
      </c>
      <c r="BA149" s="114">
        <f t="shared" si="80"/>
        <v>-194764.5</v>
      </c>
    </row>
    <row r="150" spans="1:53" hidden="1">
      <c r="A150" s="109">
        <v>45756</v>
      </c>
      <c r="C150" s="123">
        <v>58</v>
      </c>
      <c r="D150" s="114">
        <v>2830</v>
      </c>
      <c r="E150" s="114"/>
      <c r="F150" s="118">
        <v>2396.5</v>
      </c>
      <c r="G150" s="114">
        <v>2365.5</v>
      </c>
      <c r="H150" s="114">
        <f t="shared" ref="H150:H161" si="95">G150-D150</f>
        <v>-464.5</v>
      </c>
      <c r="I150" s="114">
        <f t="shared" ref="I150:I161" si="96">VALUE(RIGHT(C150,3))*H150</f>
        <v>-26941</v>
      </c>
      <c r="K150" s="123">
        <v>202</v>
      </c>
      <c r="L150" s="114">
        <v>1513</v>
      </c>
      <c r="M150" s="114"/>
      <c r="N150" s="118">
        <v>1260</v>
      </c>
      <c r="O150" s="114">
        <v>1243.5</v>
      </c>
      <c r="P150" s="114">
        <f t="shared" ref="P150:P161" si="97">O150-L150</f>
        <v>-269.5</v>
      </c>
      <c r="Q150" s="114">
        <f t="shared" ref="Q150:Q161" si="98">VALUE(RIGHT(K150,3))*P150</f>
        <v>-54439</v>
      </c>
      <c r="S150" s="109">
        <f t="shared" si="91"/>
        <v>45756</v>
      </c>
      <c r="U150" s="139"/>
      <c r="V150" s="120"/>
      <c r="W150" s="120"/>
      <c r="X150" s="120"/>
      <c r="Y150" s="120"/>
      <c r="Z150" s="120"/>
      <c r="AA150" s="120"/>
      <c r="AC150" s="123">
        <v>93</v>
      </c>
      <c r="AD150" s="114">
        <v>2922</v>
      </c>
      <c r="AE150" s="114"/>
      <c r="AF150" s="118">
        <v>2593.5</v>
      </c>
      <c r="AG150" s="114">
        <v>2592</v>
      </c>
      <c r="AH150" s="114">
        <f t="shared" ref="AH150:AH161" si="99">AG150-AD150</f>
        <v>-330</v>
      </c>
      <c r="AI150" s="114">
        <f t="shared" ref="AI150:AI161" si="100">VALUE(RIGHT(AC150,3))*AH150</f>
        <v>-30690</v>
      </c>
      <c r="AJ150" s="120"/>
      <c r="AK150" s="109">
        <f t="shared" si="94"/>
        <v>45756</v>
      </c>
      <c r="AM150" s="123">
        <v>148</v>
      </c>
      <c r="AN150" s="114">
        <v>3680</v>
      </c>
      <c r="AO150" s="114"/>
      <c r="AP150" s="114"/>
      <c r="AQ150" s="114">
        <v>3197</v>
      </c>
      <c r="AR150" s="114">
        <f t="shared" si="77"/>
        <v>-483</v>
      </c>
      <c r="AS150" s="114">
        <f t="shared" si="78"/>
        <v>-71484</v>
      </c>
      <c r="AU150" s="123">
        <v>189</v>
      </c>
      <c r="AV150" s="114">
        <v>4000</v>
      </c>
      <c r="AW150" s="114"/>
      <c r="AX150" s="114"/>
      <c r="AY150" s="114">
        <v>2978.5</v>
      </c>
      <c r="AZ150" s="114">
        <f t="shared" si="79"/>
        <v>-1021.5</v>
      </c>
      <c r="BA150" s="114">
        <f t="shared" si="80"/>
        <v>-193063.5</v>
      </c>
    </row>
    <row r="151" spans="1:53" hidden="1">
      <c r="A151" s="109">
        <v>45757</v>
      </c>
      <c r="C151" s="123">
        <v>58</v>
      </c>
      <c r="D151" s="114">
        <v>2830</v>
      </c>
      <c r="E151" s="114"/>
      <c r="F151" s="114"/>
      <c r="G151" s="114">
        <v>2543</v>
      </c>
      <c r="H151" s="114">
        <f t="shared" si="95"/>
        <v>-287</v>
      </c>
      <c r="I151" s="114">
        <f t="shared" si="96"/>
        <v>-16646</v>
      </c>
      <c r="K151" s="123">
        <v>202</v>
      </c>
      <c r="L151" s="114">
        <v>1513</v>
      </c>
      <c r="M151" s="114"/>
      <c r="N151" s="114"/>
      <c r="O151" s="114">
        <v>1348.5</v>
      </c>
      <c r="P151" s="114">
        <f t="shared" si="97"/>
        <v>-164.5</v>
      </c>
      <c r="Q151" s="114">
        <f t="shared" si="98"/>
        <v>-33229</v>
      </c>
      <c r="S151" s="109">
        <f t="shared" si="91"/>
        <v>45757</v>
      </c>
      <c r="U151" s="139"/>
      <c r="V151" s="120"/>
      <c r="W151" s="120"/>
      <c r="X151" s="120"/>
      <c r="Y151" s="120"/>
      <c r="Z151" s="120"/>
      <c r="AA151" s="120"/>
      <c r="AC151" s="123">
        <v>93</v>
      </c>
      <c r="AD151" s="114">
        <v>2922</v>
      </c>
      <c r="AE151" s="114"/>
      <c r="AF151" s="114"/>
      <c r="AG151" s="114">
        <v>2716.5</v>
      </c>
      <c r="AH151" s="114">
        <f t="shared" si="99"/>
        <v>-205.5</v>
      </c>
      <c r="AI151" s="114">
        <f t="shared" si="100"/>
        <v>-19111.5</v>
      </c>
      <c r="AJ151" s="120"/>
      <c r="AK151" s="109">
        <f t="shared" si="94"/>
        <v>45757</v>
      </c>
      <c r="AM151" s="123">
        <v>148</v>
      </c>
      <c r="AN151" s="114">
        <v>3680</v>
      </c>
      <c r="AO151" s="114"/>
      <c r="AP151" s="114"/>
      <c r="AQ151" s="114">
        <v>3304</v>
      </c>
      <c r="AR151" s="114">
        <f t="shared" si="77"/>
        <v>-376</v>
      </c>
      <c r="AS151" s="114">
        <f t="shared" si="78"/>
        <v>-55648</v>
      </c>
      <c r="AU151" s="123">
        <v>189</v>
      </c>
      <c r="AV151" s="114">
        <v>4000</v>
      </c>
      <c r="AW151" s="114"/>
      <c r="AX151" s="114"/>
      <c r="AY151" s="114">
        <v>3150</v>
      </c>
      <c r="AZ151" s="114">
        <f t="shared" si="79"/>
        <v>-850</v>
      </c>
      <c r="BA151" s="114">
        <f t="shared" si="80"/>
        <v>-160650</v>
      </c>
    </row>
    <row r="152" spans="1:53" hidden="1">
      <c r="A152" s="109">
        <v>45758</v>
      </c>
      <c r="C152" s="123">
        <v>59</v>
      </c>
      <c r="D152" s="114">
        <v>2823</v>
      </c>
      <c r="E152" s="114"/>
      <c r="F152" s="118">
        <v>2394.5</v>
      </c>
      <c r="G152" s="114">
        <v>2420</v>
      </c>
      <c r="H152" s="114">
        <f t="shared" si="95"/>
        <v>-403</v>
      </c>
      <c r="I152" s="114">
        <f t="shared" si="96"/>
        <v>-23777</v>
      </c>
      <c r="K152" s="123">
        <v>204</v>
      </c>
      <c r="L152" s="114">
        <v>1510</v>
      </c>
      <c r="M152" s="114"/>
      <c r="N152" s="118">
        <v>1294</v>
      </c>
      <c r="O152" s="114">
        <v>1315</v>
      </c>
      <c r="P152" s="114">
        <f t="shared" si="97"/>
        <v>-195</v>
      </c>
      <c r="Q152" s="114">
        <f t="shared" si="98"/>
        <v>-39780</v>
      </c>
      <c r="S152" s="109">
        <f t="shared" si="91"/>
        <v>45758</v>
      </c>
      <c r="U152" s="139"/>
      <c r="V152" s="120"/>
      <c r="W152" s="120"/>
      <c r="X152" s="120"/>
      <c r="Y152" s="120"/>
      <c r="Z152" s="120"/>
      <c r="AA152" s="120"/>
      <c r="AC152" s="123">
        <v>94</v>
      </c>
      <c r="AD152" s="114">
        <v>2919</v>
      </c>
      <c r="AE152" s="114"/>
      <c r="AF152" s="118">
        <v>2685.5</v>
      </c>
      <c r="AG152" s="114">
        <v>2684</v>
      </c>
      <c r="AH152" s="114">
        <f t="shared" si="99"/>
        <v>-235</v>
      </c>
      <c r="AI152" s="114">
        <f t="shared" si="100"/>
        <v>-22090</v>
      </c>
      <c r="AJ152" s="120"/>
      <c r="AK152" s="109">
        <f t="shared" si="94"/>
        <v>45758</v>
      </c>
      <c r="AM152" s="123">
        <v>148</v>
      </c>
      <c r="AN152" s="114">
        <v>3680</v>
      </c>
      <c r="AO152" s="114"/>
      <c r="AP152" s="114"/>
      <c r="AQ152" s="114">
        <v>3274</v>
      </c>
      <c r="AR152" s="114">
        <f t="shared" ref="AR152:AR183" si="101">AQ152-AN152</f>
        <v>-406</v>
      </c>
      <c r="AS152" s="114">
        <f t="shared" ref="AS152:AS183" si="102">VALUE(RIGHT(AM152,3))*AR152</f>
        <v>-60088</v>
      </c>
      <c r="AU152" s="123">
        <v>189</v>
      </c>
      <c r="AV152" s="114">
        <v>4000</v>
      </c>
      <c r="AW152" s="114"/>
      <c r="AX152" s="114"/>
      <c r="AY152" s="114">
        <v>3103</v>
      </c>
      <c r="AZ152" s="114">
        <f t="shared" ref="AZ152:AZ183" si="103">AY152-AV152</f>
        <v>-897</v>
      </c>
      <c r="BA152" s="114">
        <f t="shared" ref="BA152:BA183" si="104">VALUE(RIGHT(AU152,3))*AZ152</f>
        <v>-169533</v>
      </c>
    </row>
    <row r="153" spans="1:53" hidden="1">
      <c r="A153" s="109">
        <v>45761</v>
      </c>
      <c r="C153" s="123">
        <v>59</v>
      </c>
      <c r="D153" s="114">
        <v>2823</v>
      </c>
      <c r="E153" s="114"/>
      <c r="F153" s="114"/>
      <c r="G153" s="114">
        <v>2410</v>
      </c>
      <c r="H153" s="114">
        <f t="shared" si="95"/>
        <v>-413</v>
      </c>
      <c r="I153" s="114">
        <f t="shared" si="96"/>
        <v>-24367</v>
      </c>
      <c r="K153" s="123">
        <v>204</v>
      </c>
      <c r="L153" s="114">
        <v>1510</v>
      </c>
      <c r="M153" s="114"/>
      <c r="N153" s="114"/>
      <c r="O153" s="114">
        <v>1319.5</v>
      </c>
      <c r="P153" s="114">
        <f t="shared" si="97"/>
        <v>-190.5</v>
      </c>
      <c r="Q153" s="114">
        <f t="shared" si="98"/>
        <v>-38862</v>
      </c>
      <c r="S153" s="109">
        <f t="shared" si="91"/>
        <v>45761</v>
      </c>
      <c r="U153" s="139"/>
      <c r="V153" s="120"/>
      <c r="W153" s="120"/>
      <c r="X153" s="120"/>
      <c r="Y153" s="120"/>
      <c r="Z153" s="120"/>
      <c r="AA153" s="120"/>
      <c r="AC153" s="123">
        <v>95</v>
      </c>
      <c r="AD153" s="114">
        <v>2917</v>
      </c>
      <c r="AE153" s="114"/>
      <c r="AF153" s="118">
        <v>2681</v>
      </c>
      <c r="AG153" s="114">
        <v>2655</v>
      </c>
      <c r="AH153" s="114">
        <f t="shared" si="99"/>
        <v>-262</v>
      </c>
      <c r="AI153" s="114">
        <f t="shared" si="100"/>
        <v>-24890</v>
      </c>
      <c r="AJ153" s="120"/>
      <c r="AK153" s="109">
        <f t="shared" si="94"/>
        <v>45761</v>
      </c>
      <c r="AM153" s="123">
        <v>148</v>
      </c>
      <c r="AN153" s="114">
        <v>3680</v>
      </c>
      <c r="AO153" s="114"/>
      <c r="AP153" s="114"/>
      <c r="AQ153" s="114">
        <v>3298</v>
      </c>
      <c r="AR153" s="114">
        <f t="shared" si="101"/>
        <v>-382</v>
      </c>
      <c r="AS153" s="114">
        <f t="shared" si="102"/>
        <v>-56536</v>
      </c>
      <c r="AU153" s="123">
        <v>189</v>
      </c>
      <c r="AV153" s="114">
        <v>4000</v>
      </c>
      <c r="AW153" s="114"/>
      <c r="AX153" s="114"/>
      <c r="AY153" s="114">
        <v>3096</v>
      </c>
      <c r="AZ153" s="114">
        <f t="shared" si="103"/>
        <v>-904</v>
      </c>
      <c r="BA153" s="114">
        <f t="shared" si="104"/>
        <v>-170856</v>
      </c>
    </row>
    <row r="154" spans="1:53" hidden="1">
      <c r="A154" s="109">
        <v>45762</v>
      </c>
      <c r="C154" s="123">
        <v>59</v>
      </c>
      <c r="D154" s="114">
        <v>2823</v>
      </c>
      <c r="E154" s="114"/>
      <c r="F154" s="114"/>
      <c r="G154" s="114">
        <v>2499</v>
      </c>
      <c r="H154" s="114">
        <f t="shared" si="95"/>
        <v>-324</v>
      </c>
      <c r="I154" s="114">
        <f t="shared" si="96"/>
        <v>-19116</v>
      </c>
      <c r="K154" s="123">
        <v>204</v>
      </c>
      <c r="L154" s="114">
        <v>1510</v>
      </c>
      <c r="M154" s="114"/>
      <c r="N154" s="114"/>
      <c r="O154" s="114">
        <v>1367</v>
      </c>
      <c r="P154" s="114">
        <f t="shared" si="97"/>
        <v>-143</v>
      </c>
      <c r="Q154" s="114">
        <f t="shared" si="98"/>
        <v>-29172</v>
      </c>
      <c r="S154" s="109">
        <f t="shared" si="91"/>
        <v>45762</v>
      </c>
      <c r="U154" s="139"/>
      <c r="V154" s="120"/>
      <c r="W154" s="120"/>
      <c r="X154" s="120"/>
      <c r="Y154" s="120"/>
      <c r="Z154" s="120"/>
      <c r="AA154" s="120"/>
      <c r="AC154" s="123">
        <v>96</v>
      </c>
      <c r="AD154" s="114">
        <v>2914</v>
      </c>
      <c r="AE154" s="114"/>
      <c r="AF154" s="118">
        <v>2631.5</v>
      </c>
      <c r="AG154" s="114">
        <v>2626</v>
      </c>
      <c r="AH154" s="114">
        <f t="shared" si="99"/>
        <v>-288</v>
      </c>
      <c r="AI154" s="114">
        <f t="shared" si="100"/>
        <v>-27648</v>
      </c>
      <c r="AJ154" s="120"/>
      <c r="AK154" s="109">
        <f t="shared" si="94"/>
        <v>45762</v>
      </c>
      <c r="AM154" s="123">
        <v>148</v>
      </c>
      <c r="AN154" s="114">
        <v>3680</v>
      </c>
      <c r="AO154" s="114"/>
      <c r="AP154" s="114"/>
      <c r="AQ154" s="114">
        <v>3261</v>
      </c>
      <c r="AR154" s="114">
        <f t="shared" si="101"/>
        <v>-419</v>
      </c>
      <c r="AS154" s="114">
        <f t="shared" si="102"/>
        <v>-62012</v>
      </c>
      <c r="AU154" s="123">
        <v>189</v>
      </c>
      <c r="AV154" s="114">
        <v>4000</v>
      </c>
      <c r="AW154" s="114"/>
      <c r="AX154" s="114"/>
      <c r="AY154" s="114">
        <v>3093</v>
      </c>
      <c r="AZ154" s="114">
        <f t="shared" si="103"/>
        <v>-907</v>
      </c>
      <c r="BA154" s="114">
        <f t="shared" si="104"/>
        <v>-171423</v>
      </c>
    </row>
    <row r="155" spans="1:53" hidden="1">
      <c r="A155" s="109">
        <v>45763</v>
      </c>
      <c r="C155" s="123">
        <v>59</v>
      </c>
      <c r="D155" s="114">
        <v>2823</v>
      </c>
      <c r="E155" s="114"/>
      <c r="F155" s="114"/>
      <c r="G155" s="114">
        <v>2499</v>
      </c>
      <c r="H155" s="114">
        <f t="shared" si="95"/>
        <v>-324</v>
      </c>
      <c r="I155" s="114">
        <f t="shared" si="96"/>
        <v>-19116</v>
      </c>
      <c r="K155" s="123">
        <v>204</v>
      </c>
      <c r="L155" s="114">
        <v>1510</v>
      </c>
      <c r="M155" s="114"/>
      <c r="N155" s="114"/>
      <c r="O155" s="114">
        <v>1356.5</v>
      </c>
      <c r="P155" s="114">
        <f t="shared" si="97"/>
        <v>-153.5</v>
      </c>
      <c r="Q155" s="114">
        <f t="shared" si="98"/>
        <v>-31314</v>
      </c>
      <c r="S155" s="109">
        <f t="shared" si="91"/>
        <v>45763</v>
      </c>
      <c r="U155" s="139"/>
      <c r="V155" s="120"/>
      <c r="W155" s="120"/>
      <c r="X155" s="120"/>
      <c r="Y155" s="120"/>
      <c r="Z155" s="120"/>
      <c r="AA155" s="120"/>
      <c r="AC155" s="123">
        <v>97</v>
      </c>
      <c r="AD155" s="114">
        <v>2911</v>
      </c>
      <c r="AE155" s="114"/>
      <c r="AF155" s="118">
        <v>2645</v>
      </c>
      <c r="AG155" s="114">
        <v>2680.5</v>
      </c>
      <c r="AH155" s="114">
        <f t="shared" si="99"/>
        <v>-230.5</v>
      </c>
      <c r="AI155" s="114">
        <f t="shared" si="100"/>
        <v>-22358.5</v>
      </c>
      <c r="AJ155" s="120"/>
      <c r="AK155" s="109">
        <f t="shared" si="94"/>
        <v>45763</v>
      </c>
      <c r="AM155" s="123">
        <v>148</v>
      </c>
      <c r="AN155" s="114">
        <v>3680</v>
      </c>
      <c r="AO155" s="114"/>
      <c r="AP155" s="114"/>
      <c r="AQ155" s="114">
        <v>3261</v>
      </c>
      <c r="AR155" s="114">
        <f t="shared" si="101"/>
        <v>-419</v>
      </c>
      <c r="AS155" s="114">
        <f t="shared" si="102"/>
        <v>-62012</v>
      </c>
      <c r="AU155" s="123">
        <v>189</v>
      </c>
      <c r="AV155" s="114">
        <v>4000</v>
      </c>
      <c r="AW155" s="114"/>
      <c r="AX155" s="114"/>
      <c r="AY155" s="114">
        <v>3115</v>
      </c>
      <c r="AZ155" s="114">
        <f t="shared" si="103"/>
        <v>-885</v>
      </c>
      <c r="BA155" s="114">
        <f t="shared" si="104"/>
        <v>-167265</v>
      </c>
    </row>
    <row r="156" spans="1:53" hidden="1">
      <c r="A156" s="109">
        <v>45764</v>
      </c>
      <c r="C156" s="123">
        <v>59</v>
      </c>
      <c r="D156" s="114">
        <v>2823</v>
      </c>
      <c r="E156" s="114"/>
      <c r="F156" s="114"/>
      <c r="G156" s="114">
        <v>2498.5</v>
      </c>
      <c r="H156" s="114">
        <f t="shared" si="95"/>
        <v>-324.5</v>
      </c>
      <c r="I156" s="114">
        <f t="shared" si="96"/>
        <v>-19145.5</v>
      </c>
      <c r="K156" s="123">
        <v>204</v>
      </c>
      <c r="L156" s="114">
        <v>1510</v>
      </c>
      <c r="M156" s="114"/>
      <c r="N156" s="114"/>
      <c r="O156" s="114">
        <v>1382</v>
      </c>
      <c r="P156" s="114">
        <f t="shared" si="97"/>
        <v>-128</v>
      </c>
      <c r="Q156" s="114">
        <f t="shared" si="98"/>
        <v>-26112</v>
      </c>
      <c r="S156" s="109">
        <f t="shared" si="91"/>
        <v>45764</v>
      </c>
      <c r="U156" s="139"/>
      <c r="V156" s="120"/>
      <c r="W156" s="120"/>
      <c r="X156" s="120"/>
      <c r="Y156" s="120"/>
      <c r="Z156" s="120"/>
      <c r="AA156" s="120"/>
      <c r="AC156" s="123">
        <v>98</v>
      </c>
      <c r="AD156" s="114">
        <v>2909</v>
      </c>
      <c r="AE156" s="114"/>
      <c r="AF156" s="118">
        <v>2676</v>
      </c>
      <c r="AG156" s="114">
        <v>2680</v>
      </c>
      <c r="AH156" s="114">
        <f t="shared" si="99"/>
        <v>-229</v>
      </c>
      <c r="AI156" s="114">
        <f t="shared" si="100"/>
        <v>-22442</v>
      </c>
      <c r="AJ156" s="120"/>
      <c r="AK156" s="109">
        <f t="shared" si="94"/>
        <v>45764</v>
      </c>
      <c r="AM156" s="123">
        <v>148</v>
      </c>
      <c r="AN156" s="114">
        <v>3680</v>
      </c>
      <c r="AO156" s="114"/>
      <c r="AP156" s="114"/>
      <c r="AQ156" s="114">
        <v>3278</v>
      </c>
      <c r="AR156" s="114">
        <f t="shared" si="101"/>
        <v>-402</v>
      </c>
      <c r="AS156" s="114">
        <f t="shared" si="102"/>
        <v>-59496</v>
      </c>
      <c r="AU156" s="123">
        <v>189</v>
      </c>
      <c r="AV156" s="114">
        <v>4000</v>
      </c>
      <c r="AW156" s="114"/>
      <c r="AX156" s="114"/>
      <c r="AY156" s="114">
        <v>3068</v>
      </c>
      <c r="AZ156" s="114">
        <f t="shared" si="103"/>
        <v>-932</v>
      </c>
      <c r="BA156" s="114">
        <f t="shared" si="104"/>
        <v>-176148</v>
      </c>
    </row>
    <row r="157" spans="1:53" hidden="1">
      <c r="A157" s="109">
        <v>45765</v>
      </c>
      <c r="C157" s="123">
        <v>59</v>
      </c>
      <c r="D157" s="114">
        <v>2823</v>
      </c>
      <c r="E157" s="114"/>
      <c r="F157" s="114"/>
      <c r="G157" s="114">
        <v>2544</v>
      </c>
      <c r="H157" s="114">
        <f t="shared" si="95"/>
        <v>-279</v>
      </c>
      <c r="I157" s="114">
        <f t="shared" si="96"/>
        <v>-16461</v>
      </c>
      <c r="K157" s="123">
        <v>204</v>
      </c>
      <c r="L157" s="114">
        <v>1510</v>
      </c>
      <c r="M157" s="114"/>
      <c r="N157" s="114"/>
      <c r="O157" s="114">
        <v>1394.5</v>
      </c>
      <c r="P157" s="114">
        <f t="shared" si="97"/>
        <v>-115.5</v>
      </c>
      <c r="Q157" s="114">
        <f t="shared" si="98"/>
        <v>-23562</v>
      </c>
      <c r="S157" s="109">
        <f t="shared" si="91"/>
        <v>45765</v>
      </c>
      <c r="U157" s="139"/>
      <c r="V157" s="120"/>
      <c r="W157" s="120"/>
      <c r="X157" s="120"/>
      <c r="Y157" s="120"/>
      <c r="Z157" s="120"/>
      <c r="AA157" s="120"/>
      <c r="AC157" s="123">
        <v>98</v>
      </c>
      <c r="AD157" s="114">
        <v>2909</v>
      </c>
      <c r="AE157" s="114"/>
      <c r="AF157" s="114"/>
      <c r="AG157" s="114">
        <v>2713</v>
      </c>
      <c r="AH157" s="114">
        <f t="shared" si="99"/>
        <v>-196</v>
      </c>
      <c r="AI157" s="114">
        <f t="shared" si="100"/>
        <v>-19208</v>
      </c>
      <c r="AJ157" s="120"/>
      <c r="AK157" s="109">
        <f t="shared" si="94"/>
        <v>45765</v>
      </c>
      <c r="AM157" s="123">
        <v>148</v>
      </c>
      <c r="AN157" s="114">
        <v>3680</v>
      </c>
      <c r="AO157" s="114"/>
      <c r="AP157" s="114"/>
      <c r="AQ157" s="114">
        <v>3275</v>
      </c>
      <c r="AR157" s="114">
        <f t="shared" si="101"/>
        <v>-405</v>
      </c>
      <c r="AS157" s="114">
        <f t="shared" si="102"/>
        <v>-59940</v>
      </c>
      <c r="AU157" s="123">
        <v>189</v>
      </c>
      <c r="AV157" s="114">
        <v>4000</v>
      </c>
      <c r="AW157" s="114"/>
      <c r="AX157" s="114"/>
      <c r="AY157" s="114">
        <v>3073</v>
      </c>
      <c r="AZ157" s="114">
        <f t="shared" si="103"/>
        <v>-927</v>
      </c>
      <c r="BA157" s="114">
        <f t="shared" si="104"/>
        <v>-175203</v>
      </c>
    </row>
    <row r="158" spans="1:53" hidden="1">
      <c r="A158" s="109">
        <v>45768</v>
      </c>
      <c r="C158" s="123">
        <v>59</v>
      </c>
      <c r="D158" s="114">
        <v>2823</v>
      </c>
      <c r="E158" s="114"/>
      <c r="F158" s="114"/>
      <c r="G158" s="114">
        <v>2470.5</v>
      </c>
      <c r="H158" s="114">
        <f t="shared" si="95"/>
        <v>-352.5</v>
      </c>
      <c r="I158" s="114">
        <f t="shared" si="96"/>
        <v>-20797.5</v>
      </c>
      <c r="K158" s="123">
        <v>204</v>
      </c>
      <c r="L158" s="114">
        <v>1510</v>
      </c>
      <c r="M158" s="114"/>
      <c r="N158" s="114"/>
      <c r="O158" s="114">
        <v>1380.5</v>
      </c>
      <c r="P158" s="114">
        <f t="shared" si="97"/>
        <v>-129.5</v>
      </c>
      <c r="Q158" s="114">
        <f t="shared" si="98"/>
        <v>-26418</v>
      </c>
      <c r="S158" s="109">
        <f t="shared" si="91"/>
        <v>45768</v>
      </c>
      <c r="U158" s="139"/>
      <c r="V158" s="120"/>
      <c r="W158" s="120"/>
      <c r="X158" s="120"/>
      <c r="Y158" s="120"/>
      <c r="Z158" s="120"/>
      <c r="AA158" s="120"/>
      <c r="AC158" s="123">
        <v>98</v>
      </c>
      <c r="AD158" s="114">
        <v>2909</v>
      </c>
      <c r="AE158" s="114"/>
      <c r="AF158" s="114"/>
      <c r="AG158" s="114">
        <v>2694</v>
      </c>
      <c r="AH158" s="114">
        <f t="shared" si="99"/>
        <v>-215</v>
      </c>
      <c r="AI158" s="114">
        <f t="shared" si="100"/>
        <v>-21070</v>
      </c>
      <c r="AJ158" s="120"/>
      <c r="AK158" s="109">
        <f t="shared" si="94"/>
        <v>45768</v>
      </c>
      <c r="AM158" s="123">
        <v>148</v>
      </c>
      <c r="AN158" s="114">
        <v>3680</v>
      </c>
      <c r="AO158" s="114"/>
      <c r="AP158" s="114"/>
      <c r="AQ158" s="114">
        <v>3317</v>
      </c>
      <c r="AR158" s="114">
        <f t="shared" si="101"/>
        <v>-363</v>
      </c>
      <c r="AS158" s="114">
        <f t="shared" si="102"/>
        <v>-53724</v>
      </c>
      <c r="AU158" s="123">
        <v>189</v>
      </c>
      <c r="AV158" s="114">
        <v>4000</v>
      </c>
      <c r="AW158" s="114"/>
      <c r="AX158" s="114"/>
      <c r="AY158" s="114">
        <v>3119</v>
      </c>
      <c r="AZ158" s="114">
        <f t="shared" si="103"/>
        <v>-881</v>
      </c>
      <c r="BA158" s="114">
        <f t="shared" si="104"/>
        <v>-166509</v>
      </c>
    </row>
    <row r="159" spans="1:53">
      <c r="A159" s="109">
        <v>45769</v>
      </c>
      <c r="C159" s="123">
        <v>59</v>
      </c>
      <c r="D159" s="114">
        <v>2823</v>
      </c>
      <c r="E159" s="114"/>
      <c r="F159" s="114"/>
      <c r="G159" s="114">
        <v>2458</v>
      </c>
      <c r="H159" s="114">
        <f t="shared" si="95"/>
        <v>-365</v>
      </c>
      <c r="I159" s="114">
        <f t="shared" si="96"/>
        <v>-21535</v>
      </c>
      <c r="K159" s="123">
        <v>204</v>
      </c>
      <c r="L159" s="114">
        <v>1510</v>
      </c>
      <c r="M159" s="114"/>
      <c r="N159" s="114"/>
      <c r="O159" s="114">
        <v>1386</v>
      </c>
      <c r="P159" s="114">
        <f t="shared" si="97"/>
        <v>-124</v>
      </c>
      <c r="Q159" s="114">
        <f t="shared" si="98"/>
        <v>-25296</v>
      </c>
      <c r="S159" s="109">
        <f t="shared" si="91"/>
        <v>45769</v>
      </c>
      <c r="U159" s="139"/>
      <c r="V159" s="120"/>
      <c r="W159" s="120"/>
      <c r="X159" s="120"/>
      <c r="Y159" s="120"/>
      <c r="Z159" s="120"/>
      <c r="AA159" s="120"/>
      <c r="AC159" s="123">
        <v>98</v>
      </c>
      <c r="AD159" s="114">
        <v>2909</v>
      </c>
      <c r="AE159" s="114"/>
      <c r="AF159" s="114"/>
      <c r="AG159" s="114">
        <v>2727.5</v>
      </c>
      <c r="AH159" s="114">
        <f t="shared" si="99"/>
        <v>-181.5</v>
      </c>
      <c r="AI159" s="114">
        <f t="shared" si="100"/>
        <v>-17787</v>
      </c>
      <c r="AJ159" s="120"/>
      <c r="AK159" s="109">
        <f t="shared" si="94"/>
        <v>45769</v>
      </c>
      <c r="AM159" s="123">
        <v>147</v>
      </c>
      <c r="AN159" s="114">
        <v>3680</v>
      </c>
      <c r="AO159" s="114"/>
      <c r="AP159" s="121">
        <v>3348</v>
      </c>
      <c r="AQ159" s="114">
        <v>3340</v>
      </c>
      <c r="AR159" s="114">
        <f t="shared" si="101"/>
        <v>-340</v>
      </c>
      <c r="AS159" s="114">
        <f t="shared" si="102"/>
        <v>-49980</v>
      </c>
      <c r="AU159" s="123">
        <v>189</v>
      </c>
      <c r="AV159" s="114">
        <v>4000</v>
      </c>
      <c r="AW159" s="114"/>
      <c r="AX159" s="114"/>
      <c r="AY159" s="114">
        <v>3124</v>
      </c>
      <c r="AZ159" s="114">
        <f t="shared" si="103"/>
        <v>-876</v>
      </c>
      <c r="BA159" s="114">
        <f t="shared" si="104"/>
        <v>-165564</v>
      </c>
    </row>
    <row r="160" spans="1:53">
      <c r="A160" s="109">
        <v>45770</v>
      </c>
      <c r="C160" s="123">
        <v>58</v>
      </c>
      <c r="D160" s="114">
        <v>2823</v>
      </c>
      <c r="E160" s="114"/>
      <c r="F160" s="121">
        <v>2552</v>
      </c>
      <c r="G160" s="114">
        <v>2582</v>
      </c>
      <c r="H160" s="114">
        <f t="shared" si="95"/>
        <v>-241</v>
      </c>
      <c r="I160" s="114">
        <f t="shared" si="96"/>
        <v>-13978</v>
      </c>
      <c r="K160" s="123">
        <v>204</v>
      </c>
      <c r="L160" s="114">
        <v>1510</v>
      </c>
      <c r="M160" s="114"/>
      <c r="N160" s="114"/>
      <c r="O160" s="114">
        <v>1418.5</v>
      </c>
      <c r="P160" s="114">
        <f t="shared" si="97"/>
        <v>-91.5</v>
      </c>
      <c r="Q160" s="114">
        <f t="shared" si="98"/>
        <v>-18666</v>
      </c>
      <c r="S160" s="109">
        <f t="shared" si="91"/>
        <v>45770</v>
      </c>
      <c r="U160" s="139"/>
      <c r="V160" s="120"/>
      <c r="W160" s="120"/>
      <c r="X160" s="120"/>
      <c r="Y160" s="120"/>
      <c r="Z160" s="120"/>
      <c r="AA160" s="120"/>
      <c r="AC160" s="123">
        <v>96</v>
      </c>
      <c r="AD160" s="114">
        <v>2909</v>
      </c>
      <c r="AE160" s="114"/>
      <c r="AF160" s="121">
        <v>2751</v>
      </c>
      <c r="AG160" s="121">
        <v>2755.5</v>
      </c>
      <c r="AH160" s="114">
        <f t="shared" si="99"/>
        <v>-153.5</v>
      </c>
      <c r="AI160" s="114">
        <f t="shared" si="100"/>
        <v>-14736</v>
      </c>
      <c r="AJ160" s="120"/>
      <c r="AK160" s="109">
        <f t="shared" si="94"/>
        <v>45770</v>
      </c>
      <c r="AM160" s="123">
        <v>145</v>
      </c>
      <c r="AN160" s="114">
        <v>3680</v>
      </c>
      <c r="AO160" s="114"/>
      <c r="AP160" s="121">
        <v>3409</v>
      </c>
      <c r="AQ160" s="121">
        <v>3406</v>
      </c>
      <c r="AR160" s="114">
        <f t="shared" si="101"/>
        <v>-274</v>
      </c>
      <c r="AS160" s="114">
        <f t="shared" si="102"/>
        <v>-39730</v>
      </c>
      <c r="AU160" s="123">
        <v>189</v>
      </c>
      <c r="AV160" s="114">
        <v>4000</v>
      </c>
      <c r="AW160" s="114"/>
      <c r="AX160" s="114"/>
      <c r="AY160" s="114">
        <v>3133</v>
      </c>
      <c r="AZ160" s="114">
        <f t="shared" si="103"/>
        <v>-867</v>
      </c>
      <c r="BA160" s="114">
        <f t="shared" si="104"/>
        <v>-163863</v>
      </c>
    </row>
    <row r="161" spans="1:53">
      <c r="A161" s="109">
        <v>45771</v>
      </c>
      <c r="C161" s="123">
        <v>56</v>
      </c>
      <c r="D161" s="114">
        <v>2823</v>
      </c>
      <c r="E161" s="114"/>
      <c r="F161" s="121">
        <v>2687</v>
      </c>
      <c r="G161" s="121">
        <v>2657.5</v>
      </c>
      <c r="H161" s="114">
        <f t="shared" si="95"/>
        <v>-165.5</v>
      </c>
      <c r="I161" s="114">
        <f t="shared" si="96"/>
        <v>-9268</v>
      </c>
      <c r="K161" s="123">
        <v>204</v>
      </c>
      <c r="L161" s="114">
        <v>1510</v>
      </c>
      <c r="M161" s="114"/>
      <c r="N161" s="114"/>
      <c r="O161" s="114">
        <v>1427.5</v>
      </c>
      <c r="P161" s="114">
        <f t="shared" si="97"/>
        <v>-82.5</v>
      </c>
      <c r="Q161" s="114">
        <f t="shared" si="98"/>
        <v>-16830</v>
      </c>
      <c r="S161" s="109">
        <f t="shared" si="91"/>
        <v>45771</v>
      </c>
      <c r="U161" s="139"/>
      <c r="V161" s="120"/>
      <c r="W161" s="120"/>
      <c r="X161" s="120"/>
      <c r="Y161" s="120"/>
      <c r="Z161" s="120"/>
      <c r="AA161" s="120"/>
      <c r="AC161" s="123">
        <v>95</v>
      </c>
      <c r="AD161" s="114">
        <v>2909</v>
      </c>
      <c r="AE161" s="114"/>
      <c r="AF161" s="121">
        <v>2748</v>
      </c>
      <c r="AG161" s="114">
        <v>2728</v>
      </c>
      <c r="AH161" s="114">
        <f t="shared" si="99"/>
        <v>-181</v>
      </c>
      <c r="AI161" s="114">
        <f t="shared" si="100"/>
        <v>-17195</v>
      </c>
      <c r="AJ161" s="120"/>
      <c r="AK161" s="109">
        <f t="shared" si="94"/>
        <v>45771</v>
      </c>
      <c r="AM161" s="123">
        <v>145</v>
      </c>
      <c r="AN161" s="114">
        <v>3680</v>
      </c>
      <c r="AO161" s="114"/>
      <c r="AP161" s="114"/>
      <c r="AQ161" s="114">
        <v>3325</v>
      </c>
      <c r="AR161" s="114">
        <f t="shared" si="101"/>
        <v>-355</v>
      </c>
      <c r="AS161" s="114">
        <f t="shared" si="102"/>
        <v>-51475</v>
      </c>
      <c r="AU161" s="123">
        <v>189</v>
      </c>
      <c r="AV161" s="114">
        <v>4000</v>
      </c>
      <c r="AW161" s="114"/>
      <c r="AX161" s="114"/>
      <c r="AY161" s="114">
        <v>3095</v>
      </c>
      <c r="AZ161" s="114">
        <f t="shared" si="103"/>
        <v>-905</v>
      </c>
      <c r="BA161" s="114">
        <f t="shared" si="104"/>
        <v>-171045</v>
      </c>
    </row>
    <row r="162" spans="1:53">
      <c r="A162" s="109">
        <v>45772</v>
      </c>
      <c r="C162" s="123">
        <v>55</v>
      </c>
      <c r="D162" s="114">
        <v>2823</v>
      </c>
      <c r="E162" s="114"/>
      <c r="F162" s="121">
        <v>2707</v>
      </c>
      <c r="G162" s="114">
        <v>2690</v>
      </c>
      <c r="H162" s="114">
        <f t="shared" ref="H162:H163" si="105">G162-D162</f>
        <v>-133</v>
      </c>
      <c r="I162" s="114">
        <f t="shared" ref="I162:I163" si="106">VALUE(RIGHT(C162,3))*H162</f>
        <v>-7315</v>
      </c>
      <c r="K162" s="123">
        <v>203</v>
      </c>
      <c r="L162" s="114">
        <v>1510</v>
      </c>
      <c r="M162" s="114"/>
      <c r="N162" s="121">
        <v>1442.5</v>
      </c>
      <c r="O162" s="114">
        <v>1437.5</v>
      </c>
      <c r="P162" s="114">
        <f t="shared" ref="P162:P163" si="107">O162-L162</f>
        <v>-72.5</v>
      </c>
      <c r="Q162" s="114">
        <f t="shared" ref="Q162:Q163" si="108">VALUE(RIGHT(K162,3))*P162</f>
        <v>-14717.5</v>
      </c>
      <c r="S162" s="109">
        <f t="shared" si="91"/>
        <v>45772</v>
      </c>
      <c r="U162" s="139"/>
      <c r="V162" s="120"/>
      <c r="W162" s="120"/>
      <c r="X162" s="120"/>
      <c r="Y162" s="120"/>
      <c r="Z162" s="120"/>
      <c r="AA162" s="120"/>
      <c r="AC162" s="123">
        <v>95</v>
      </c>
      <c r="AD162" s="114">
        <v>2909</v>
      </c>
      <c r="AE162" s="114"/>
      <c r="AF162" s="114"/>
      <c r="AG162" s="114">
        <v>2703.5</v>
      </c>
      <c r="AH162" s="114">
        <f t="shared" ref="AH162:AH163" si="109">AG162-AD162</f>
        <v>-205.5</v>
      </c>
      <c r="AI162" s="114">
        <f t="shared" ref="AI162:AI163" si="110">VALUE(RIGHT(AC162,3))*AH162</f>
        <v>-19522.5</v>
      </c>
      <c r="AJ162" s="120"/>
      <c r="AK162" s="109">
        <f t="shared" si="94"/>
        <v>45772</v>
      </c>
      <c r="AM162" s="123">
        <v>144</v>
      </c>
      <c r="AN162" s="114">
        <v>3680</v>
      </c>
      <c r="AO162" s="114"/>
      <c r="AP162" s="121">
        <v>3394</v>
      </c>
      <c r="AQ162" s="114">
        <v>3346</v>
      </c>
      <c r="AR162" s="114">
        <f t="shared" si="101"/>
        <v>-334</v>
      </c>
      <c r="AS162" s="114">
        <f t="shared" si="102"/>
        <v>-48096</v>
      </c>
      <c r="AU162" s="123">
        <v>189</v>
      </c>
      <c r="AV162" s="114">
        <v>4000</v>
      </c>
      <c r="AW162" s="114"/>
      <c r="AX162" s="114"/>
      <c r="AY162" s="114">
        <v>3054</v>
      </c>
      <c r="AZ162" s="114">
        <f t="shared" si="103"/>
        <v>-946</v>
      </c>
      <c r="BA162" s="114">
        <f t="shared" si="104"/>
        <v>-178794</v>
      </c>
    </row>
    <row r="163" spans="1:53">
      <c r="A163" s="109">
        <v>45775</v>
      </c>
      <c r="C163" s="123">
        <v>53</v>
      </c>
      <c r="D163" s="114">
        <v>2823</v>
      </c>
      <c r="E163" s="114"/>
      <c r="F163" s="121">
        <v>2823.5</v>
      </c>
      <c r="G163" s="114">
        <v>2786.5</v>
      </c>
      <c r="H163" s="114">
        <f t="shared" si="105"/>
        <v>-36.5</v>
      </c>
      <c r="I163" s="114">
        <f t="shared" si="106"/>
        <v>-1934.5</v>
      </c>
      <c r="K163" s="123">
        <v>203</v>
      </c>
      <c r="L163" s="114">
        <v>1510</v>
      </c>
      <c r="M163" s="114"/>
      <c r="N163" s="114"/>
      <c r="O163" s="114">
        <v>1451.5</v>
      </c>
      <c r="P163" s="114">
        <f t="shared" si="107"/>
        <v>-58.5</v>
      </c>
      <c r="Q163" s="114">
        <f t="shared" si="108"/>
        <v>-11875.5</v>
      </c>
      <c r="S163" s="109">
        <f t="shared" si="91"/>
        <v>45775</v>
      </c>
      <c r="U163" s="139"/>
      <c r="V163" s="120"/>
      <c r="W163" s="120"/>
      <c r="X163" s="120"/>
      <c r="Y163" s="120"/>
      <c r="Z163" s="120"/>
      <c r="AA163" s="120"/>
      <c r="AC163" s="123">
        <v>95</v>
      </c>
      <c r="AD163" s="114">
        <v>2909</v>
      </c>
      <c r="AE163" s="114"/>
      <c r="AF163" s="114"/>
      <c r="AG163" s="114">
        <v>2732.5</v>
      </c>
      <c r="AH163" s="114">
        <f t="shared" si="109"/>
        <v>-176.5</v>
      </c>
      <c r="AI163" s="114">
        <f t="shared" si="110"/>
        <v>-16767.5</v>
      </c>
      <c r="AJ163" s="120"/>
      <c r="AK163" s="109">
        <f t="shared" si="94"/>
        <v>45775</v>
      </c>
      <c r="AM163" s="123">
        <v>143</v>
      </c>
      <c r="AN163" s="114">
        <v>3680</v>
      </c>
      <c r="AO163" s="114"/>
      <c r="AP163" s="121">
        <v>3356</v>
      </c>
      <c r="AQ163" s="114">
        <v>3400</v>
      </c>
      <c r="AR163" s="114">
        <f t="shared" si="101"/>
        <v>-280</v>
      </c>
      <c r="AS163" s="114">
        <f t="shared" si="102"/>
        <v>-40040</v>
      </c>
      <c r="AU163" s="123">
        <v>189</v>
      </c>
      <c r="AV163" s="114">
        <v>4000</v>
      </c>
      <c r="AW163" s="114"/>
      <c r="AX163" s="114"/>
      <c r="AY163" s="114">
        <v>3145</v>
      </c>
      <c r="AZ163" s="114">
        <f t="shared" si="103"/>
        <v>-855</v>
      </c>
      <c r="BA163" s="114">
        <f t="shared" si="104"/>
        <v>-161595</v>
      </c>
    </row>
    <row r="164" spans="1:53">
      <c r="A164" s="109">
        <v>45777</v>
      </c>
      <c r="C164" s="123">
        <v>52</v>
      </c>
      <c r="D164" s="114">
        <v>2823</v>
      </c>
      <c r="E164" s="114"/>
      <c r="F164" s="121">
        <v>2737</v>
      </c>
      <c r="G164" s="114">
        <v>2729</v>
      </c>
      <c r="H164" s="114">
        <f t="shared" ref="H164:H171" si="111">G164-D164</f>
        <v>-94</v>
      </c>
      <c r="I164" s="114">
        <f t="shared" ref="I164:I171" si="112">VALUE(RIGHT(C164,3))*H164</f>
        <v>-4888</v>
      </c>
      <c r="K164" s="123">
        <v>203</v>
      </c>
      <c r="L164" s="114">
        <v>1510</v>
      </c>
      <c r="M164" s="114"/>
      <c r="N164" s="114"/>
      <c r="O164" s="114">
        <v>1453</v>
      </c>
      <c r="P164" s="114">
        <f t="shared" ref="P164:P171" si="113">O164-L164</f>
        <v>-57</v>
      </c>
      <c r="Q164" s="114">
        <f t="shared" ref="Q164:Q171" si="114">VALUE(RIGHT(K164,3))*P164</f>
        <v>-11571</v>
      </c>
      <c r="S164" s="109">
        <f t="shared" si="91"/>
        <v>45777</v>
      </c>
      <c r="U164" s="139"/>
      <c r="V164" s="120"/>
      <c r="W164" s="120"/>
      <c r="X164" s="120"/>
      <c r="Y164" s="120"/>
      <c r="Z164" s="120"/>
      <c r="AA164" s="120"/>
      <c r="AC164" s="123">
        <v>95</v>
      </c>
      <c r="AD164" s="114">
        <v>2909</v>
      </c>
      <c r="AE164" s="114"/>
      <c r="AF164" s="114"/>
      <c r="AG164" s="114">
        <v>2736</v>
      </c>
      <c r="AH164" s="114">
        <f t="shared" ref="AH164:AH171" si="115">AG164-AD164</f>
        <v>-173</v>
      </c>
      <c r="AI164" s="114">
        <f t="shared" ref="AI164:AI171" si="116">VALUE(RIGHT(AC164,3))*AH164</f>
        <v>-16435</v>
      </c>
      <c r="AJ164" s="120"/>
      <c r="AK164" s="109">
        <f t="shared" si="94"/>
        <v>45777</v>
      </c>
      <c r="AM164" s="123">
        <v>142</v>
      </c>
      <c r="AN164" s="114">
        <v>3680</v>
      </c>
      <c r="AO164" s="114"/>
      <c r="AP164" s="121">
        <v>3425</v>
      </c>
      <c r="AQ164" s="114">
        <v>3417</v>
      </c>
      <c r="AR164" s="114">
        <f t="shared" si="101"/>
        <v>-263</v>
      </c>
      <c r="AS164" s="114">
        <f t="shared" si="102"/>
        <v>-37346</v>
      </c>
      <c r="AU164" s="123">
        <v>189</v>
      </c>
      <c r="AV164" s="114">
        <v>4000</v>
      </c>
      <c r="AW164" s="114"/>
      <c r="AX164" s="114"/>
      <c r="AY164" s="114">
        <v>3033</v>
      </c>
      <c r="AZ164" s="114">
        <f t="shared" si="103"/>
        <v>-967</v>
      </c>
      <c r="BA164" s="114">
        <f t="shared" si="104"/>
        <v>-182763</v>
      </c>
    </row>
    <row r="165" spans="1:53">
      <c r="A165" s="109">
        <v>45778</v>
      </c>
      <c r="C165" s="123">
        <v>52</v>
      </c>
      <c r="D165" s="114">
        <v>2823</v>
      </c>
      <c r="E165" s="114"/>
      <c r="F165" s="114"/>
      <c r="G165" s="114">
        <v>2751</v>
      </c>
      <c r="H165" s="114">
        <f t="shared" si="111"/>
        <v>-72</v>
      </c>
      <c r="I165" s="114">
        <f t="shared" si="112"/>
        <v>-3744</v>
      </c>
      <c r="K165" s="123">
        <v>203</v>
      </c>
      <c r="L165" s="114">
        <v>1510</v>
      </c>
      <c r="M165" s="114"/>
      <c r="N165" s="114"/>
      <c r="O165" s="114">
        <v>1465</v>
      </c>
      <c r="P165" s="114">
        <f t="shared" si="113"/>
        <v>-45</v>
      </c>
      <c r="Q165" s="114">
        <f t="shared" si="114"/>
        <v>-9135</v>
      </c>
      <c r="S165" s="109">
        <f t="shared" si="91"/>
        <v>45778</v>
      </c>
      <c r="U165" s="139"/>
      <c r="V165" s="120"/>
      <c r="W165" s="120"/>
      <c r="X165" s="120"/>
      <c r="Y165" s="120"/>
      <c r="Z165" s="120"/>
      <c r="AA165" s="120"/>
      <c r="AC165" s="123">
        <v>95</v>
      </c>
      <c r="AD165" s="114">
        <v>2909</v>
      </c>
      <c r="AE165" s="114"/>
      <c r="AF165" s="114"/>
      <c r="AG165" s="114">
        <v>2770</v>
      </c>
      <c r="AH165" s="114">
        <f t="shared" si="115"/>
        <v>-139</v>
      </c>
      <c r="AI165" s="114">
        <f t="shared" si="116"/>
        <v>-13205</v>
      </c>
      <c r="AJ165" s="120"/>
      <c r="AK165" s="109">
        <f t="shared" si="94"/>
        <v>45778</v>
      </c>
      <c r="AM165" s="123">
        <v>142</v>
      </c>
      <c r="AN165" s="114">
        <v>3680</v>
      </c>
      <c r="AO165" s="114"/>
      <c r="AP165" s="114"/>
      <c r="AQ165" s="114">
        <v>3386</v>
      </c>
      <c r="AR165" s="114">
        <f t="shared" si="101"/>
        <v>-294</v>
      </c>
      <c r="AS165" s="114">
        <f t="shared" si="102"/>
        <v>-41748</v>
      </c>
      <c r="AU165" s="123">
        <v>189</v>
      </c>
      <c r="AV165" s="114">
        <v>4000</v>
      </c>
      <c r="AW165" s="114"/>
      <c r="AX165" s="114"/>
      <c r="AY165" s="114">
        <v>3041</v>
      </c>
      <c r="AZ165" s="114">
        <f t="shared" si="103"/>
        <v>-959</v>
      </c>
      <c r="BA165" s="114">
        <f t="shared" si="104"/>
        <v>-181251</v>
      </c>
    </row>
    <row r="166" spans="1:53">
      <c r="A166" s="109">
        <v>45779</v>
      </c>
      <c r="C166" s="123">
        <v>51</v>
      </c>
      <c r="D166" s="114">
        <v>2823</v>
      </c>
      <c r="E166" s="114"/>
      <c r="F166" s="121"/>
      <c r="G166" s="114">
        <v>2788.5</v>
      </c>
      <c r="H166" s="114">
        <f t="shared" si="111"/>
        <v>-34.5</v>
      </c>
      <c r="I166" s="114">
        <f t="shared" si="112"/>
        <v>-1759.5</v>
      </c>
      <c r="K166" s="123">
        <v>202</v>
      </c>
      <c r="L166" s="114">
        <v>1510</v>
      </c>
      <c r="M166" s="114"/>
      <c r="N166" s="121"/>
      <c r="O166" s="114">
        <v>1493</v>
      </c>
      <c r="P166" s="114">
        <f t="shared" si="113"/>
        <v>-17</v>
      </c>
      <c r="Q166" s="114">
        <f t="shared" si="114"/>
        <v>-3434</v>
      </c>
      <c r="S166" s="109">
        <f t="shared" si="91"/>
        <v>45779</v>
      </c>
      <c r="U166" s="139"/>
      <c r="V166" s="120"/>
      <c r="W166" s="120"/>
      <c r="X166" s="120"/>
      <c r="Y166" s="120"/>
      <c r="Z166" s="120"/>
      <c r="AA166" s="120"/>
      <c r="AC166" s="123">
        <v>94</v>
      </c>
      <c r="AD166" s="114">
        <v>2909</v>
      </c>
      <c r="AE166" s="114"/>
      <c r="AF166" s="121"/>
      <c r="AG166" s="114">
        <v>2777</v>
      </c>
      <c r="AH166" s="114">
        <f t="shared" si="115"/>
        <v>-132</v>
      </c>
      <c r="AI166" s="114">
        <f t="shared" si="116"/>
        <v>-12408</v>
      </c>
      <c r="AJ166" s="120"/>
      <c r="AK166" s="109">
        <f t="shared" si="94"/>
        <v>45779</v>
      </c>
      <c r="AM166" s="123">
        <v>142</v>
      </c>
      <c r="AN166" s="114">
        <v>3680</v>
      </c>
      <c r="AO166" s="114"/>
      <c r="AP166" s="114"/>
      <c r="AQ166" s="114">
        <v>3379</v>
      </c>
      <c r="AR166" s="114">
        <f t="shared" si="101"/>
        <v>-301</v>
      </c>
      <c r="AS166" s="114">
        <f t="shared" si="102"/>
        <v>-42742</v>
      </c>
      <c r="AU166" s="123">
        <v>189</v>
      </c>
      <c r="AV166" s="114">
        <v>4000</v>
      </c>
      <c r="AW166" s="114"/>
      <c r="AX166" s="114"/>
      <c r="AY166" s="114">
        <v>3054</v>
      </c>
      <c r="AZ166" s="114">
        <f t="shared" si="103"/>
        <v>-946</v>
      </c>
      <c r="BA166" s="114">
        <f t="shared" si="104"/>
        <v>-178794</v>
      </c>
    </row>
    <row r="167" spans="1:53">
      <c r="A167" s="109">
        <v>45784</v>
      </c>
      <c r="C167" s="123">
        <v>51</v>
      </c>
      <c r="D167" s="114">
        <v>2823</v>
      </c>
      <c r="E167" s="114"/>
      <c r="F167" s="114"/>
      <c r="G167" s="114">
        <v>2706</v>
      </c>
      <c r="H167" s="114">
        <f t="shared" si="111"/>
        <v>-117</v>
      </c>
      <c r="I167" s="114">
        <f t="shared" si="112"/>
        <v>-5967</v>
      </c>
      <c r="K167" s="123">
        <v>202</v>
      </c>
      <c r="L167" s="114">
        <v>1510</v>
      </c>
      <c r="M167" s="114"/>
      <c r="N167" s="114"/>
      <c r="O167" s="114">
        <v>1458</v>
      </c>
      <c r="P167" s="114">
        <f t="shared" si="113"/>
        <v>-52</v>
      </c>
      <c r="Q167" s="114">
        <f t="shared" si="114"/>
        <v>-10504</v>
      </c>
      <c r="S167" s="109">
        <f t="shared" si="91"/>
        <v>45784</v>
      </c>
      <c r="U167" s="139"/>
      <c r="V167" s="120"/>
      <c r="W167" s="120"/>
      <c r="X167" s="120"/>
      <c r="Y167" s="120"/>
      <c r="Z167" s="120"/>
      <c r="AA167" s="120"/>
      <c r="AC167" s="123">
        <v>92</v>
      </c>
      <c r="AD167" s="114">
        <v>2909</v>
      </c>
      <c r="AE167" s="114"/>
      <c r="AF167" s="121">
        <v>2838</v>
      </c>
      <c r="AG167" s="121">
        <v>2828</v>
      </c>
      <c r="AH167" s="114">
        <f t="shared" si="115"/>
        <v>-81</v>
      </c>
      <c r="AI167" s="114">
        <f t="shared" si="116"/>
        <v>-7452</v>
      </c>
      <c r="AJ167" s="120"/>
      <c r="AK167" s="109">
        <f t="shared" si="94"/>
        <v>45784</v>
      </c>
      <c r="AM167" s="123">
        <v>142</v>
      </c>
      <c r="AN167" s="114">
        <v>3680</v>
      </c>
      <c r="AO167" s="114"/>
      <c r="AP167" s="114"/>
      <c r="AQ167" s="114">
        <v>3345</v>
      </c>
      <c r="AR167" s="114">
        <f t="shared" si="101"/>
        <v>-335</v>
      </c>
      <c r="AS167" s="114">
        <f t="shared" si="102"/>
        <v>-47570</v>
      </c>
      <c r="AU167" s="123">
        <v>189</v>
      </c>
      <c r="AV167" s="114">
        <v>4000</v>
      </c>
      <c r="AW167" s="114"/>
      <c r="AX167" s="114"/>
      <c r="AY167" s="114">
        <v>3259</v>
      </c>
      <c r="AZ167" s="114">
        <f t="shared" si="103"/>
        <v>-741</v>
      </c>
      <c r="BA167" s="114">
        <f t="shared" si="104"/>
        <v>-140049</v>
      </c>
    </row>
    <row r="168" spans="1:53" ht="18.600000000000001" thickBot="1">
      <c r="A168" s="109">
        <v>45785</v>
      </c>
      <c r="C168" s="123">
        <v>51</v>
      </c>
      <c r="D168" s="114">
        <v>2823</v>
      </c>
      <c r="E168" s="114"/>
      <c r="F168" s="114"/>
      <c r="G168" s="114">
        <v>2712</v>
      </c>
      <c r="H168" s="114">
        <f t="shared" si="111"/>
        <v>-111</v>
      </c>
      <c r="I168" s="114">
        <f t="shared" si="112"/>
        <v>-5661</v>
      </c>
      <c r="K168" s="123">
        <v>202</v>
      </c>
      <c r="L168" s="114">
        <v>1510</v>
      </c>
      <c r="M168" s="114"/>
      <c r="N168" s="114"/>
      <c r="O168" s="114">
        <v>1447</v>
      </c>
      <c r="P168" s="114">
        <f t="shared" si="113"/>
        <v>-63</v>
      </c>
      <c r="Q168" s="114">
        <f t="shared" si="114"/>
        <v>-12726</v>
      </c>
      <c r="S168" s="109">
        <f t="shared" si="91"/>
        <v>45785</v>
      </c>
      <c r="U168" s="69" t="s">
        <v>107</v>
      </c>
      <c r="V168" s="69" t="s">
        <v>98</v>
      </c>
      <c r="W168" s="120"/>
      <c r="X168" s="120"/>
      <c r="Y168" s="120"/>
      <c r="Z168" s="120"/>
      <c r="AA168" s="120"/>
      <c r="AC168" s="123">
        <v>91</v>
      </c>
      <c r="AD168" s="114">
        <v>2909</v>
      </c>
      <c r="AE168" s="114"/>
      <c r="AF168" s="121">
        <v>2835.5</v>
      </c>
      <c r="AG168" s="114">
        <v>2829.5</v>
      </c>
      <c r="AH168" s="114">
        <f t="shared" si="115"/>
        <v>-79.5</v>
      </c>
      <c r="AI168" s="114">
        <f t="shared" si="116"/>
        <v>-7234.5</v>
      </c>
      <c r="AJ168" s="120"/>
      <c r="AK168" s="109">
        <f t="shared" si="94"/>
        <v>45785</v>
      </c>
      <c r="AM168" s="123">
        <v>142</v>
      </c>
      <c r="AN168" s="114">
        <v>3680</v>
      </c>
      <c r="AO168" s="114"/>
      <c r="AP168" s="114"/>
      <c r="AQ168" s="114">
        <v>3255</v>
      </c>
      <c r="AR168" s="114">
        <f t="shared" si="101"/>
        <v>-425</v>
      </c>
      <c r="AS168" s="114">
        <f t="shared" si="102"/>
        <v>-60350</v>
      </c>
      <c r="AU168" s="123">
        <v>189</v>
      </c>
      <c r="AV168" s="114">
        <v>4000</v>
      </c>
      <c r="AW168" s="114"/>
      <c r="AX168" s="114"/>
      <c r="AY168" s="114">
        <v>3329</v>
      </c>
      <c r="AZ168" s="114">
        <f t="shared" si="103"/>
        <v>-671</v>
      </c>
      <c r="BA168" s="114">
        <f t="shared" si="104"/>
        <v>-126819</v>
      </c>
    </row>
    <row r="169" spans="1:53" ht="18.600000000000001" thickBot="1">
      <c r="A169" s="109">
        <v>45786</v>
      </c>
      <c r="C169" s="123">
        <v>51</v>
      </c>
      <c r="D169" s="114">
        <v>2823</v>
      </c>
      <c r="E169" s="114"/>
      <c r="F169" s="114"/>
      <c r="G169" s="114">
        <v>2719.5</v>
      </c>
      <c r="H169" s="114">
        <f t="shared" si="111"/>
        <v>-103.5</v>
      </c>
      <c r="I169" s="114">
        <f t="shared" si="112"/>
        <v>-5278.5</v>
      </c>
      <c r="K169" s="123">
        <v>202</v>
      </c>
      <c r="L169" s="114">
        <v>1510</v>
      </c>
      <c r="M169" s="114"/>
      <c r="N169" s="114"/>
      <c r="O169" s="114">
        <v>1482</v>
      </c>
      <c r="P169" s="114">
        <f t="shared" si="113"/>
        <v>-28</v>
      </c>
      <c r="Q169" s="114">
        <f t="shared" si="114"/>
        <v>-5656</v>
      </c>
      <c r="S169" s="109">
        <f t="shared" si="91"/>
        <v>45786</v>
      </c>
      <c r="U169" s="110" t="s">
        <v>59</v>
      </c>
      <c r="V169" s="111">
        <v>6902</v>
      </c>
      <c r="W169" s="120"/>
      <c r="X169" s="120"/>
      <c r="Y169" s="120"/>
      <c r="Z169" s="120"/>
      <c r="AA169" s="120"/>
      <c r="AC169" s="123">
        <v>91</v>
      </c>
      <c r="AD169" s="114">
        <v>2909</v>
      </c>
      <c r="AE169" s="114"/>
      <c r="AF169" s="114"/>
      <c r="AG169" s="114">
        <v>2827</v>
      </c>
      <c r="AH169" s="114">
        <f t="shared" si="115"/>
        <v>-82</v>
      </c>
      <c r="AI169" s="114">
        <f t="shared" si="116"/>
        <v>-7462</v>
      </c>
      <c r="AJ169" s="120"/>
      <c r="AK169" s="109">
        <f t="shared" si="94"/>
        <v>45786</v>
      </c>
      <c r="AM169" s="123">
        <v>142</v>
      </c>
      <c r="AN169" s="114">
        <v>3680</v>
      </c>
      <c r="AO169" s="114"/>
      <c r="AP169" s="114"/>
      <c r="AQ169" s="114">
        <v>3288</v>
      </c>
      <c r="AR169" s="114">
        <f t="shared" si="101"/>
        <v>-392</v>
      </c>
      <c r="AS169" s="114">
        <f t="shared" si="102"/>
        <v>-55664</v>
      </c>
      <c r="AU169" s="123">
        <v>189</v>
      </c>
      <c r="AV169" s="114">
        <v>4000</v>
      </c>
      <c r="AW169" s="114"/>
      <c r="AX169" s="114"/>
      <c r="AY169" s="114">
        <v>3285</v>
      </c>
      <c r="AZ169" s="114">
        <f t="shared" si="103"/>
        <v>-715</v>
      </c>
      <c r="BA169" s="114">
        <f t="shared" si="104"/>
        <v>-135135</v>
      </c>
    </row>
    <row r="170" spans="1:53">
      <c r="A170" s="109">
        <v>45789</v>
      </c>
      <c r="C170" s="123">
        <v>51</v>
      </c>
      <c r="D170" s="114">
        <v>2823</v>
      </c>
      <c r="E170" s="114"/>
      <c r="F170" s="114"/>
      <c r="G170" s="114">
        <v>2753.5</v>
      </c>
      <c r="H170" s="114">
        <f t="shared" si="111"/>
        <v>-69.5</v>
      </c>
      <c r="I170" s="114">
        <f t="shared" si="112"/>
        <v>-3544.5</v>
      </c>
      <c r="K170" s="123">
        <v>202</v>
      </c>
      <c r="L170" s="114">
        <v>1510</v>
      </c>
      <c r="M170" s="114"/>
      <c r="N170" s="114"/>
      <c r="O170" s="114">
        <v>1488.5</v>
      </c>
      <c r="P170" s="114">
        <f t="shared" si="113"/>
        <v>-21.5</v>
      </c>
      <c r="Q170" s="114">
        <f t="shared" si="114"/>
        <v>-4343</v>
      </c>
      <c r="S170" s="109">
        <f t="shared" si="91"/>
        <v>45789</v>
      </c>
      <c r="U170" s="123">
        <v>120</v>
      </c>
      <c r="V170" s="114">
        <v>2040</v>
      </c>
      <c r="W170" s="114"/>
      <c r="X170" s="114"/>
      <c r="Y170" s="114">
        <v>1966</v>
      </c>
      <c r="Z170" s="114">
        <f t="shared" ref="Z170" si="117">Y170-V170</f>
        <v>-74</v>
      </c>
      <c r="AA170" s="114">
        <f t="shared" ref="AA170" si="118">VALUE(RIGHT(U170,3))*Z170</f>
        <v>-8880</v>
      </c>
      <c r="AC170" s="123">
        <v>89</v>
      </c>
      <c r="AD170" s="114">
        <v>2909</v>
      </c>
      <c r="AE170" s="114"/>
      <c r="AF170" s="121">
        <v>2830</v>
      </c>
      <c r="AG170" s="121">
        <v>2859.5</v>
      </c>
      <c r="AH170" s="114">
        <f t="shared" si="115"/>
        <v>-49.5</v>
      </c>
      <c r="AI170" s="114">
        <f t="shared" si="116"/>
        <v>-4405.5</v>
      </c>
      <c r="AJ170" s="120"/>
      <c r="AK170" s="109">
        <f t="shared" si="94"/>
        <v>45789</v>
      </c>
      <c r="AM170" s="123">
        <v>142</v>
      </c>
      <c r="AN170" s="114">
        <v>3680</v>
      </c>
      <c r="AO170" s="114"/>
      <c r="AP170" s="114"/>
      <c r="AQ170" s="114">
        <v>3269</v>
      </c>
      <c r="AR170" s="114">
        <f t="shared" si="101"/>
        <v>-411</v>
      </c>
      <c r="AS170" s="114">
        <f t="shared" si="102"/>
        <v>-58362</v>
      </c>
      <c r="AU170" s="123">
        <v>189</v>
      </c>
      <c r="AV170" s="114">
        <v>4000</v>
      </c>
      <c r="AW170" s="114"/>
      <c r="AX170" s="114"/>
      <c r="AY170" s="114">
        <v>3294</v>
      </c>
      <c r="AZ170" s="114">
        <f t="shared" si="103"/>
        <v>-706</v>
      </c>
      <c r="BA170" s="114">
        <f t="shared" si="104"/>
        <v>-133434</v>
      </c>
    </row>
    <row r="171" spans="1:53">
      <c r="A171" s="109">
        <v>45790</v>
      </c>
      <c r="C171" s="123">
        <v>47</v>
      </c>
      <c r="D171" s="114">
        <v>2823</v>
      </c>
      <c r="E171" s="114"/>
      <c r="F171" s="121">
        <v>2848</v>
      </c>
      <c r="G171" s="121">
        <v>2850</v>
      </c>
      <c r="H171" s="114">
        <f t="shared" si="111"/>
        <v>27</v>
      </c>
      <c r="I171" s="114">
        <f t="shared" si="112"/>
        <v>1269</v>
      </c>
      <c r="K171" s="123">
        <v>202</v>
      </c>
      <c r="L171" s="114">
        <v>1510</v>
      </c>
      <c r="M171" s="114"/>
      <c r="N171" s="114"/>
      <c r="O171" s="114">
        <v>1503.5</v>
      </c>
      <c r="P171" s="114">
        <f t="shared" si="113"/>
        <v>-6.5</v>
      </c>
      <c r="Q171" s="114">
        <f t="shared" si="114"/>
        <v>-1313</v>
      </c>
      <c r="S171" s="109">
        <f t="shared" si="91"/>
        <v>45790</v>
      </c>
      <c r="U171" s="123">
        <v>120</v>
      </c>
      <c r="V171" s="114">
        <v>2040</v>
      </c>
      <c r="W171" s="114"/>
      <c r="X171" s="114"/>
      <c r="Y171" s="114">
        <v>2018.5</v>
      </c>
      <c r="Z171" s="114">
        <f t="shared" ref="Z171:Z173" si="119">Y171-V171</f>
        <v>-21.5</v>
      </c>
      <c r="AA171" s="114">
        <f t="shared" ref="AA171:AA173" si="120">VALUE(RIGHT(U171,3))*Z171</f>
        <v>-2580</v>
      </c>
      <c r="AC171" s="123">
        <v>88</v>
      </c>
      <c r="AD171" s="114">
        <v>2909</v>
      </c>
      <c r="AE171" s="114"/>
      <c r="AF171" s="114"/>
      <c r="AG171" s="121">
        <v>2851.5</v>
      </c>
      <c r="AH171" s="114">
        <f t="shared" si="115"/>
        <v>-57.5</v>
      </c>
      <c r="AI171" s="114">
        <f t="shared" si="116"/>
        <v>-5060</v>
      </c>
      <c r="AJ171" s="120"/>
      <c r="AK171" s="109">
        <f t="shared" si="94"/>
        <v>45790</v>
      </c>
      <c r="AM171" s="123">
        <v>142</v>
      </c>
      <c r="AN171" s="114">
        <v>3680</v>
      </c>
      <c r="AO171" s="114"/>
      <c r="AP171" s="114"/>
      <c r="AQ171" s="114">
        <v>3230</v>
      </c>
      <c r="AR171" s="114">
        <f t="shared" si="101"/>
        <v>-450</v>
      </c>
      <c r="AS171" s="114">
        <f t="shared" si="102"/>
        <v>-63900</v>
      </c>
      <c r="AU171" s="123">
        <v>189</v>
      </c>
      <c r="AV171" s="114">
        <v>4000</v>
      </c>
      <c r="AW171" s="114"/>
      <c r="AX171" s="114"/>
      <c r="AY171" s="114">
        <v>3280</v>
      </c>
      <c r="AZ171" s="114">
        <f t="shared" si="103"/>
        <v>-720</v>
      </c>
      <c r="BA171" s="114">
        <f t="shared" si="104"/>
        <v>-136080</v>
      </c>
    </row>
    <row r="172" spans="1:53">
      <c r="A172" s="109">
        <v>45791</v>
      </c>
      <c r="C172" s="123">
        <v>46</v>
      </c>
      <c r="D172" s="114">
        <v>2823</v>
      </c>
      <c r="E172" s="121">
        <v>2830</v>
      </c>
      <c r="F172" s="114"/>
      <c r="G172" s="114">
        <v>2749.5</v>
      </c>
      <c r="H172" s="114">
        <f t="shared" ref="H172:H173" si="121">G172-D172</f>
        <v>-73.5</v>
      </c>
      <c r="I172" s="114">
        <f t="shared" ref="I172:I173" si="122">VALUE(RIGHT(C172,3))*H172</f>
        <v>-3381</v>
      </c>
      <c r="K172" s="123">
        <v>202</v>
      </c>
      <c r="L172" s="114">
        <v>1510</v>
      </c>
      <c r="M172" s="114"/>
      <c r="N172" s="114"/>
      <c r="O172" s="114">
        <v>1460.5</v>
      </c>
      <c r="P172" s="114">
        <f t="shared" ref="P172:P173" si="123">O172-L172</f>
        <v>-49.5</v>
      </c>
      <c r="Q172" s="114">
        <f t="shared" ref="Q172:Q173" si="124">VALUE(RIGHT(K172,3))*P172</f>
        <v>-9999</v>
      </c>
      <c r="S172" s="109">
        <f t="shared" ref="S172:S203" si="125">A172</f>
        <v>45791</v>
      </c>
      <c r="U172" s="123">
        <v>120</v>
      </c>
      <c r="V172" s="114">
        <v>2040</v>
      </c>
      <c r="W172" s="114"/>
      <c r="X172" s="114"/>
      <c r="Y172" s="114">
        <v>1984</v>
      </c>
      <c r="Z172" s="114">
        <f t="shared" si="119"/>
        <v>-56</v>
      </c>
      <c r="AA172" s="114">
        <f t="shared" si="120"/>
        <v>-6720</v>
      </c>
      <c r="AC172" s="123">
        <v>86</v>
      </c>
      <c r="AD172" s="114">
        <v>2909</v>
      </c>
      <c r="AE172" s="114"/>
      <c r="AF172" s="121">
        <v>2864.5</v>
      </c>
      <c r="AG172" s="121">
        <v>2868.5</v>
      </c>
      <c r="AH172" s="114">
        <f t="shared" ref="AH172:AH173" si="126">AG172-AD172</f>
        <v>-40.5</v>
      </c>
      <c r="AI172" s="114">
        <f t="shared" ref="AI172:AI173" si="127">VALUE(RIGHT(AC172,3))*AH172</f>
        <v>-3483</v>
      </c>
      <c r="AJ172" s="120"/>
      <c r="AK172" s="109">
        <f t="shared" ref="AK172:AK203" si="128">A172</f>
        <v>45791</v>
      </c>
      <c r="AM172" s="123">
        <v>142</v>
      </c>
      <c r="AN172" s="114">
        <v>3680</v>
      </c>
      <c r="AO172" s="114"/>
      <c r="AP172" s="114"/>
      <c r="AQ172" s="114">
        <v>3185</v>
      </c>
      <c r="AR172" s="114">
        <f t="shared" si="101"/>
        <v>-495</v>
      </c>
      <c r="AS172" s="114">
        <f t="shared" si="102"/>
        <v>-70290</v>
      </c>
      <c r="AU172" s="123">
        <v>189</v>
      </c>
      <c r="AV172" s="114">
        <v>4000</v>
      </c>
      <c r="AW172" s="114"/>
      <c r="AX172" s="114"/>
      <c r="AY172" s="114">
        <v>3296</v>
      </c>
      <c r="AZ172" s="114">
        <f t="shared" si="103"/>
        <v>-704</v>
      </c>
      <c r="BA172" s="114">
        <f t="shared" si="104"/>
        <v>-133056</v>
      </c>
    </row>
    <row r="173" spans="1:53">
      <c r="A173" s="109">
        <v>45792</v>
      </c>
      <c r="C173" s="123">
        <v>46</v>
      </c>
      <c r="D173" s="114">
        <v>2823</v>
      </c>
      <c r="E173" s="114"/>
      <c r="F173" s="114"/>
      <c r="G173" s="114">
        <v>2657</v>
      </c>
      <c r="H173" s="114">
        <f t="shared" si="121"/>
        <v>-166</v>
      </c>
      <c r="I173" s="114">
        <f t="shared" si="122"/>
        <v>-7636</v>
      </c>
      <c r="K173" s="123">
        <v>202</v>
      </c>
      <c r="L173" s="114">
        <v>1510</v>
      </c>
      <c r="M173" s="114"/>
      <c r="N173" s="114"/>
      <c r="O173" s="114">
        <v>1403.5</v>
      </c>
      <c r="P173" s="114">
        <f t="shared" si="123"/>
        <v>-106.5</v>
      </c>
      <c r="Q173" s="114">
        <f t="shared" si="124"/>
        <v>-21513</v>
      </c>
      <c r="S173" s="109">
        <f t="shared" si="125"/>
        <v>45792</v>
      </c>
      <c r="U173" s="123">
        <v>121</v>
      </c>
      <c r="V173" s="114">
        <v>2039</v>
      </c>
      <c r="W173" s="114"/>
      <c r="X173" s="118">
        <v>1949</v>
      </c>
      <c r="Y173" s="114">
        <v>1949</v>
      </c>
      <c r="Z173" s="114">
        <f t="shared" si="119"/>
        <v>-90</v>
      </c>
      <c r="AA173" s="114">
        <f t="shared" si="120"/>
        <v>-10890</v>
      </c>
      <c r="AC173" s="123">
        <v>85</v>
      </c>
      <c r="AD173" s="114">
        <v>2909</v>
      </c>
      <c r="AE173" s="114"/>
      <c r="AF173" s="121">
        <v>2845.5</v>
      </c>
      <c r="AG173" s="114">
        <v>2854.5</v>
      </c>
      <c r="AH173" s="114">
        <f t="shared" si="126"/>
        <v>-54.5</v>
      </c>
      <c r="AI173" s="114">
        <f t="shared" si="127"/>
        <v>-4632.5</v>
      </c>
      <c r="AJ173" s="120"/>
      <c r="AK173" s="109">
        <f t="shared" si="128"/>
        <v>45792</v>
      </c>
      <c r="AM173" s="123">
        <v>142</v>
      </c>
      <c r="AN173" s="114">
        <v>3680</v>
      </c>
      <c r="AO173" s="114"/>
      <c r="AP173" s="114"/>
      <c r="AQ173" s="114">
        <v>3229</v>
      </c>
      <c r="AR173" s="114">
        <f t="shared" si="101"/>
        <v>-451</v>
      </c>
      <c r="AS173" s="114">
        <f t="shared" si="102"/>
        <v>-64042</v>
      </c>
      <c r="AU173" s="123">
        <v>189</v>
      </c>
      <c r="AV173" s="114">
        <v>4000</v>
      </c>
      <c r="AW173" s="114"/>
      <c r="AX173" s="114"/>
      <c r="AY173" s="114">
        <v>3330</v>
      </c>
      <c r="AZ173" s="114">
        <f t="shared" si="103"/>
        <v>-670</v>
      </c>
      <c r="BA173" s="114">
        <f t="shared" si="104"/>
        <v>-126630</v>
      </c>
    </row>
    <row r="174" spans="1:53">
      <c r="A174" s="109">
        <v>45793</v>
      </c>
      <c r="C174" s="123">
        <v>46</v>
      </c>
      <c r="D174" s="114">
        <v>2823</v>
      </c>
      <c r="E174" s="114"/>
      <c r="F174" s="114"/>
      <c r="G174" s="114">
        <v>2642.5</v>
      </c>
      <c r="H174" s="114">
        <f t="shared" ref="H174:H178" si="129">G174-D174</f>
        <v>-180.5</v>
      </c>
      <c r="I174" s="114">
        <f t="shared" ref="I174:I178" si="130">VALUE(RIGHT(C174,3))*H174</f>
        <v>-8303</v>
      </c>
      <c r="K174" s="123">
        <v>203</v>
      </c>
      <c r="L174" s="114">
        <v>1510</v>
      </c>
      <c r="M174" s="114"/>
      <c r="N174" s="118">
        <v>1405.5</v>
      </c>
      <c r="O174" s="114">
        <v>1406</v>
      </c>
      <c r="P174" s="114">
        <f t="shared" ref="P174:P178" si="131">O174-L174</f>
        <v>-104</v>
      </c>
      <c r="Q174" s="114">
        <f t="shared" ref="Q174:Q178" si="132">VALUE(RIGHT(K174,3))*P174</f>
        <v>-21112</v>
      </c>
      <c r="S174" s="109">
        <f t="shared" si="125"/>
        <v>45793</v>
      </c>
      <c r="U174" s="123">
        <v>122</v>
      </c>
      <c r="V174" s="114">
        <v>2038</v>
      </c>
      <c r="W174" s="114"/>
      <c r="X174" s="118">
        <v>1897.5</v>
      </c>
      <c r="Y174" s="114">
        <v>1922</v>
      </c>
      <c r="Z174" s="114">
        <f t="shared" ref="Z174:Z223" si="133">Y174-V174</f>
        <v>-116</v>
      </c>
      <c r="AA174" s="114">
        <f t="shared" ref="AA174:AA223" si="134">VALUE(RIGHT(U174,3))*Z174</f>
        <v>-14152</v>
      </c>
      <c r="AC174" s="123">
        <v>85</v>
      </c>
      <c r="AD174" s="114">
        <v>2909</v>
      </c>
      <c r="AE174" s="114"/>
      <c r="AF174" s="114"/>
      <c r="AG174" s="121">
        <v>2875.5</v>
      </c>
      <c r="AH174" s="114">
        <f t="shared" ref="AH174:AH178" si="135">AG174-AD174</f>
        <v>-33.5</v>
      </c>
      <c r="AI174" s="114">
        <f t="shared" ref="AI174:AI178" si="136">VALUE(RIGHT(AC174,3))*AH174</f>
        <v>-2847.5</v>
      </c>
      <c r="AJ174" s="120"/>
      <c r="AK174" s="109">
        <f t="shared" si="128"/>
        <v>45793</v>
      </c>
      <c r="AM174" s="123">
        <v>142</v>
      </c>
      <c r="AN174" s="114">
        <v>3680</v>
      </c>
      <c r="AO174" s="114"/>
      <c r="AP174" s="114"/>
      <c r="AQ174" s="114">
        <v>3234</v>
      </c>
      <c r="AR174" s="114">
        <f t="shared" si="101"/>
        <v>-446</v>
      </c>
      <c r="AS174" s="114">
        <f t="shared" si="102"/>
        <v>-63332</v>
      </c>
      <c r="AU174" s="123">
        <v>189</v>
      </c>
      <c r="AV174" s="114">
        <v>4000</v>
      </c>
      <c r="AW174" s="114"/>
      <c r="AX174" s="114"/>
      <c r="AY174" s="114">
        <v>3387</v>
      </c>
      <c r="AZ174" s="114">
        <f t="shared" si="103"/>
        <v>-613</v>
      </c>
      <c r="BA174" s="114">
        <f t="shared" si="104"/>
        <v>-115857</v>
      </c>
    </row>
    <row r="175" spans="1:53">
      <c r="A175" s="109">
        <v>45796</v>
      </c>
      <c r="C175" s="123">
        <v>46</v>
      </c>
      <c r="D175" s="114">
        <v>2823</v>
      </c>
      <c r="E175" s="114"/>
      <c r="F175" s="114"/>
      <c r="G175" s="114">
        <v>2665</v>
      </c>
      <c r="H175" s="114">
        <f t="shared" si="129"/>
        <v>-158</v>
      </c>
      <c r="I175" s="114">
        <f t="shared" si="130"/>
        <v>-7268</v>
      </c>
      <c r="K175" s="123">
        <v>203</v>
      </c>
      <c r="L175" s="114">
        <v>1510</v>
      </c>
      <c r="M175" s="114"/>
      <c r="N175" s="114"/>
      <c r="O175" s="114">
        <v>1411</v>
      </c>
      <c r="P175" s="114">
        <f t="shared" si="131"/>
        <v>-99</v>
      </c>
      <c r="Q175" s="114">
        <f t="shared" si="132"/>
        <v>-20097</v>
      </c>
      <c r="S175" s="109">
        <f t="shared" si="125"/>
        <v>45796</v>
      </c>
      <c r="U175" s="123">
        <v>122</v>
      </c>
      <c r="V175" s="114">
        <v>2040</v>
      </c>
      <c r="W175" s="114"/>
      <c r="X175" s="114"/>
      <c r="Y175" s="114">
        <v>1928</v>
      </c>
      <c r="Z175" s="114">
        <f t="shared" si="133"/>
        <v>-112</v>
      </c>
      <c r="AA175" s="114">
        <f t="shared" si="134"/>
        <v>-13664</v>
      </c>
      <c r="AC175" s="123">
        <v>83</v>
      </c>
      <c r="AD175" s="114">
        <v>2909</v>
      </c>
      <c r="AE175" s="114"/>
      <c r="AF175" s="121">
        <v>2890</v>
      </c>
      <c r="AG175" s="121">
        <v>2894</v>
      </c>
      <c r="AH175" s="114">
        <f t="shared" si="135"/>
        <v>-15</v>
      </c>
      <c r="AI175" s="114">
        <f t="shared" si="136"/>
        <v>-1245</v>
      </c>
      <c r="AJ175" s="120"/>
      <c r="AK175" s="109">
        <f t="shared" si="128"/>
        <v>45796</v>
      </c>
      <c r="AM175" s="123">
        <v>142</v>
      </c>
      <c r="AN175" s="114">
        <v>3680</v>
      </c>
      <c r="AO175" s="114"/>
      <c r="AP175" s="114"/>
      <c r="AQ175" s="114">
        <v>3250</v>
      </c>
      <c r="AR175" s="114">
        <f t="shared" si="101"/>
        <v>-430</v>
      </c>
      <c r="AS175" s="114">
        <f t="shared" si="102"/>
        <v>-61060</v>
      </c>
      <c r="AU175" s="123">
        <v>189</v>
      </c>
      <c r="AV175" s="114">
        <v>4000</v>
      </c>
      <c r="AW175" s="114"/>
      <c r="AX175" s="114"/>
      <c r="AY175" s="114">
        <v>3240</v>
      </c>
      <c r="AZ175" s="114">
        <f t="shared" si="103"/>
        <v>-760</v>
      </c>
      <c r="BA175" s="114">
        <f t="shared" si="104"/>
        <v>-143640</v>
      </c>
    </row>
    <row r="176" spans="1:53">
      <c r="A176" s="109">
        <v>45798</v>
      </c>
      <c r="C176" s="123">
        <v>46</v>
      </c>
      <c r="D176" s="114">
        <v>2823</v>
      </c>
      <c r="E176" s="114"/>
      <c r="F176" s="114"/>
      <c r="G176" s="114">
        <v>2662.5</v>
      </c>
      <c r="H176" s="114">
        <f t="shared" si="129"/>
        <v>-160.5</v>
      </c>
      <c r="I176" s="114">
        <f t="shared" si="130"/>
        <v>-7383</v>
      </c>
      <c r="K176" s="123">
        <v>203</v>
      </c>
      <c r="L176" s="114">
        <v>1510</v>
      </c>
      <c r="M176" s="114"/>
      <c r="N176" s="114"/>
      <c r="O176" s="114">
        <v>1437.5</v>
      </c>
      <c r="P176" s="114">
        <f t="shared" si="131"/>
        <v>-72.5</v>
      </c>
      <c r="Q176" s="114">
        <f t="shared" si="132"/>
        <v>-14717.5</v>
      </c>
      <c r="S176" s="109">
        <f t="shared" si="125"/>
        <v>45798</v>
      </c>
      <c r="U176" s="123">
        <v>122</v>
      </c>
      <c r="V176" s="114">
        <v>2040</v>
      </c>
      <c r="W176" s="114"/>
      <c r="X176" s="114"/>
      <c r="Y176" s="114">
        <v>1918</v>
      </c>
      <c r="Z176" s="114">
        <f t="shared" si="133"/>
        <v>-122</v>
      </c>
      <c r="AA176" s="114">
        <f t="shared" si="134"/>
        <v>-14884</v>
      </c>
      <c r="AC176" s="123">
        <v>83</v>
      </c>
      <c r="AD176" s="114">
        <v>2909</v>
      </c>
      <c r="AE176" s="114"/>
      <c r="AF176" s="114"/>
      <c r="AG176" s="114">
        <v>2855.5</v>
      </c>
      <c r="AH176" s="114">
        <f t="shared" si="135"/>
        <v>-53.5</v>
      </c>
      <c r="AI176" s="114">
        <f t="shared" si="136"/>
        <v>-4440.5</v>
      </c>
      <c r="AJ176" s="120"/>
      <c r="AK176" s="109">
        <f t="shared" si="128"/>
        <v>45798</v>
      </c>
      <c r="AM176" s="123">
        <v>142</v>
      </c>
      <c r="AN176" s="114">
        <v>3680</v>
      </c>
      <c r="AO176" s="114"/>
      <c r="AP176" s="114"/>
      <c r="AQ176" s="114">
        <v>3162</v>
      </c>
      <c r="AR176" s="114">
        <f t="shared" si="101"/>
        <v>-518</v>
      </c>
      <c r="AS176" s="114">
        <f t="shared" si="102"/>
        <v>-73556</v>
      </c>
      <c r="AU176" s="123">
        <v>189</v>
      </c>
      <c r="AV176" s="114">
        <v>4000</v>
      </c>
      <c r="AW176" s="114"/>
      <c r="AX176" s="114"/>
      <c r="AY176" s="114">
        <v>3204</v>
      </c>
      <c r="AZ176" s="114">
        <f t="shared" si="103"/>
        <v>-796</v>
      </c>
      <c r="BA176" s="114">
        <f t="shared" si="104"/>
        <v>-150444</v>
      </c>
    </row>
    <row r="177" spans="1:53">
      <c r="A177" s="109">
        <v>45799</v>
      </c>
      <c r="C177" s="123">
        <v>46</v>
      </c>
      <c r="D177" s="114">
        <v>2823</v>
      </c>
      <c r="E177" s="114"/>
      <c r="F177" s="114"/>
      <c r="G177" s="114">
        <v>2620</v>
      </c>
      <c r="H177" s="114">
        <f t="shared" si="129"/>
        <v>-203</v>
      </c>
      <c r="I177" s="114">
        <f t="shared" si="130"/>
        <v>-9338</v>
      </c>
      <c r="K177" s="123">
        <v>203</v>
      </c>
      <c r="L177" s="114">
        <v>1510</v>
      </c>
      <c r="M177" s="114"/>
      <c r="N177" s="114"/>
      <c r="O177" s="114">
        <v>1415</v>
      </c>
      <c r="P177" s="114">
        <f t="shared" si="131"/>
        <v>-95</v>
      </c>
      <c r="Q177" s="114">
        <f t="shared" si="132"/>
        <v>-19285</v>
      </c>
      <c r="S177" s="109">
        <f t="shared" si="125"/>
        <v>45799</v>
      </c>
      <c r="U177" s="123">
        <v>124</v>
      </c>
      <c r="V177" s="114">
        <v>2035</v>
      </c>
      <c r="W177" s="114"/>
      <c r="X177" s="118">
        <v>1887.5</v>
      </c>
      <c r="Y177" s="118">
        <v>1899.5</v>
      </c>
      <c r="Z177" s="114">
        <f t="shared" si="133"/>
        <v>-135.5</v>
      </c>
      <c r="AA177" s="114">
        <f t="shared" si="134"/>
        <v>-16802</v>
      </c>
      <c r="AC177" s="123">
        <v>83</v>
      </c>
      <c r="AD177" s="114">
        <v>2909</v>
      </c>
      <c r="AE177" s="114"/>
      <c r="AF177" s="114"/>
      <c r="AG177" s="114">
        <v>2817</v>
      </c>
      <c r="AH177" s="114">
        <f t="shared" si="135"/>
        <v>-92</v>
      </c>
      <c r="AI177" s="114">
        <f t="shared" si="136"/>
        <v>-7636</v>
      </c>
      <c r="AJ177" s="120"/>
      <c r="AK177" s="109">
        <f t="shared" si="128"/>
        <v>45799</v>
      </c>
      <c r="AM177" s="123">
        <v>142</v>
      </c>
      <c r="AN177" s="114">
        <v>3680</v>
      </c>
      <c r="AO177" s="114"/>
      <c r="AP177" s="114"/>
      <c r="AQ177" s="114">
        <v>3128</v>
      </c>
      <c r="AR177" s="114">
        <f t="shared" si="101"/>
        <v>-552</v>
      </c>
      <c r="AS177" s="114">
        <f t="shared" si="102"/>
        <v>-78384</v>
      </c>
      <c r="AU177" s="123">
        <v>189</v>
      </c>
      <c r="AV177" s="114">
        <v>4000</v>
      </c>
      <c r="AW177" s="114"/>
      <c r="AX177" s="114"/>
      <c r="AY177" s="114">
        <v>3115</v>
      </c>
      <c r="AZ177" s="114">
        <f t="shared" si="103"/>
        <v>-885</v>
      </c>
      <c r="BA177" s="114">
        <f t="shared" si="104"/>
        <v>-167265</v>
      </c>
    </row>
    <row r="178" spans="1:53">
      <c r="A178" s="109">
        <v>45800</v>
      </c>
      <c r="C178" s="123">
        <v>46</v>
      </c>
      <c r="D178" s="114">
        <v>2823</v>
      </c>
      <c r="E178" s="114"/>
      <c r="F178" s="114"/>
      <c r="G178" s="114">
        <v>2623.5</v>
      </c>
      <c r="H178" s="114">
        <f t="shared" si="129"/>
        <v>-199.5</v>
      </c>
      <c r="I178" s="114">
        <f t="shared" si="130"/>
        <v>-9177</v>
      </c>
      <c r="K178" s="123">
        <v>203</v>
      </c>
      <c r="L178" s="114">
        <v>1510</v>
      </c>
      <c r="M178" s="114"/>
      <c r="N178" s="114"/>
      <c r="O178" s="114">
        <v>1418.5</v>
      </c>
      <c r="P178" s="114">
        <f t="shared" si="131"/>
        <v>-91.5</v>
      </c>
      <c r="Q178" s="114">
        <f t="shared" si="132"/>
        <v>-18574.5</v>
      </c>
      <c r="S178" s="109">
        <f t="shared" si="125"/>
        <v>45800</v>
      </c>
      <c r="U178" s="123">
        <v>124</v>
      </c>
      <c r="V178" s="114">
        <v>2040</v>
      </c>
      <c r="W178" s="114"/>
      <c r="X178" s="114"/>
      <c r="Y178" s="114">
        <v>1903.5</v>
      </c>
      <c r="Z178" s="114">
        <f t="shared" si="133"/>
        <v>-136.5</v>
      </c>
      <c r="AA178" s="114">
        <f t="shared" si="134"/>
        <v>-16926</v>
      </c>
      <c r="AC178" s="123">
        <v>83</v>
      </c>
      <c r="AD178" s="114">
        <v>2909</v>
      </c>
      <c r="AE178" s="114"/>
      <c r="AF178" s="114"/>
      <c r="AG178" s="114">
        <v>2798</v>
      </c>
      <c r="AH178" s="114">
        <f t="shared" si="135"/>
        <v>-111</v>
      </c>
      <c r="AI178" s="114">
        <f t="shared" si="136"/>
        <v>-9213</v>
      </c>
      <c r="AJ178" s="120"/>
      <c r="AK178" s="109">
        <f t="shared" si="128"/>
        <v>45800</v>
      </c>
      <c r="AM178" s="123">
        <v>142</v>
      </c>
      <c r="AN178" s="114">
        <v>3680</v>
      </c>
      <c r="AO178" s="114"/>
      <c r="AP178" s="114"/>
      <c r="AQ178" s="114">
        <v>3147</v>
      </c>
      <c r="AR178" s="114">
        <f t="shared" si="101"/>
        <v>-533</v>
      </c>
      <c r="AS178" s="114">
        <f t="shared" si="102"/>
        <v>-75686</v>
      </c>
      <c r="AU178" s="123">
        <v>189</v>
      </c>
      <c r="AV178" s="114">
        <v>4000</v>
      </c>
      <c r="AW178" s="114"/>
      <c r="AX178" s="114"/>
      <c r="AY178" s="114">
        <v>3115</v>
      </c>
      <c r="AZ178" s="114">
        <f t="shared" si="103"/>
        <v>-885</v>
      </c>
      <c r="BA178" s="114">
        <f t="shared" si="104"/>
        <v>-167265</v>
      </c>
    </row>
    <row r="179" spans="1:53">
      <c r="A179" s="109">
        <v>45803</v>
      </c>
      <c r="C179" s="123">
        <v>46</v>
      </c>
      <c r="D179" s="114">
        <v>2823</v>
      </c>
      <c r="E179" s="114"/>
      <c r="F179" s="114"/>
      <c r="G179" s="114">
        <v>2621.5</v>
      </c>
      <c r="H179" s="114">
        <f t="shared" ref="H179:H190" si="137">G179-D179</f>
        <v>-201.5</v>
      </c>
      <c r="I179" s="114">
        <f t="shared" ref="I179:I190" si="138">VALUE(RIGHT(C179,3))*H179</f>
        <v>-9269</v>
      </c>
      <c r="K179" s="123">
        <v>203</v>
      </c>
      <c r="L179" s="114">
        <v>1510</v>
      </c>
      <c r="M179" s="114"/>
      <c r="N179" s="114"/>
      <c r="O179" s="114">
        <v>1406.5</v>
      </c>
      <c r="P179" s="114">
        <f t="shared" ref="P179:P190" si="139">O179-L179</f>
        <v>-103.5</v>
      </c>
      <c r="Q179" s="114">
        <f t="shared" ref="Q179:Q190" si="140">VALUE(RIGHT(K179,3))*P179</f>
        <v>-21010.5</v>
      </c>
      <c r="S179" s="109">
        <f t="shared" si="125"/>
        <v>45803</v>
      </c>
      <c r="U179" s="123">
        <v>124</v>
      </c>
      <c r="V179" s="114">
        <v>2040</v>
      </c>
      <c r="W179" s="114"/>
      <c r="X179" s="114"/>
      <c r="Y179" s="114">
        <v>1900.5</v>
      </c>
      <c r="Z179" s="114">
        <f t="shared" si="133"/>
        <v>-139.5</v>
      </c>
      <c r="AA179" s="114">
        <f t="shared" si="134"/>
        <v>-17298</v>
      </c>
      <c r="AC179" s="123">
        <v>82</v>
      </c>
      <c r="AD179" s="114">
        <v>2909</v>
      </c>
      <c r="AE179" s="114"/>
      <c r="AF179" s="114"/>
      <c r="AG179" s="114">
        <v>2839</v>
      </c>
      <c r="AH179" s="114">
        <f t="shared" ref="AH179:AH190" si="141">AG179-AD179</f>
        <v>-70</v>
      </c>
      <c r="AI179" s="114">
        <f t="shared" ref="AI179:AI190" si="142">VALUE(RIGHT(AC179,3))*AH179</f>
        <v>-5740</v>
      </c>
      <c r="AJ179" s="120"/>
      <c r="AK179" s="109">
        <f t="shared" si="128"/>
        <v>45803</v>
      </c>
      <c r="AM179" s="123">
        <v>142</v>
      </c>
      <c r="AN179" s="114">
        <v>3680</v>
      </c>
      <c r="AO179" s="114"/>
      <c r="AP179" s="114"/>
      <c r="AQ179" s="114">
        <v>3198</v>
      </c>
      <c r="AR179" s="114">
        <f t="shared" si="101"/>
        <v>-482</v>
      </c>
      <c r="AS179" s="114">
        <f t="shared" si="102"/>
        <v>-68444</v>
      </c>
      <c r="AU179" s="123">
        <v>189</v>
      </c>
      <c r="AV179" s="114">
        <v>4000</v>
      </c>
      <c r="AW179" s="114"/>
      <c r="AX179" s="114"/>
      <c r="AY179" s="114">
        <v>3190</v>
      </c>
      <c r="AZ179" s="114">
        <f t="shared" si="103"/>
        <v>-810</v>
      </c>
      <c r="BA179" s="114">
        <f t="shared" si="104"/>
        <v>-153090</v>
      </c>
    </row>
    <row r="180" spans="1:53">
      <c r="A180" s="109">
        <v>45804</v>
      </c>
      <c r="C180" s="123">
        <v>46</v>
      </c>
      <c r="D180" s="114">
        <v>2823</v>
      </c>
      <c r="E180" s="114"/>
      <c r="F180" s="114"/>
      <c r="G180" s="114">
        <v>2640</v>
      </c>
      <c r="H180" s="114">
        <f t="shared" si="137"/>
        <v>-183</v>
      </c>
      <c r="I180" s="114">
        <f t="shared" si="138"/>
        <v>-8418</v>
      </c>
      <c r="K180" s="123">
        <v>203</v>
      </c>
      <c r="L180" s="114">
        <v>1510</v>
      </c>
      <c r="M180" s="114"/>
      <c r="N180" s="114"/>
      <c r="O180" s="114">
        <v>1412</v>
      </c>
      <c r="P180" s="114">
        <f t="shared" si="139"/>
        <v>-98</v>
      </c>
      <c r="Q180" s="114">
        <f t="shared" si="140"/>
        <v>-19894</v>
      </c>
      <c r="S180" s="109">
        <f t="shared" si="125"/>
        <v>45804</v>
      </c>
      <c r="U180" s="123">
        <v>124</v>
      </c>
      <c r="V180" s="114">
        <v>2040</v>
      </c>
      <c r="W180" s="114"/>
      <c r="X180" s="114"/>
      <c r="Y180" s="114">
        <v>1906</v>
      </c>
      <c r="Z180" s="114">
        <f t="shared" si="133"/>
        <v>-134</v>
      </c>
      <c r="AA180" s="114">
        <f t="shared" si="134"/>
        <v>-16616</v>
      </c>
      <c r="AC180" s="123">
        <v>81</v>
      </c>
      <c r="AD180" s="114">
        <v>2909</v>
      </c>
      <c r="AE180" s="114"/>
      <c r="AF180" s="114"/>
      <c r="AG180" s="114">
        <v>2826</v>
      </c>
      <c r="AH180" s="114">
        <f t="shared" si="141"/>
        <v>-83</v>
      </c>
      <c r="AI180" s="114">
        <f t="shared" si="142"/>
        <v>-6723</v>
      </c>
      <c r="AJ180" s="120"/>
      <c r="AK180" s="109">
        <f t="shared" si="128"/>
        <v>45804</v>
      </c>
      <c r="AM180" s="123">
        <v>142</v>
      </c>
      <c r="AN180" s="114">
        <v>3680</v>
      </c>
      <c r="AO180" s="114"/>
      <c r="AP180" s="114"/>
      <c r="AQ180" s="114">
        <v>3215</v>
      </c>
      <c r="AR180" s="114">
        <f t="shared" si="101"/>
        <v>-465</v>
      </c>
      <c r="AS180" s="114">
        <f t="shared" si="102"/>
        <v>-66030</v>
      </c>
      <c r="AU180" s="123">
        <v>189</v>
      </c>
      <c r="AV180" s="114">
        <v>4000</v>
      </c>
      <c r="AW180" s="114"/>
      <c r="AX180" s="114"/>
      <c r="AY180" s="114">
        <v>3153</v>
      </c>
      <c r="AZ180" s="114">
        <f t="shared" si="103"/>
        <v>-847</v>
      </c>
      <c r="BA180" s="114">
        <f t="shared" si="104"/>
        <v>-160083</v>
      </c>
    </row>
    <row r="181" spans="1:53">
      <c r="A181" s="109">
        <v>45805</v>
      </c>
      <c r="C181" s="123">
        <v>46</v>
      </c>
      <c r="D181" s="114">
        <v>2823</v>
      </c>
      <c r="E181" s="114"/>
      <c r="F181" s="114"/>
      <c r="G181" s="114">
        <v>2631.5</v>
      </c>
      <c r="H181" s="114">
        <f t="shared" si="137"/>
        <v>-191.5</v>
      </c>
      <c r="I181" s="114">
        <f t="shared" si="138"/>
        <v>-8809</v>
      </c>
      <c r="K181" s="123">
        <v>203</v>
      </c>
      <c r="L181" s="114">
        <v>1510</v>
      </c>
      <c r="M181" s="114"/>
      <c r="N181" s="114"/>
      <c r="O181" s="114">
        <v>1430</v>
      </c>
      <c r="P181" s="114">
        <f t="shared" si="139"/>
        <v>-80</v>
      </c>
      <c r="Q181" s="114">
        <f t="shared" si="140"/>
        <v>-16240</v>
      </c>
      <c r="S181" s="109">
        <f t="shared" si="125"/>
        <v>45805</v>
      </c>
      <c r="U181" s="123">
        <v>124</v>
      </c>
      <c r="V181" s="114">
        <v>2040</v>
      </c>
      <c r="W181" s="114"/>
      <c r="X181" s="114"/>
      <c r="Y181" s="114">
        <v>1933.5</v>
      </c>
      <c r="Z181" s="114">
        <f t="shared" si="133"/>
        <v>-106.5</v>
      </c>
      <c r="AA181" s="114">
        <f t="shared" si="134"/>
        <v>-13206</v>
      </c>
      <c r="AC181" s="123">
        <v>80</v>
      </c>
      <c r="AD181" s="114">
        <v>2909</v>
      </c>
      <c r="AE181" s="114"/>
      <c r="AF181" s="114"/>
      <c r="AG181" s="121">
        <v>2841</v>
      </c>
      <c r="AH181" s="114">
        <f t="shared" si="141"/>
        <v>-68</v>
      </c>
      <c r="AI181" s="114">
        <f t="shared" si="142"/>
        <v>-5440</v>
      </c>
      <c r="AJ181" s="120"/>
      <c r="AK181" s="109">
        <f t="shared" si="128"/>
        <v>45805</v>
      </c>
      <c r="AM181" s="123">
        <v>142</v>
      </c>
      <c r="AN181" s="114">
        <v>3680</v>
      </c>
      <c r="AO181" s="114"/>
      <c r="AP181" s="114"/>
      <c r="AQ181" s="114">
        <v>3187</v>
      </c>
      <c r="AR181" s="114">
        <f t="shared" si="101"/>
        <v>-493</v>
      </c>
      <c r="AS181" s="114">
        <f t="shared" si="102"/>
        <v>-70006</v>
      </c>
      <c r="AU181" s="123">
        <v>189</v>
      </c>
      <c r="AV181" s="114">
        <v>4000</v>
      </c>
      <c r="AW181" s="114"/>
      <c r="AX181" s="114"/>
      <c r="AY181" s="114">
        <v>3114</v>
      </c>
      <c r="AZ181" s="114">
        <f t="shared" si="103"/>
        <v>-886</v>
      </c>
      <c r="BA181" s="114">
        <f t="shared" si="104"/>
        <v>-167454</v>
      </c>
    </row>
    <row r="182" spans="1:53">
      <c r="A182" s="109">
        <v>45806</v>
      </c>
      <c r="C182" s="123">
        <v>46</v>
      </c>
      <c r="D182" s="114">
        <v>2823</v>
      </c>
      <c r="E182" s="114"/>
      <c r="F182" s="114"/>
      <c r="G182" s="114">
        <v>2722</v>
      </c>
      <c r="H182" s="114">
        <f t="shared" si="137"/>
        <v>-101</v>
      </c>
      <c r="I182" s="114">
        <f t="shared" si="138"/>
        <v>-4646</v>
      </c>
      <c r="K182" s="123">
        <v>203</v>
      </c>
      <c r="L182" s="114">
        <v>1510</v>
      </c>
      <c r="M182" s="114"/>
      <c r="N182" s="114"/>
      <c r="O182" s="114">
        <v>1479.5</v>
      </c>
      <c r="P182" s="114">
        <f t="shared" si="139"/>
        <v>-30.5</v>
      </c>
      <c r="Q182" s="114">
        <f t="shared" si="140"/>
        <v>-6191.5</v>
      </c>
      <c r="S182" s="109">
        <f t="shared" si="125"/>
        <v>45806</v>
      </c>
      <c r="U182" s="123">
        <v>124</v>
      </c>
      <c r="V182" s="114">
        <v>2040</v>
      </c>
      <c r="W182" s="114"/>
      <c r="X182" s="114"/>
      <c r="Y182" s="114">
        <v>1982</v>
      </c>
      <c r="Z182" s="114">
        <f t="shared" si="133"/>
        <v>-58</v>
      </c>
      <c r="AA182" s="114">
        <f t="shared" si="134"/>
        <v>-7192</v>
      </c>
      <c r="AC182" s="123">
        <v>78</v>
      </c>
      <c r="AD182" s="114">
        <v>2909</v>
      </c>
      <c r="AE182" s="114"/>
      <c r="AF182" s="121">
        <v>2868</v>
      </c>
      <c r="AG182" s="121">
        <v>2878.5</v>
      </c>
      <c r="AH182" s="114">
        <f t="shared" si="141"/>
        <v>-30.5</v>
      </c>
      <c r="AI182" s="114">
        <f t="shared" si="142"/>
        <v>-2379</v>
      </c>
      <c r="AJ182" s="120"/>
      <c r="AK182" s="109">
        <f t="shared" si="128"/>
        <v>45806</v>
      </c>
      <c r="AM182" s="123">
        <v>142</v>
      </c>
      <c r="AN182" s="114">
        <v>3680</v>
      </c>
      <c r="AO182" s="114"/>
      <c r="AP182" s="114"/>
      <c r="AQ182" s="114">
        <v>3160</v>
      </c>
      <c r="AR182" s="114">
        <f t="shared" si="101"/>
        <v>-520</v>
      </c>
      <c r="AS182" s="114">
        <f t="shared" si="102"/>
        <v>-73840</v>
      </c>
      <c r="AU182" s="123">
        <v>189</v>
      </c>
      <c r="AV182" s="114">
        <v>4000</v>
      </c>
      <c r="AW182" s="114"/>
      <c r="AX182" s="114"/>
      <c r="AY182" s="114">
        <v>3175</v>
      </c>
      <c r="AZ182" s="114">
        <f t="shared" si="103"/>
        <v>-825</v>
      </c>
      <c r="BA182" s="114">
        <f t="shared" si="104"/>
        <v>-155925</v>
      </c>
    </row>
    <row r="183" spans="1:53">
      <c r="A183" s="109">
        <v>45807</v>
      </c>
      <c r="C183" s="123">
        <v>46</v>
      </c>
      <c r="D183" s="114">
        <v>2823</v>
      </c>
      <c r="E183" s="114"/>
      <c r="F183" s="114"/>
      <c r="G183" s="114">
        <v>2769</v>
      </c>
      <c r="H183" s="114">
        <f t="shared" si="137"/>
        <v>-54</v>
      </c>
      <c r="I183" s="114">
        <f t="shared" si="138"/>
        <v>-2484</v>
      </c>
      <c r="K183" s="123">
        <v>203</v>
      </c>
      <c r="L183" s="114">
        <v>1510</v>
      </c>
      <c r="M183" s="114"/>
      <c r="N183" s="114"/>
      <c r="O183" s="114">
        <v>1468</v>
      </c>
      <c r="P183" s="114">
        <f t="shared" si="139"/>
        <v>-42</v>
      </c>
      <c r="Q183" s="114">
        <f t="shared" si="140"/>
        <v>-8526</v>
      </c>
      <c r="S183" s="109">
        <f t="shared" si="125"/>
        <v>45807</v>
      </c>
      <c r="U183" s="123">
        <v>124</v>
      </c>
      <c r="V183" s="114">
        <v>2040</v>
      </c>
      <c r="W183" s="114"/>
      <c r="X183" s="114"/>
      <c r="Y183" s="114">
        <v>1961.5</v>
      </c>
      <c r="Z183" s="114">
        <f t="shared" si="133"/>
        <v>-78.5</v>
      </c>
      <c r="AA183" s="114">
        <f t="shared" si="134"/>
        <v>-9734</v>
      </c>
      <c r="AC183" s="123">
        <v>78</v>
      </c>
      <c r="AD183" s="114">
        <v>2909</v>
      </c>
      <c r="AE183" s="114"/>
      <c r="AF183" s="114"/>
      <c r="AG183" s="114">
        <v>2857</v>
      </c>
      <c r="AH183" s="114">
        <f t="shared" si="141"/>
        <v>-52</v>
      </c>
      <c r="AI183" s="114">
        <f t="shared" si="142"/>
        <v>-4056</v>
      </c>
      <c r="AJ183" s="120"/>
      <c r="AK183" s="109">
        <f t="shared" si="128"/>
        <v>45807</v>
      </c>
      <c r="AM183" s="123">
        <v>142</v>
      </c>
      <c r="AN183" s="114">
        <v>3680</v>
      </c>
      <c r="AO183" s="114"/>
      <c r="AP183" s="114"/>
      <c r="AQ183" s="114">
        <v>3165</v>
      </c>
      <c r="AR183" s="114">
        <f t="shared" si="101"/>
        <v>-515</v>
      </c>
      <c r="AS183" s="114">
        <f t="shared" si="102"/>
        <v>-73130</v>
      </c>
      <c r="AU183" s="123">
        <v>189</v>
      </c>
      <c r="AV183" s="114">
        <v>4000</v>
      </c>
      <c r="AW183" s="114"/>
      <c r="AX183" s="114"/>
      <c r="AY183" s="114">
        <v>3213</v>
      </c>
      <c r="AZ183" s="114">
        <f t="shared" si="103"/>
        <v>-787</v>
      </c>
      <c r="BA183" s="114">
        <f t="shared" si="104"/>
        <v>-148743</v>
      </c>
    </row>
    <row r="184" spans="1:53">
      <c r="A184" s="109">
        <v>45810</v>
      </c>
      <c r="C184" s="123">
        <v>46</v>
      </c>
      <c r="D184" s="114">
        <v>2823</v>
      </c>
      <c r="E184" s="114"/>
      <c r="F184" s="114"/>
      <c r="G184" s="114">
        <v>2691</v>
      </c>
      <c r="H184" s="114">
        <f t="shared" si="137"/>
        <v>-132</v>
      </c>
      <c r="I184" s="114">
        <f t="shared" si="138"/>
        <v>-6072</v>
      </c>
      <c r="K184" s="123">
        <v>203</v>
      </c>
      <c r="L184" s="114">
        <v>1510</v>
      </c>
      <c r="M184" s="114"/>
      <c r="N184" s="114"/>
      <c r="O184" s="114">
        <v>1437</v>
      </c>
      <c r="P184" s="114">
        <f t="shared" si="139"/>
        <v>-73</v>
      </c>
      <c r="Q184" s="114">
        <f t="shared" si="140"/>
        <v>-14819</v>
      </c>
      <c r="S184" s="109">
        <f t="shared" si="125"/>
        <v>45810</v>
      </c>
      <c r="U184" s="123">
        <v>124</v>
      </c>
      <c r="V184" s="114">
        <v>2040</v>
      </c>
      <c r="W184" s="114"/>
      <c r="X184" s="114"/>
      <c r="Y184" s="114">
        <v>1935</v>
      </c>
      <c r="Z184" s="114">
        <f t="shared" si="133"/>
        <v>-105</v>
      </c>
      <c r="AA184" s="114">
        <f t="shared" si="134"/>
        <v>-13020</v>
      </c>
      <c r="AC184" s="123">
        <v>78</v>
      </c>
      <c r="AD184" s="114">
        <v>2909</v>
      </c>
      <c r="AE184" s="114"/>
      <c r="AF184" s="114"/>
      <c r="AG184" s="114">
        <v>2842</v>
      </c>
      <c r="AH184" s="114">
        <f t="shared" si="141"/>
        <v>-67</v>
      </c>
      <c r="AI184" s="114">
        <f t="shared" si="142"/>
        <v>-5226</v>
      </c>
      <c r="AJ184" s="120"/>
      <c r="AK184" s="109">
        <f t="shared" si="128"/>
        <v>45810</v>
      </c>
      <c r="AM184" s="123">
        <v>142</v>
      </c>
      <c r="AN184" s="114">
        <v>3680</v>
      </c>
      <c r="AO184" s="114"/>
      <c r="AP184" s="114"/>
      <c r="AQ184" s="114">
        <v>3170</v>
      </c>
      <c r="AR184" s="114">
        <f t="shared" ref="AR184:AR212" si="143">AQ184-AN184</f>
        <v>-510</v>
      </c>
      <c r="AS184" s="114">
        <f t="shared" ref="AS184:AS212" si="144">VALUE(RIGHT(AM184,3))*AR184</f>
        <v>-72420</v>
      </c>
      <c r="AU184" s="123">
        <v>189</v>
      </c>
      <c r="AV184" s="114">
        <v>4000</v>
      </c>
      <c r="AW184" s="114"/>
      <c r="AX184" s="114"/>
      <c r="AY184" s="114">
        <v>3182</v>
      </c>
      <c r="AZ184" s="114">
        <f t="shared" ref="AZ184:AZ212" si="145">AY184-AV184</f>
        <v>-818</v>
      </c>
      <c r="BA184" s="114">
        <f t="shared" ref="BA184:BA212" si="146">VALUE(RIGHT(AU184,3))*AZ184</f>
        <v>-154602</v>
      </c>
    </row>
    <row r="185" spans="1:53">
      <c r="A185" s="109">
        <v>45811</v>
      </c>
      <c r="C185" s="123">
        <v>46</v>
      </c>
      <c r="D185" s="114">
        <v>2823</v>
      </c>
      <c r="E185" s="114"/>
      <c r="F185" s="114"/>
      <c r="G185" s="114">
        <v>2675</v>
      </c>
      <c r="H185" s="114">
        <f t="shared" si="137"/>
        <v>-148</v>
      </c>
      <c r="I185" s="114">
        <f t="shared" si="138"/>
        <v>-6808</v>
      </c>
      <c r="K185" s="123">
        <v>203</v>
      </c>
      <c r="L185" s="114">
        <v>1510</v>
      </c>
      <c r="M185" s="114"/>
      <c r="N185" s="114"/>
      <c r="O185" s="114">
        <v>1423.5</v>
      </c>
      <c r="P185" s="114">
        <f t="shared" si="139"/>
        <v>-86.5</v>
      </c>
      <c r="Q185" s="114">
        <f t="shared" si="140"/>
        <v>-17559.5</v>
      </c>
      <c r="S185" s="109">
        <f t="shared" si="125"/>
        <v>45811</v>
      </c>
      <c r="U185" s="123">
        <v>124</v>
      </c>
      <c r="V185" s="114">
        <v>2040</v>
      </c>
      <c r="W185" s="114"/>
      <c r="X185" s="114"/>
      <c r="Y185" s="114">
        <v>1913</v>
      </c>
      <c r="Z185" s="114">
        <f t="shared" si="133"/>
        <v>-127</v>
      </c>
      <c r="AA185" s="114">
        <f t="shared" si="134"/>
        <v>-15748</v>
      </c>
      <c r="AC185" s="123">
        <v>78</v>
      </c>
      <c r="AD185" s="114">
        <v>2909</v>
      </c>
      <c r="AE185" s="114"/>
      <c r="AF185" s="114"/>
      <c r="AG185" s="114">
        <v>2845.5</v>
      </c>
      <c r="AH185" s="114">
        <f t="shared" si="141"/>
        <v>-63.5</v>
      </c>
      <c r="AI185" s="114">
        <f t="shared" si="142"/>
        <v>-4953</v>
      </c>
      <c r="AJ185" s="120"/>
      <c r="AK185" s="109">
        <f t="shared" si="128"/>
        <v>45811</v>
      </c>
      <c r="AM185" s="123">
        <v>141</v>
      </c>
      <c r="AN185" s="114">
        <v>3680</v>
      </c>
      <c r="AO185" s="114"/>
      <c r="AP185" s="114"/>
      <c r="AQ185" s="121">
        <v>3411</v>
      </c>
      <c r="AR185" s="114">
        <f t="shared" si="143"/>
        <v>-269</v>
      </c>
      <c r="AS185" s="114">
        <f t="shared" si="144"/>
        <v>-37929</v>
      </c>
      <c r="AU185" s="123">
        <v>189</v>
      </c>
      <c r="AV185" s="114">
        <v>4000</v>
      </c>
      <c r="AW185" s="114"/>
      <c r="AX185" s="114"/>
      <c r="AY185" s="114">
        <v>3191</v>
      </c>
      <c r="AZ185" s="114">
        <f t="shared" si="145"/>
        <v>-809</v>
      </c>
      <c r="BA185" s="114">
        <f t="shared" si="146"/>
        <v>-152901</v>
      </c>
    </row>
    <row r="186" spans="1:53">
      <c r="A186" s="109">
        <v>45812</v>
      </c>
      <c r="C186" s="123">
        <v>46</v>
      </c>
      <c r="D186" s="114">
        <v>2823</v>
      </c>
      <c r="E186" s="114"/>
      <c r="F186" s="114"/>
      <c r="G186" s="114">
        <v>2724.5</v>
      </c>
      <c r="H186" s="114">
        <f t="shared" si="137"/>
        <v>-98.5</v>
      </c>
      <c r="I186" s="114">
        <f t="shared" si="138"/>
        <v>-4531</v>
      </c>
      <c r="K186" s="123">
        <v>203</v>
      </c>
      <c r="L186" s="114">
        <v>1510</v>
      </c>
      <c r="M186" s="114"/>
      <c r="N186" s="114"/>
      <c r="O186" s="114">
        <v>1422</v>
      </c>
      <c r="P186" s="114">
        <f t="shared" si="139"/>
        <v>-88</v>
      </c>
      <c r="Q186" s="114">
        <f t="shared" si="140"/>
        <v>-17864</v>
      </c>
      <c r="S186" s="109">
        <f t="shared" si="125"/>
        <v>45812</v>
      </c>
      <c r="U186" s="123">
        <v>124</v>
      </c>
      <c r="V186" s="114">
        <v>2040</v>
      </c>
      <c r="W186" s="114"/>
      <c r="X186" s="114"/>
      <c r="Y186" s="114">
        <v>1941.5</v>
      </c>
      <c r="Z186" s="114">
        <f t="shared" si="133"/>
        <v>-98.5</v>
      </c>
      <c r="AA186" s="114">
        <f t="shared" si="134"/>
        <v>-12214</v>
      </c>
      <c r="AC186" s="123">
        <v>78</v>
      </c>
      <c r="AD186" s="114">
        <v>2909</v>
      </c>
      <c r="AE186" s="114"/>
      <c r="AF186" s="114"/>
      <c r="AG186" s="114">
        <v>2841</v>
      </c>
      <c r="AH186" s="114">
        <f t="shared" si="141"/>
        <v>-68</v>
      </c>
      <c r="AI186" s="114">
        <f t="shared" si="142"/>
        <v>-5304</v>
      </c>
      <c r="AJ186" s="120"/>
      <c r="AK186" s="109">
        <f t="shared" si="128"/>
        <v>45812</v>
      </c>
      <c r="AM186" s="123">
        <v>141</v>
      </c>
      <c r="AN186" s="114">
        <v>3680</v>
      </c>
      <c r="AO186" s="114"/>
      <c r="AP186" s="114"/>
      <c r="AQ186" s="114">
        <v>3419</v>
      </c>
      <c r="AR186" s="114">
        <f t="shared" si="143"/>
        <v>-261</v>
      </c>
      <c r="AS186" s="114">
        <f t="shared" si="144"/>
        <v>-36801</v>
      </c>
      <c r="AU186" s="123">
        <v>189</v>
      </c>
      <c r="AV186" s="114">
        <v>4000</v>
      </c>
      <c r="AW186" s="114"/>
      <c r="AX186" s="114"/>
      <c r="AY186" s="114">
        <v>3184</v>
      </c>
      <c r="AZ186" s="114">
        <f t="shared" si="145"/>
        <v>-816</v>
      </c>
      <c r="BA186" s="114">
        <f t="shared" si="146"/>
        <v>-154224</v>
      </c>
    </row>
    <row r="187" spans="1:53">
      <c r="A187" s="109">
        <v>45813</v>
      </c>
      <c r="C187" s="123">
        <v>46</v>
      </c>
      <c r="D187" s="114">
        <v>2823</v>
      </c>
      <c r="E187" s="114"/>
      <c r="F187" s="114"/>
      <c r="G187" s="114">
        <v>2650.5</v>
      </c>
      <c r="H187" s="114">
        <f t="shared" si="137"/>
        <v>-172.5</v>
      </c>
      <c r="I187" s="114">
        <f t="shared" si="138"/>
        <v>-7935</v>
      </c>
      <c r="K187" s="123">
        <v>203</v>
      </c>
      <c r="L187" s="114">
        <v>1510</v>
      </c>
      <c r="M187" s="114"/>
      <c r="N187" s="114"/>
      <c r="O187" s="114">
        <v>1384</v>
      </c>
      <c r="P187" s="114">
        <f t="shared" si="139"/>
        <v>-126</v>
      </c>
      <c r="Q187" s="114">
        <f t="shared" si="140"/>
        <v>-25578</v>
      </c>
      <c r="S187" s="109">
        <f t="shared" si="125"/>
        <v>45813</v>
      </c>
      <c r="U187" s="123">
        <v>124</v>
      </c>
      <c r="V187" s="114">
        <v>2040</v>
      </c>
      <c r="W187" s="114"/>
      <c r="X187" s="114"/>
      <c r="Y187" s="114">
        <v>1901.5</v>
      </c>
      <c r="Z187" s="114">
        <f t="shared" si="133"/>
        <v>-138.5</v>
      </c>
      <c r="AA187" s="114">
        <f t="shared" si="134"/>
        <v>-17174</v>
      </c>
      <c r="AC187" s="123">
        <v>77</v>
      </c>
      <c r="AD187" s="114">
        <v>2909</v>
      </c>
      <c r="AE187" s="114"/>
      <c r="AF187" s="121">
        <v>2855</v>
      </c>
      <c r="AG187" s="114">
        <v>2863</v>
      </c>
      <c r="AH187" s="114">
        <f t="shared" si="141"/>
        <v>-46</v>
      </c>
      <c r="AI187" s="114">
        <f t="shared" si="142"/>
        <v>-3542</v>
      </c>
      <c r="AJ187" s="120"/>
      <c r="AK187" s="109">
        <f t="shared" si="128"/>
        <v>45813</v>
      </c>
      <c r="AM187" s="123">
        <v>140</v>
      </c>
      <c r="AN187" s="114">
        <v>3680</v>
      </c>
      <c r="AO187" s="114"/>
      <c r="AP187" s="121">
        <v>3395</v>
      </c>
      <c r="AQ187" s="114">
        <v>3393</v>
      </c>
      <c r="AR187" s="114">
        <f t="shared" si="143"/>
        <v>-287</v>
      </c>
      <c r="AS187" s="114">
        <f t="shared" si="144"/>
        <v>-40180</v>
      </c>
      <c r="AU187" s="123">
        <v>189</v>
      </c>
      <c r="AV187" s="114">
        <v>4000</v>
      </c>
      <c r="AW187" s="114"/>
      <c r="AX187" s="114"/>
      <c r="AY187" s="114">
        <v>3150</v>
      </c>
      <c r="AZ187" s="114">
        <f t="shared" si="145"/>
        <v>-850</v>
      </c>
      <c r="BA187" s="114">
        <f t="shared" si="146"/>
        <v>-160650</v>
      </c>
    </row>
    <row r="188" spans="1:53">
      <c r="A188" s="109">
        <v>45814</v>
      </c>
      <c r="C188" s="123">
        <v>46</v>
      </c>
      <c r="D188" s="114">
        <v>2823</v>
      </c>
      <c r="E188" s="114"/>
      <c r="F188" s="114"/>
      <c r="G188" s="114">
        <v>2652</v>
      </c>
      <c r="H188" s="114">
        <f t="shared" si="137"/>
        <v>-171</v>
      </c>
      <c r="I188" s="114">
        <f t="shared" si="138"/>
        <v>-7866</v>
      </c>
      <c r="K188" s="123">
        <v>203</v>
      </c>
      <c r="L188" s="114">
        <v>1510</v>
      </c>
      <c r="M188" s="114"/>
      <c r="N188" s="114"/>
      <c r="O188" s="114">
        <v>1402</v>
      </c>
      <c r="P188" s="114">
        <f t="shared" si="139"/>
        <v>-108</v>
      </c>
      <c r="Q188" s="114">
        <f t="shared" si="140"/>
        <v>-21924</v>
      </c>
      <c r="S188" s="109">
        <f t="shared" si="125"/>
        <v>45814</v>
      </c>
      <c r="U188" s="123">
        <v>124</v>
      </c>
      <c r="V188" s="114">
        <v>2040</v>
      </c>
      <c r="W188" s="114"/>
      <c r="X188" s="114"/>
      <c r="Y188" s="114">
        <v>1930</v>
      </c>
      <c r="Z188" s="114">
        <f t="shared" si="133"/>
        <v>-110</v>
      </c>
      <c r="AA188" s="114">
        <f t="shared" si="134"/>
        <v>-13640</v>
      </c>
      <c r="AC188" s="123">
        <v>75</v>
      </c>
      <c r="AD188" s="114">
        <v>2909</v>
      </c>
      <c r="AE188" s="114"/>
      <c r="AF188" s="121">
        <v>2879</v>
      </c>
      <c r="AG188" s="121">
        <v>2877.5</v>
      </c>
      <c r="AH188" s="114">
        <f t="shared" si="141"/>
        <v>-31.5</v>
      </c>
      <c r="AI188" s="114">
        <f t="shared" si="142"/>
        <v>-2362.5</v>
      </c>
      <c r="AJ188" s="120"/>
      <c r="AK188" s="109">
        <f t="shared" si="128"/>
        <v>45814</v>
      </c>
      <c r="AM188" s="123">
        <v>139</v>
      </c>
      <c r="AN188" s="114">
        <v>3680</v>
      </c>
      <c r="AO188" s="114"/>
      <c r="AP188" s="121">
        <v>3402</v>
      </c>
      <c r="AQ188" s="114">
        <v>3380</v>
      </c>
      <c r="AR188" s="114">
        <f t="shared" si="143"/>
        <v>-300</v>
      </c>
      <c r="AS188" s="114">
        <f t="shared" si="144"/>
        <v>-41700</v>
      </c>
      <c r="AU188" s="123">
        <v>189</v>
      </c>
      <c r="AV188" s="114">
        <v>4000</v>
      </c>
      <c r="AW188" s="114"/>
      <c r="AX188" s="114"/>
      <c r="AY188" s="114">
        <v>3278</v>
      </c>
      <c r="AZ188" s="114">
        <f t="shared" si="145"/>
        <v>-722</v>
      </c>
      <c r="BA188" s="114">
        <f t="shared" si="146"/>
        <v>-136458</v>
      </c>
    </row>
    <row r="189" spans="1:53">
      <c r="A189" s="109">
        <v>45817</v>
      </c>
      <c r="C189" s="123">
        <v>46</v>
      </c>
      <c r="D189" s="114">
        <v>2823</v>
      </c>
      <c r="E189" s="114"/>
      <c r="F189" s="114"/>
      <c r="G189" s="114">
        <v>2640</v>
      </c>
      <c r="H189" s="114">
        <f t="shared" si="137"/>
        <v>-183</v>
      </c>
      <c r="I189" s="114">
        <f t="shared" si="138"/>
        <v>-8418</v>
      </c>
      <c r="K189" s="123">
        <v>203</v>
      </c>
      <c r="L189" s="114">
        <v>1510</v>
      </c>
      <c r="M189" s="114"/>
      <c r="N189" s="114"/>
      <c r="O189" s="114">
        <v>1400</v>
      </c>
      <c r="P189" s="114">
        <f t="shared" si="139"/>
        <v>-110</v>
      </c>
      <c r="Q189" s="114">
        <f t="shared" si="140"/>
        <v>-22330</v>
      </c>
      <c r="S189" s="109">
        <f t="shared" si="125"/>
        <v>45817</v>
      </c>
      <c r="U189" s="123">
        <v>124</v>
      </c>
      <c r="V189" s="114">
        <v>2040</v>
      </c>
      <c r="W189" s="114"/>
      <c r="X189" s="114"/>
      <c r="Y189" s="114">
        <v>1944</v>
      </c>
      <c r="Z189" s="114">
        <f t="shared" si="133"/>
        <v>-96</v>
      </c>
      <c r="AA189" s="114">
        <f t="shared" si="134"/>
        <v>-11904</v>
      </c>
      <c r="AC189" s="123">
        <v>74</v>
      </c>
      <c r="AD189" s="114">
        <v>2909</v>
      </c>
      <c r="AE189" s="114"/>
      <c r="AF189" s="121">
        <v>2873</v>
      </c>
      <c r="AG189" s="114">
        <v>2887</v>
      </c>
      <c r="AH189" s="114">
        <f t="shared" si="141"/>
        <v>-22</v>
      </c>
      <c r="AI189" s="114">
        <f t="shared" si="142"/>
        <v>-1628</v>
      </c>
      <c r="AJ189" s="120"/>
      <c r="AK189" s="109">
        <f t="shared" si="128"/>
        <v>45817</v>
      </c>
      <c r="AM189" s="123">
        <v>139</v>
      </c>
      <c r="AN189" s="114">
        <v>3680</v>
      </c>
      <c r="AO189" s="114"/>
      <c r="AP189" s="114"/>
      <c r="AQ189" s="114">
        <v>3343</v>
      </c>
      <c r="AR189" s="114">
        <f t="shared" si="143"/>
        <v>-337</v>
      </c>
      <c r="AS189" s="114">
        <f t="shared" si="144"/>
        <v>-46843</v>
      </c>
      <c r="AU189" s="123">
        <v>189</v>
      </c>
      <c r="AV189" s="114">
        <v>4000</v>
      </c>
      <c r="AW189" s="114"/>
      <c r="AX189" s="114"/>
      <c r="AY189" s="114">
        <v>3236</v>
      </c>
      <c r="AZ189" s="114">
        <f t="shared" si="145"/>
        <v>-764</v>
      </c>
      <c r="BA189" s="114">
        <f t="shared" si="146"/>
        <v>-144396</v>
      </c>
    </row>
    <row r="190" spans="1:53">
      <c r="A190" s="109">
        <v>45818</v>
      </c>
      <c r="C190" s="123">
        <v>46</v>
      </c>
      <c r="D190" s="114">
        <v>2823</v>
      </c>
      <c r="E190" s="114"/>
      <c r="F190" s="114"/>
      <c r="G190" s="114">
        <v>2657.5</v>
      </c>
      <c r="H190" s="114">
        <f t="shared" si="137"/>
        <v>-165.5</v>
      </c>
      <c r="I190" s="114">
        <f t="shared" si="138"/>
        <v>-7613</v>
      </c>
      <c r="K190" s="123">
        <v>203</v>
      </c>
      <c r="L190" s="114">
        <v>1510</v>
      </c>
      <c r="M190" s="114"/>
      <c r="N190" s="114"/>
      <c r="O190" s="114">
        <v>1400</v>
      </c>
      <c r="P190" s="114">
        <f t="shared" si="139"/>
        <v>-110</v>
      </c>
      <c r="Q190" s="114">
        <f t="shared" si="140"/>
        <v>-22330</v>
      </c>
      <c r="S190" s="109">
        <f t="shared" si="125"/>
        <v>45818</v>
      </c>
      <c r="U190" s="123">
        <v>124</v>
      </c>
      <c r="V190" s="114">
        <v>2040</v>
      </c>
      <c r="W190" s="114"/>
      <c r="X190" s="114"/>
      <c r="Y190" s="114">
        <v>1949.5</v>
      </c>
      <c r="Z190" s="114">
        <f t="shared" si="133"/>
        <v>-90.5</v>
      </c>
      <c r="AA190" s="114">
        <f t="shared" si="134"/>
        <v>-11222</v>
      </c>
      <c r="AC190" s="123">
        <v>72</v>
      </c>
      <c r="AD190" s="114">
        <v>2909</v>
      </c>
      <c r="AE190" s="114"/>
      <c r="AF190" s="121">
        <v>2889</v>
      </c>
      <c r="AG190" s="121">
        <v>2887</v>
      </c>
      <c r="AH190" s="114">
        <f t="shared" si="141"/>
        <v>-22</v>
      </c>
      <c r="AI190" s="114">
        <f t="shared" si="142"/>
        <v>-1584</v>
      </c>
      <c r="AJ190" s="120"/>
      <c r="AK190" s="109">
        <f t="shared" si="128"/>
        <v>45818</v>
      </c>
      <c r="AM190" s="123">
        <v>139</v>
      </c>
      <c r="AN190" s="114">
        <v>3680</v>
      </c>
      <c r="AO190" s="114"/>
      <c r="AP190" s="114"/>
      <c r="AQ190" s="114">
        <v>3371</v>
      </c>
      <c r="AR190" s="114">
        <f t="shared" si="143"/>
        <v>-309</v>
      </c>
      <c r="AS190" s="114">
        <f t="shared" si="144"/>
        <v>-42951</v>
      </c>
      <c r="AU190" s="123">
        <v>189</v>
      </c>
      <c r="AV190" s="114">
        <v>4000</v>
      </c>
      <c r="AW190" s="114"/>
      <c r="AX190" s="114"/>
      <c r="AY190" s="114">
        <v>3261</v>
      </c>
      <c r="AZ190" s="114">
        <f t="shared" si="145"/>
        <v>-739</v>
      </c>
      <c r="BA190" s="114">
        <f t="shared" si="146"/>
        <v>-139671</v>
      </c>
    </row>
    <row r="191" spans="1:53">
      <c r="A191" s="109">
        <v>45819</v>
      </c>
      <c r="C191" s="123">
        <v>46</v>
      </c>
      <c r="D191" s="114">
        <v>2823</v>
      </c>
      <c r="E191" s="114"/>
      <c r="F191" s="114"/>
      <c r="G191" s="114">
        <v>2656</v>
      </c>
      <c r="H191" s="114">
        <f t="shared" ref="H191:H192" si="147">G191-D191</f>
        <v>-167</v>
      </c>
      <c r="I191" s="114">
        <f t="shared" ref="I191:I192" si="148">VALUE(RIGHT(C191,3))*H191</f>
        <v>-7682</v>
      </c>
      <c r="K191" s="123">
        <v>203</v>
      </c>
      <c r="L191" s="114">
        <v>1510</v>
      </c>
      <c r="M191" s="114"/>
      <c r="N191" s="114"/>
      <c r="O191" s="114">
        <v>1412.5</v>
      </c>
      <c r="P191" s="114">
        <f t="shared" ref="P191:P192" si="149">O191-L191</f>
        <v>-97.5</v>
      </c>
      <c r="Q191" s="114">
        <f t="shared" ref="Q191:Q192" si="150">VALUE(RIGHT(K191,3))*P191</f>
        <v>-19792.5</v>
      </c>
      <c r="S191" s="109">
        <f t="shared" si="125"/>
        <v>45819</v>
      </c>
      <c r="U191" s="123">
        <v>124</v>
      </c>
      <c r="V191" s="114">
        <v>2040</v>
      </c>
      <c r="W191" s="114"/>
      <c r="X191" s="114"/>
      <c r="Y191" s="114">
        <v>1936.5</v>
      </c>
      <c r="Z191" s="114">
        <f t="shared" si="133"/>
        <v>-103.5</v>
      </c>
      <c r="AA191" s="114">
        <f t="shared" si="134"/>
        <v>-12834</v>
      </c>
      <c r="AC191" s="123">
        <v>71</v>
      </c>
      <c r="AD191" s="114">
        <v>2909</v>
      </c>
      <c r="AE191" s="114"/>
      <c r="AF191" s="121">
        <v>2858.5</v>
      </c>
      <c r="AG191" s="114">
        <v>2848.5</v>
      </c>
      <c r="AH191" s="114">
        <f t="shared" ref="AH191:AH192" si="151">AG191-AD191</f>
        <v>-60.5</v>
      </c>
      <c r="AI191" s="114">
        <f t="shared" ref="AI191:AI192" si="152">VALUE(RIGHT(AC191,3))*AH191</f>
        <v>-4295.5</v>
      </c>
      <c r="AJ191" s="120"/>
      <c r="AK191" s="109">
        <f t="shared" si="128"/>
        <v>45819</v>
      </c>
      <c r="AM191" s="123">
        <v>139</v>
      </c>
      <c r="AN191" s="114">
        <v>3680</v>
      </c>
      <c r="AO191" s="114"/>
      <c r="AP191" s="114"/>
      <c r="AQ191" s="114">
        <v>3318</v>
      </c>
      <c r="AR191" s="114">
        <f t="shared" si="143"/>
        <v>-362</v>
      </c>
      <c r="AS191" s="114">
        <f t="shared" si="144"/>
        <v>-50318</v>
      </c>
      <c r="AU191" s="123">
        <v>189</v>
      </c>
      <c r="AV191" s="114">
        <v>4000</v>
      </c>
      <c r="AW191" s="114"/>
      <c r="AX191" s="114"/>
      <c r="AY191" s="114">
        <v>3279</v>
      </c>
      <c r="AZ191" s="114">
        <f t="shared" si="145"/>
        <v>-721</v>
      </c>
      <c r="BA191" s="114">
        <f t="shared" si="146"/>
        <v>-136269</v>
      </c>
    </row>
    <row r="192" spans="1:53">
      <c r="A192" s="109">
        <v>45820</v>
      </c>
      <c r="C192" s="123">
        <v>46</v>
      </c>
      <c r="D192" s="114">
        <v>2823</v>
      </c>
      <c r="E192" s="114"/>
      <c r="F192" s="114"/>
      <c r="G192" s="114">
        <v>2613</v>
      </c>
      <c r="H192" s="114">
        <f t="shared" si="147"/>
        <v>-210</v>
      </c>
      <c r="I192" s="114">
        <f t="shared" si="148"/>
        <v>-9660</v>
      </c>
      <c r="K192" s="123">
        <v>203</v>
      </c>
      <c r="L192" s="114">
        <v>1510</v>
      </c>
      <c r="M192" s="114"/>
      <c r="N192" s="114"/>
      <c r="O192" s="114">
        <v>1401.5</v>
      </c>
      <c r="P192" s="114">
        <f t="shared" si="149"/>
        <v>-108.5</v>
      </c>
      <c r="Q192" s="114">
        <f t="shared" si="150"/>
        <v>-22025.5</v>
      </c>
      <c r="S192" s="109">
        <f t="shared" si="125"/>
        <v>45820</v>
      </c>
      <c r="U192" s="123">
        <v>124</v>
      </c>
      <c r="V192" s="114">
        <v>2040</v>
      </c>
      <c r="W192" s="114"/>
      <c r="X192" s="114"/>
      <c r="Y192" s="114">
        <v>1913.5</v>
      </c>
      <c r="Z192" s="114">
        <f t="shared" si="133"/>
        <v>-126.5</v>
      </c>
      <c r="AA192" s="114">
        <f t="shared" si="134"/>
        <v>-15686</v>
      </c>
      <c r="AC192" s="123">
        <v>71</v>
      </c>
      <c r="AD192" s="114">
        <v>2909</v>
      </c>
      <c r="AE192" s="114"/>
      <c r="AF192" s="114"/>
      <c r="AG192" s="114">
        <v>2827.5</v>
      </c>
      <c r="AH192" s="114">
        <f t="shared" si="151"/>
        <v>-81.5</v>
      </c>
      <c r="AI192" s="114">
        <f t="shared" si="152"/>
        <v>-5786.5</v>
      </c>
      <c r="AJ192" s="120"/>
      <c r="AK192" s="109">
        <f t="shared" si="128"/>
        <v>45820</v>
      </c>
      <c r="AM192" s="123">
        <v>139</v>
      </c>
      <c r="AN192" s="114">
        <v>3680</v>
      </c>
      <c r="AO192" s="114"/>
      <c r="AP192" s="114"/>
      <c r="AQ192" s="114">
        <v>3286</v>
      </c>
      <c r="AR192" s="114">
        <f t="shared" si="143"/>
        <v>-394</v>
      </c>
      <c r="AS192" s="114">
        <f t="shared" si="144"/>
        <v>-54766</v>
      </c>
      <c r="AU192" s="123">
        <v>189</v>
      </c>
      <c r="AV192" s="114">
        <v>4000</v>
      </c>
      <c r="AW192" s="114"/>
      <c r="AX192" s="114"/>
      <c r="AY192" s="114">
        <v>3228</v>
      </c>
      <c r="AZ192" s="114">
        <f t="shared" si="145"/>
        <v>-772</v>
      </c>
      <c r="BA192" s="114">
        <f t="shared" si="146"/>
        <v>-145908</v>
      </c>
    </row>
    <row r="193" spans="1:53">
      <c r="A193" s="109">
        <v>45821</v>
      </c>
      <c r="C193" s="123">
        <v>47</v>
      </c>
      <c r="D193" s="114">
        <v>2818</v>
      </c>
      <c r="E193" s="114"/>
      <c r="F193" s="114"/>
      <c r="G193" s="118">
        <v>2555</v>
      </c>
      <c r="H193" s="114">
        <f t="shared" ref="H193:H223" si="153">G193-D193</f>
        <v>-263</v>
      </c>
      <c r="I193" s="114">
        <f t="shared" ref="I193:I223" si="154">VALUE(RIGHT(C193,3))*H193</f>
        <v>-12361</v>
      </c>
      <c r="K193" s="123">
        <v>203</v>
      </c>
      <c r="L193" s="114">
        <v>1510</v>
      </c>
      <c r="M193" s="114"/>
      <c r="N193" s="114"/>
      <c r="O193" s="114">
        <v>1393.5</v>
      </c>
      <c r="P193" s="114">
        <f t="shared" ref="P193:P223" si="155">O193-L193</f>
        <v>-116.5</v>
      </c>
      <c r="Q193" s="114">
        <f t="shared" ref="Q193:Q223" si="156">VALUE(RIGHT(K193,3))*P193</f>
        <v>-23649.5</v>
      </c>
      <c r="S193" s="109">
        <f t="shared" si="125"/>
        <v>45821</v>
      </c>
      <c r="U193" s="123">
        <v>125</v>
      </c>
      <c r="V193" s="114">
        <v>2034</v>
      </c>
      <c r="W193" s="114"/>
      <c r="X193" s="114"/>
      <c r="Y193" s="118">
        <v>1891</v>
      </c>
      <c r="Z193" s="114">
        <f t="shared" si="133"/>
        <v>-143</v>
      </c>
      <c r="AA193" s="114">
        <f t="shared" si="134"/>
        <v>-17875</v>
      </c>
      <c r="AC193" s="123">
        <v>73</v>
      </c>
      <c r="AD193" s="114">
        <v>2905</v>
      </c>
      <c r="AE193" s="114"/>
      <c r="AF193" s="114"/>
      <c r="AG193" s="118">
        <v>2743.5</v>
      </c>
      <c r="AH193" s="114">
        <f t="shared" ref="AH193:AH194" si="157">AG193-AD193</f>
        <v>-161.5</v>
      </c>
      <c r="AI193" s="114">
        <f t="shared" ref="AI193:AI194" si="158">VALUE(RIGHT(AC193,3))*AH193</f>
        <v>-11789.5</v>
      </c>
      <c r="AJ193" s="120"/>
      <c r="AK193" s="109">
        <f t="shared" si="128"/>
        <v>45821</v>
      </c>
      <c r="AM193" s="123">
        <v>139</v>
      </c>
      <c r="AN193" s="114">
        <v>3680</v>
      </c>
      <c r="AO193" s="114"/>
      <c r="AP193" s="114"/>
      <c r="AQ193" s="114">
        <v>3246</v>
      </c>
      <c r="AR193" s="114">
        <f t="shared" si="143"/>
        <v>-434</v>
      </c>
      <c r="AS193" s="114">
        <f t="shared" si="144"/>
        <v>-60326</v>
      </c>
      <c r="AU193" s="123">
        <v>189</v>
      </c>
      <c r="AV193" s="114">
        <v>4000</v>
      </c>
      <c r="AW193" s="114"/>
      <c r="AX193" s="114"/>
      <c r="AY193" s="114">
        <v>3168</v>
      </c>
      <c r="AZ193" s="114">
        <f t="shared" si="145"/>
        <v>-832</v>
      </c>
      <c r="BA193" s="114">
        <f t="shared" si="146"/>
        <v>-157248</v>
      </c>
    </row>
    <row r="194" spans="1:53">
      <c r="A194" s="109">
        <v>45824</v>
      </c>
      <c r="C194" s="123">
        <v>47</v>
      </c>
      <c r="D194" s="114">
        <v>2818</v>
      </c>
      <c r="E194" s="114"/>
      <c r="F194" s="114"/>
      <c r="G194" s="114">
        <v>2554.5</v>
      </c>
      <c r="H194" s="114">
        <f t="shared" si="153"/>
        <v>-263.5</v>
      </c>
      <c r="I194" s="114">
        <f t="shared" si="154"/>
        <v>-12384.5</v>
      </c>
      <c r="K194" s="123">
        <v>203</v>
      </c>
      <c r="L194" s="114">
        <v>1510</v>
      </c>
      <c r="M194" s="114"/>
      <c r="N194" s="114"/>
      <c r="O194" s="114">
        <v>1434.5</v>
      </c>
      <c r="P194" s="114">
        <f t="shared" si="155"/>
        <v>-75.5</v>
      </c>
      <c r="Q194" s="114">
        <f t="shared" si="156"/>
        <v>-15326.5</v>
      </c>
      <c r="S194" s="109">
        <f t="shared" si="125"/>
        <v>45824</v>
      </c>
      <c r="U194" s="123">
        <v>125</v>
      </c>
      <c r="V194" s="114">
        <v>2034</v>
      </c>
      <c r="W194" s="114"/>
      <c r="X194" s="114"/>
      <c r="Y194" s="114">
        <v>1898</v>
      </c>
      <c r="Z194" s="114">
        <f t="shared" si="133"/>
        <v>-136</v>
      </c>
      <c r="AA194" s="114">
        <f t="shared" si="134"/>
        <v>-17000</v>
      </c>
      <c r="AC194" s="123">
        <v>75</v>
      </c>
      <c r="AD194" s="114">
        <v>2901</v>
      </c>
      <c r="AE194" s="114"/>
      <c r="AF194" s="118">
        <v>2743</v>
      </c>
      <c r="AG194" s="118">
        <v>2750</v>
      </c>
      <c r="AH194" s="114">
        <f t="shared" si="157"/>
        <v>-151</v>
      </c>
      <c r="AI194" s="114">
        <f t="shared" si="158"/>
        <v>-11325</v>
      </c>
      <c r="AJ194" s="120"/>
      <c r="AK194" s="109">
        <f t="shared" si="128"/>
        <v>45824</v>
      </c>
      <c r="AM194" s="123">
        <v>139</v>
      </c>
      <c r="AN194" s="114">
        <v>3680</v>
      </c>
      <c r="AO194" s="114"/>
      <c r="AP194" s="114"/>
      <c r="AQ194" s="114">
        <v>3228</v>
      </c>
      <c r="AR194" s="114">
        <f t="shared" si="143"/>
        <v>-452</v>
      </c>
      <c r="AS194" s="114">
        <f t="shared" si="144"/>
        <v>-62828</v>
      </c>
      <c r="AU194" s="123">
        <v>189</v>
      </c>
      <c r="AV194" s="114">
        <v>4000</v>
      </c>
      <c r="AW194" s="114"/>
      <c r="AX194" s="114"/>
      <c r="AY194" s="114">
        <v>3184</v>
      </c>
      <c r="AZ194" s="114">
        <f t="shared" si="145"/>
        <v>-816</v>
      </c>
      <c r="BA194" s="114">
        <f t="shared" si="146"/>
        <v>-154224</v>
      </c>
    </row>
    <row r="195" spans="1:53">
      <c r="A195" s="109">
        <v>45825</v>
      </c>
      <c r="C195" s="123">
        <v>48</v>
      </c>
      <c r="D195" s="114">
        <v>2812</v>
      </c>
      <c r="E195" s="114"/>
      <c r="F195" s="118">
        <v>2543</v>
      </c>
      <c r="G195" s="114">
        <v>2538</v>
      </c>
      <c r="H195" s="114">
        <f t="shared" si="153"/>
        <v>-274</v>
      </c>
      <c r="I195" s="114">
        <f t="shared" si="154"/>
        <v>-13152</v>
      </c>
      <c r="K195" s="123">
        <v>203</v>
      </c>
      <c r="L195" s="114">
        <v>1510</v>
      </c>
      <c r="M195" s="114"/>
      <c r="N195" s="114"/>
      <c r="O195" s="114">
        <v>1434.5</v>
      </c>
      <c r="P195" s="114">
        <f t="shared" si="155"/>
        <v>-75.5</v>
      </c>
      <c r="Q195" s="114">
        <f t="shared" si="156"/>
        <v>-15326.5</v>
      </c>
      <c r="S195" s="109">
        <f t="shared" si="125"/>
        <v>45825</v>
      </c>
      <c r="U195" s="123">
        <v>125</v>
      </c>
      <c r="V195" s="114">
        <v>2034</v>
      </c>
      <c r="W195" s="114"/>
      <c r="X195" s="114"/>
      <c r="Y195" s="114">
        <v>1922</v>
      </c>
      <c r="Z195" s="114">
        <f t="shared" si="133"/>
        <v>-112</v>
      </c>
      <c r="AA195" s="114">
        <f t="shared" si="134"/>
        <v>-14000</v>
      </c>
      <c r="AC195" s="123">
        <v>75</v>
      </c>
      <c r="AD195" s="114">
        <v>2901</v>
      </c>
      <c r="AE195" s="114"/>
      <c r="AF195" s="114"/>
      <c r="AG195" s="114">
        <v>2762.5</v>
      </c>
      <c r="AH195" s="114">
        <f t="shared" ref="AH195:AH223" si="159">AG195-AD195</f>
        <v>-138.5</v>
      </c>
      <c r="AI195" s="114">
        <f t="shared" ref="AI195:AI223" si="160">VALUE(RIGHT(AC195,3))*AH195</f>
        <v>-10387.5</v>
      </c>
      <c r="AJ195" s="120"/>
      <c r="AK195" s="109">
        <f t="shared" si="128"/>
        <v>45825</v>
      </c>
      <c r="AM195" s="123">
        <v>139</v>
      </c>
      <c r="AN195" s="114">
        <v>3680</v>
      </c>
      <c r="AO195" s="114"/>
      <c r="AP195" s="114"/>
      <c r="AQ195" s="114">
        <v>3214</v>
      </c>
      <c r="AR195" s="114">
        <f t="shared" si="143"/>
        <v>-466</v>
      </c>
      <c r="AS195" s="114">
        <f t="shared" si="144"/>
        <v>-64774</v>
      </c>
      <c r="AU195" s="123">
        <v>189</v>
      </c>
      <c r="AV195" s="114">
        <v>4000</v>
      </c>
      <c r="AW195" s="114"/>
      <c r="AX195" s="114"/>
      <c r="AY195" s="114">
        <v>3337</v>
      </c>
      <c r="AZ195" s="114">
        <f t="shared" si="145"/>
        <v>-663</v>
      </c>
      <c r="BA195" s="114">
        <f t="shared" si="146"/>
        <v>-125307</v>
      </c>
    </row>
    <row r="196" spans="1:53">
      <c r="A196" s="109">
        <v>45826</v>
      </c>
      <c r="C196" s="123">
        <v>48</v>
      </c>
      <c r="D196" s="114">
        <v>2812</v>
      </c>
      <c r="E196" s="114">
        <v>2525</v>
      </c>
      <c r="F196" s="114"/>
      <c r="G196" s="114">
        <v>2569</v>
      </c>
      <c r="H196" s="114">
        <f t="shared" si="153"/>
        <v>-243</v>
      </c>
      <c r="I196" s="114">
        <f t="shared" si="154"/>
        <v>-11664</v>
      </c>
      <c r="K196" s="123">
        <v>203</v>
      </c>
      <c r="L196" s="114">
        <v>1510</v>
      </c>
      <c r="M196" s="114"/>
      <c r="N196" s="114"/>
      <c r="O196" s="114">
        <v>1446</v>
      </c>
      <c r="P196" s="114">
        <f t="shared" si="155"/>
        <v>-64</v>
      </c>
      <c r="Q196" s="114">
        <f t="shared" si="156"/>
        <v>-12992</v>
      </c>
      <c r="S196" s="109">
        <f t="shared" si="125"/>
        <v>45826</v>
      </c>
      <c r="U196" s="123">
        <v>125</v>
      </c>
      <c r="V196" s="114">
        <v>2034</v>
      </c>
      <c r="W196" s="114"/>
      <c r="X196" s="114"/>
      <c r="Y196" s="114">
        <v>1948.5</v>
      </c>
      <c r="Z196" s="114">
        <f t="shared" si="133"/>
        <v>-85.5</v>
      </c>
      <c r="AA196" s="114">
        <f t="shared" si="134"/>
        <v>-10687.5</v>
      </c>
      <c r="AC196" s="123">
        <v>75</v>
      </c>
      <c r="AD196" s="114">
        <v>2901</v>
      </c>
      <c r="AE196" s="114"/>
      <c r="AF196" s="114"/>
      <c r="AG196" s="114">
        <v>2771</v>
      </c>
      <c r="AH196" s="114">
        <f t="shared" si="159"/>
        <v>-130</v>
      </c>
      <c r="AI196" s="114">
        <f t="shared" si="160"/>
        <v>-9750</v>
      </c>
      <c r="AJ196" s="120"/>
      <c r="AK196" s="109">
        <f t="shared" si="128"/>
        <v>45826</v>
      </c>
      <c r="AM196" s="123">
        <v>139</v>
      </c>
      <c r="AN196" s="114">
        <v>3680</v>
      </c>
      <c r="AO196" s="114"/>
      <c r="AP196" s="114"/>
      <c r="AQ196" s="114">
        <v>3255</v>
      </c>
      <c r="AR196" s="114">
        <f t="shared" si="143"/>
        <v>-425</v>
      </c>
      <c r="AS196" s="114">
        <f t="shared" si="144"/>
        <v>-59075</v>
      </c>
      <c r="AU196" s="123">
        <v>189</v>
      </c>
      <c r="AV196" s="114">
        <v>4000</v>
      </c>
      <c r="AW196" s="114"/>
      <c r="AX196" s="114"/>
      <c r="AY196" s="114">
        <v>3319</v>
      </c>
      <c r="AZ196" s="114">
        <f t="shared" si="145"/>
        <v>-681</v>
      </c>
      <c r="BA196" s="114">
        <f t="shared" si="146"/>
        <v>-128709</v>
      </c>
    </row>
    <row r="197" spans="1:53">
      <c r="A197" s="109">
        <v>45827</v>
      </c>
      <c r="C197" s="123">
        <v>48</v>
      </c>
      <c r="D197" s="114">
        <v>2812</v>
      </c>
      <c r="E197" s="114"/>
      <c r="F197" s="114"/>
      <c r="G197" s="114">
        <v>2528</v>
      </c>
      <c r="H197" s="114">
        <f t="shared" si="153"/>
        <v>-284</v>
      </c>
      <c r="I197" s="114">
        <f t="shared" si="154"/>
        <v>-13632</v>
      </c>
      <c r="K197" s="123">
        <v>203</v>
      </c>
      <c r="L197" s="114">
        <v>1510</v>
      </c>
      <c r="M197" s="114"/>
      <c r="N197" s="114"/>
      <c r="O197" s="114">
        <v>1438</v>
      </c>
      <c r="P197" s="114">
        <f t="shared" si="155"/>
        <v>-72</v>
      </c>
      <c r="Q197" s="114">
        <f t="shared" si="156"/>
        <v>-14616</v>
      </c>
      <c r="S197" s="109">
        <f t="shared" si="125"/>
        <v>45827</v>
      </c>
      <c r="U197" s="123">
        <v>125</v>
      </c>
      <c r="V197" s="114">
        <v>2034</v>
      </c>
      <c r="W197" s="114"/>
      <c r="X197" s="114"/>
      <c r="Y197" s="114">
        <v>1944.5</v>
      </c>
      <c r="Z197" s="114">
        <f t="shared" si="133"/>
        <v>-89.5</v>
      </c>
      <c r="AA197" s="114">
        <f t="shared" si="134"/>
        <v>-11187.5</v>
      </c>
      <c r="AC197" s="123">
        <v>75</v>
      </c>
      <c r="AD197" s="114">
        <v>2901</v>
      </c>
      <c r="AE197" s="114"/>
      <c r="AF197" s="114"/>
      <c r="AG197" s="114">
        <v>2773</v>
      </c>
      <c r="AH197" s="114">
        <f t="shared" si="159"/>
        <v>-128</v>
      </c>
      <c r="AI197" s="114">
        <f t="shared" si="160"/>
        <v>-9600</v>
      </c>
      <c r="AJ197" s="120"/>
      <c r="AK197" s="109">
        <f t="shared" si="128"/>
        <v>45827</v>
      </c>
      <c r="AM197" s="123">
        <v>139</v>
      </c>
      <c r="AN197" s="114">
        <v>3680</v>
      </c>
      <c r="AO197" s="114"/>
      <c r="AP197" s="114"/>
      <c r="AQ197" s="114">
        <v>3185</v>
      </c>
      <c r="AR197" s="114">
        <f t="shared" si="143"/>
        <v>-495</v>
      </c>
      <c r="AS197" s="114">
        <f t="shared" si="144"/>
        <v>-68805</v>
      </c>
      <c r="AU197" s="123">
        <v>189</v>
      </c>
      <c r="AV197" s="114">
        <v>4000</v>
      </c>
      <c r="AW197" s="114"/>
      <c r="AX197" s="114"/>
      <c r="AY197" s="114">
        <v>3219</v>
      </c>
      <c r="AZ197" s="114">
        <f t="shared" si="145"/>
        <v>-781</v>
      </c>
      <c r="BA197" s="114">
        <f t="shared" si="146"/>
        <v>-147609</v>
      </c>
    </row>
    <row r="198" spans="1:53">
      <c r="A198" s="109">
        <v>45828</v>
      </c>
      <c r="C198" s="123">
        <v>48</v>
      </c>
      <c r="D198" s="114">
        <v>2812</v>
      </c>
      <c r="E198" s="114"/>
      <c r="F198" s="114"/>
      <c r="G198" s="114">
        <v>2502.5</v>
      </c>
      <c r="H198" s="114">
        <f t="shared" si="153"/>
        <v>-309.5</v>
      </c>
      <c r="I198" s="114">
        <f t="shared" si="154"/>
        <v>-14856</v>
      </c>
      <c r="K198" s="123">
        <v>203</v>
      </c>
      <c r="L198" s="114">
        <v>1510</v>
      </c>
      <c r="M198" s="114"/>
      <c r="N198" s="114"/>
      <c r="O198" s="114">
        <v>1423.5</v>
      </c>
      <c r="P198" s="114">
        <f t="shared" si="155"/>
        <v>-86.5</v>
      </c>
      <c r="Q198" s="114">
        <f t="shared" si="156"/>
        <v>-17559.5</v>
      </c>
      <c r="S198" s="109">
        <f t="shared" si="125"/>
        <v>45828</v>
      </c>
      <c r="U198" s="123">
        <v>125</v>
      </c>
      <c r="V198" s="114">
        <v>2034</v>
      </c>
      <c r="W198" s="114"/>
      <c r="X198" s="114"/>
      <c r="Y198" s="114">
        <v>1926</v>
      </c>
      <c r="Z198" s="114">
        <f t="shared" si="133"/>
        <v>-108</v>
      </c>
      <c r="AA198" s="114">
        <f t="shared" si="134"/>
        <v>-13500</v>
      </c>
      <c r="AC198" s="123">
        <v>75</v>
      </c>
      <c r="AD198" s="114">
        <v>2901</v>
      </c>
      <c r="AE198" s="114"/>
      <c r="AF198" s="114"/>
      <c r="AG198" s="114">
        <v>2760</v>
      </c>
      <c r="AH198" s="114">
        <f t="shared" si="159"/>
        <v>-141</v>
      </c>
      <c r="AI198" s="114">
        <f t="shared" si="160"/>
        <v>-10575</v>
      </c>
      <c r="AJ198" s="120"/>
      <c r="AK198" s="109">
        <f t="shared" si="128"/>
        <v>45828</v>
      </c>
      <c r="AM198" s="123">
        <v>139</v>
      </c>
      <c r="AN198" s="114">
        <v>3680</v>
      </c>
      <c r="AO198" s="114"/>
      <c r="AP198" s="114"/>
      <c r="AQ198" s="114">
        <v>3188</v>
      </c>
      <c r="AR198" s="114">
        <f t="shared" si="143"/>
        <v>-492</v>
      </c>
      <c r="AS198" s="114">
        <f t="shared" si="144"/>
        <v>-68388</v>
      </c>
      <c r="AU198" s="123">
        <v>189</v>
      </c>
      <c r="AV198" s="114">
        <v>4000</v>
      </c>
      <c r="AW198" s="114"/>
      <c r="AX198" s="114"/>
      <c r="AY198" s="114">
        <v>3200</v>
      </c>
      <c r="AZ198" s="114">
        <f t="shared" si="145"/>
        <v>-800</v>
      </c>
      <c r="BA198" s="114">
        <f t="shared" si="146"/>
        <v>-151200</v>
      </c>
    </row>
    <row r="199" spans="1:53">
      <c r="A199" s="109">
        <v>45831</v>
      </c>
      <c r="C199" s="123">
        <v>50</v>
      </c>
      <c r="D199" s="114">
        <v>2799</v>
      </c>
      <c r="E199" s="118">
        <v>2500</v>
      </c>
      <c r="F199" s="118">
        <v>2477</v>
      </c>
      <c r="G199" s="114">
        <v>2493.5</v>
      </c>
      <c r="H199" s="114">
        <f t="shared" si="153"/>
        <v>-305.5</v>
      </c>
      <c r="I199" s="114">
        <f t="shared" si="154"/>
        <v>-15275</v>
      </c>
      <c r="K199" s="123">
        <v>203</v>
      </c>
      <c r="L199" s="114">
        <v>1510</v>
      </c>
      <c r="M199" s="114"/>
      <c r="N199" s="114"/>
      <c r="O199" s="114">
        <v>1406</v>
      </c>
      <c r="P199" s="114">
        <f t="shared" si="155"/>
        <v>-104</v>
      </c>
      <c r="Q199" s="114">
        <f t="shared" si="156"/>
        <v>-21112</v>
      </c>
      <c r="S199" s="109">
        <f t="shared" si="125"/>
        <v>45831</v>
      </c>
      <c r="U199" s="123">
        <v>125</v>
      </c>
      <c r="V199" s="114">
        <v>2034</v>
      </c>
      <c r="W199" s="114"/>
      <c r="X199" s="114"/>
      <c r="Y199" s="114">
        <v>1915</v>
      </c>
      <c r="Z199" s="114">
        <f t="shared" si="133"/>
        <v>-119</v>
      </c>
      <c r="AA199" s="114">
        <f t="shared" si="134"/>
        <v>-14875</v>
      </c>
      <c r="AC199" s="123">
        <v>76</v>
      </c>
      <c r="AD199" s="114">
        <v>2899</v>
      </c>
      <c r="AE199" s="114"/>
      <c r="AF199" s="118">
        <v>2735</v>
      </c>
      <c r="AG199" s="114">
        <v>2728.5</v>
      </c>
      <c r="AH199" s="114">
        <f t="shared" si="159"/>
        <v>-170.5</v>
      </c>
      <c r="AI199" s="114">
        <f t="shared" si="160"/>
        <v>-12958</v>
      </c>
      <c r="AJ199" s="120"/>
      <c r="AK199" s="109">
        <f t="shared" si="128"/>
        <v>45831</v>
      </c>
      <c r="AM199" s="123">
        <v>139</v>
      </c>
      <c r="AN199" s="114">
        <v>3680</v>
      </c>
      <c r="AO199" s="114"/>
      <c r="AP199" s="114"/>
      <c r="AQ199" s="114">
        <v>3192</v>
      </c>
      <c r="AR199" s="114">
        <f t="shared" si="143"/>
        <v>-488</v>
      </c>
      <c r="AS199" s="114">
        <f t="shared" si="144"/>
        <v>-67832</v>
      </c>
      <c r="AU199" s="123">
        <v>189</v>
      </c>
      <c r="AV199" s="114">
        <v>4000</v>
      </c>
      <c r="AW199" s="114"/>
      <c r="AX199" s="114"/>
      <c r="AY199" s="114">
        <v>3177</v>
      </c>
      <c r="AZ199" s="114">
        <f t="shared" si="145"/>
        <v>-823</v>
      </c>
      <c r="BA199" s="114">
        <f t="shared" si="146"/>
        <v>-155547</v>
      </c>
    </row>
    <row r="200" spans="1:53">
      <c r="A200" s="109">
        <v>45832</v>
      </c>
      <c r="C200" s="123">
        <v>50</v>
      </c>
      <c r="D200" s="114">
        <v>2799</v>
      </c>
      <c r="E200" s="114"/>
      <c r="F200" s="114"/>
      <c r="G200" s="114">
        <v>2490</v>
      </c>
      <c r="H200" s="114">
        <f t="shared" si="153"/>
        <v>-309</v>
      </c>
      <c r="I200" s="114">
        <f t="shared" si="154"/>
        <v>-15450</v>
      </c>
      <c r="K200" s="123">
        <v>203</v>
      </c>
      <c r="L200" s="114">
        <v>1510</v>
      </c>
      <c r="M200" s="114"/>
      <c r="N200" s="114"/>
      <c r="O200" s="114">
        <v>1390</v>
      </c>
      <c r="P200" s="114">
        <f t="shared" si="155"/>
        <v>-120</v>
      </c>
      <c r="Q200" s="114">
        <f t="shared" si="156"/>
        <v>-24360</v>
      </c>
      <c r="S200" s="109">
        <f t="shared" si="125"/>
        <v>45832</v>
      </c>
      <c r="U200" s="123">
        <v>125</v>
      </c>
      <c r="V200" s="114">
        <v>2034</v>
      </c>
      <c r="W200" s="114"/>
      <c r="X200" s="114"/>
      <c r="Y200" s="114">
        <v>1900</v>
      </c>
      <c r="Z200" s="114">
        <f t="shared" si="133"/>
        <v>-134</v>
      </c>
      <c r="AA200" s="114">
        <f t="shared" si="134"/>
        <v>-16750</v>
      </c>
      <c r="AC200" s="123">
        <v>76</v>
      </c>
      <c r="AD200" s="114">
        <v>2899</v>
      </c>
      <c r="AE200" s="114"/>
      <c r="AF200" s="114"/>
      <c r="AG200" s="114">
        <v>2799</v>
      </c>
      <c r="AH200" s="114">
        <f t="shared" si="159"/>
        <v>-100</v>
      </c>
      <c r="AI200" s="114">
        <f t="shared" si="160"/>
        <v>-7600</v>
      </c>
      <c r="AJ200" s="120"/>
      <c r="AK200" s="109">
        <f t="shared" si="128"/>
        <v>45832</v>
      </c>
      <c r="AM200" s="123">
        <v>139</v>
      </c>
      <c r="AN200" s="114">
        <v>3680</v>
      </c>
      <c r="AO200" s="114"/>
      <c r="AP200" s="114"/>
      <c r="AQ200" s="114">
        <v>3188</v>
      </c>
      <c r="AR200" s="114">
        <f t="shared" si="143"/>
        <v>-492</v>
      </c>
      <c r="AS200" s="114">
        <f t="shared" si="144"/>
        <v>-68388</v>
      </c>
      <c r="AU200" s="123">
        <v>189</v>
      </c>
      <c r="AV200" s="114">
        <v>4000</v>
      </c>
      <c r="AW200" s="114"/>
      <c r="AX200" s="114"/>
      <c r="AY200" s="114">
        <v>3218</v>
      </c>
      <c r="AZ200" s="114">
        <f t="shared" si="145"/>
        <v>-782</v>
      </c>
      <c r="BA200" s="114">
        <f t="shared" si="146"/>
        <v>-147798</v>
      </c>
    </row>
    <row r="201" spans="1:53">
      <c r="A201" s="109">
        <v>45833</v>
      </c>
      <c r="C201" s="123">
        <v>52</v>
      </c>
      <c r="D201" s="114">
        <v>2786</v>
      </c>
      <c r="E201" s="114"/>
      <c r="F201" s="118">
        <v>2455</v>
      </c>
      <c r="G201" s="118">
        <v>2460.5</v>
      </c>
      <c r="H201" s="114">
        <f t="shared" si="153"/>
        <v>-325.5</v>
      </c>
      <c r="I201" s="114">
        <f t="shared" si="154"/>
        <v>-16926</v>
      </c>
      <c r="K201" s="123">
        <v>204</v>
      </c>
      <c r="L201" s="114">
        <v>1509</v>
      </c>
      <c r="M201" s="114"/>
      <c r="N201" s="114"/>
      <c r="O201" s="118">
        <v>1392.5</v>
      </c>
      <c r="P201" s="114">
        <f t="shared" si="155"/>
        <v>-116.5</v>
      </c>
      <c r="Q201" s="114">
        <f t="shared" si="156"/>
        <v>-23766</v>
      </c>
      <c r="S201" s="109">
        <f t="shared" si="125"/>
        <v>45833</v>
      </c>
      <c r="U201" s="123">
        <v>125</v>
      </c>
      <c r="V201" s="114">
        <v>2034</v>
      </c>
      <c r="W201" s="114"/>
      <c r="X201" s="114"/>
      <c r="Y201" s="114">
        <v>1896.5</v>
      </c>
      <c r="Z201" s="114">
        <f t="shared" si="133"/>
        <v>-137.5</v>
      </c>
      <c r="AA201" s="114">
        <f t="shared" si="134"/>
        <v>-17187.5</v>
      </c>
      <c r="AC201" s="123">
        <v>76</v>
      </c>
      <c r="AD201" s="114">
        <v>2899</v>
      </c>
      <c r="AE201" s="114"/>
      <c r="AF201" s="114"/>
      <c r="AG201" s="114">
        <v>2800.5</v>
      </c>
      <c r="AH201" s="114">
        <f t="shared" si="159"/>
        <v>-98.5</v>
      </c>
      <c r="AI201" s="114">
        <f t="shared" si="160"/>
        <v>-7486</v>
      </c>
      <c r="AJ201" s="120"/>
      <c r="AK201" s="109">
        <f t="shared" si="128"/>
        <v>45833</v>
      </c>
      <c r="AM201" s="123">
        <v>139</v>
      </c>
      <c r="AN201" s="114">
        <v>3680</v>
      </c>
      <c r="AO201" s="114"/>
      <c r="AP201" s="114"/>
      <c r="AQ201" s="114"/>
      <c r="AR201" s="114">
        <f t="shared" si="143"/>
        <v>-3680</v>
      </c>
      <c r="AS201" s="114">
        <f t="shared" si="144"/>
        <v>-511520</v>
      </c>
      <c r="AU201" s="123">
        <v>189</v>
      </c>
      <c r="AV201" s="114">
        <v>4000</v>
      </c>
      <c r="AW201" s="114"/>
      <c r="AX201" s="114"/>
      <c r="AY201" s="114"/>
      <c r="AZ201" s="114">
        <f t="shared" si="145"/>
        <v>-4000</v>
      </c>
      <c r="BA201" s="114">
        <f t="shared" si="146"/>
        <v>-756000</v>
      </c>
    </row>
    <row r="202" spans="1:53">
      <c r="A202" s="109">
        <v>45834</v>
      </c>
      <c r="C202" s="123">
        <v>53</v>
      </c>
      <c r="D202" s="114">
        <v>2780</v>
      </c>
      <c r="E202" s="114"/>
      <c r="F202" s="118">
        <v>2449</v>
      </c>
      <c r="G202" s="114">
        <v>2456.5</v>
      </c>
      <c r="H202" s="114">
        <f t="shared" si="153"/>
        <v>-323.5</v>
      </c>
      <c r="I202" s="114">
        <f t="shared" si="154"/>
        <v>-17145.5</v>
      </c>
      <c r="K202" s="123">
        <v>205</v>
      </c>
      <c r="L202" s="114">
        <v>1509</v>
      </c>
      <c r="M202" s="114"/>
      <c r="N202" s="118">
        <v>1372</v>
      </c>
      <c r="O202" s="114">
        <v>1380</v>
      </c>
      <c r="P202" s="114">
        <f t="shared" si="155"/>
        <v>-129</v>
      </c>
      <c r="Q202" s="114">
        <f t="shared" si="156"/>
        <v>-26445</v>
      </c>
      <c r="S202" s="109">
        <f t="shared" si="125"/>
        <v>45834</v>
      </c>
      <c r="U202" s="123">
        <v>125</v>
      </c>
      <c r="V202" s="114">
        <v>2034</v>
      </c>
      <c r="W202" s="114"/>
      <c r="X202" s="114"/>
      <c r="Y202" s="114">
        <v>1920</v>
      </c>
      <c r="Z202" s="114">
        <f t="shared" si="133"/>
        <v>-114</v>
      </c>
      <c r="AA202" s="114">
        <f t="shared" si="134"/>
        <v>-14250</v>
      </c>
      <c r="AC202" s="123">
        <v>76</v>
      </c>
      <c r="AD202" s="114">
        <v>2899</v>
      </c>
      <c r="AE202" s="114"/>
      <c r="AF202" s="114"/>
      <c r="AG202" s="114">
        <v>2804.5</v>
      </c>
      <c r="AH202" s="114">
        <f t="shared" si="159"/>
        <v>-94.5</v>
      </c>
      <c r="AI202" s="114">
        <f t="shared" si="160"/>
        <v>-7182</v>
      </c>
      <c r="AJ202" s="120"/>
      <c r="AK202" s="109">
        <f t="shared" si="128"/>
        <v>45834</v>
      </c>
      <c r="AM202" s="123">
        <v>139</v>
      </c>
      <c r="AN202" s="114">
        <v>3680</v>
      </c>
      <c r="AO202" s="114"/>
      <c r="AP202" s="114"/>
      <c r="AQ202" s="114"/>
      <c r="AR202" s="114">
        <f t="shared" si="143"/>
        <v>-3680</v>
      </c>
      <c r="AS202" s="114">
        <f t="shared" si="144"/>
        <v>-511520</v>
      </c>
      <c r="AU202" s="123">
        <v>189</v>
      </c>
      <c r="AV202" s="114">
        <v>4000</v>
      </c>
      <c r="AW202" s="114"/>
      <c r="AX202" s="114"/>
      <c r="AY202" s="114"/>
      <c r="AZ202" s="114">
        <f t="shared" si="145"/>
        <v>-4000</v>
      </c>
      <c r="BA202" s="114">
        <f t="shared" si="146"/>
        <v>-756000</v>
      </c>
    </row>
    <row r="203" spans="1:53">
      <c r="A203" s="109">
        <v>45835</v>
      </c>
      <c r="C203" s="123">
        <v>53</v>
      </c>
      <c r="D203" s="114">
        <v>2780</v>
      </c>
      <c r="E203" s="114"/>
      <c r="F203" s="114"/>
      <c r="G203" s="114">
        <v>2527</v>
      </c>
      <c r="H203" s="114">
        <f t="shared" si="153"/>
        <v>-253</v>
      </c>
      <c r="I203" s="114">
        <f t="shared" si="154"/>
        <v>-13409</v>
      </c>
      <c r="K203" s="123">
        <v>205</v>
      </c>
      <c r="L203" s="114">
        <v>1509</v>
      </c>
      <c r="M203" s="114"/>
      <c r="N203" s="114"/>
      <c r="O203" s="114">
        <v>1421</v>
      </c>
      <c r="P203" s="114">
        <f t="shared" si="155"/>
        <v>-88</v>
      </c>
      <c r="Q203" s="114">
        <f t="shared" si="156"/>
        <v>-18040</v>
      </c>
      <c r="S203" s="109">
        <f t="shared" si="125"/>
        <v>45835</v>
      </c>
      <c r="U203" s="123">
        <v>125</v>
      </c>
      <c r="V203" s="114">
        <v>2034</v>
      </c>
      <c r="W203" s="114"/>
      <c r="X203" s="114"/>
      <c r="Y203" s="114">
        <v>1957.5</v>
      </c>
      <c r="Z203" s="114">
        <f t="shared" si="133"/>
        <v>-76.5</v>
      </c>
      <c r="AA203" s="114">
        <f t="shared" si="134"/>
        <v>-9562.5</v>
      </c>
      <c r="AC203" s="123">
        <v>76</v>
      </c>
      <c r="AD203" s="114">
        <v>2899</v>
      </c>
      <c r="AE203" s="114"/>
      <c r="AF203" s="114"/>
      <c r="AG203" s="114">
        <v>2827.5</v>
      </c>
      <c r="AH203" s="114">
        <f t="shared" si="159"/>
        <v>-71.5</v>
      </c>
      <c r="AI203" s="114">
        <f t="shared" si="160"/>
        <v>-5434</v>
      </c>
      <c r="AJ203" s="120"/>
      <c r="AK203" s="109">
        <f t="shared" si="128"/>
        <v>45835</v>
      </c>
      <c r="AM203" s="123">
        <v>139</v>
      </c>
      <c r="AN203" s="114">
        <v>3680</v>
      </c>
      <c r="AO203" s="114"/>
      <c r="AP203" s="114"/>
      <c r="AQ203" s="114"/>
      <c r="AR203" s="114">
        <f t="shared" si="143"/>
        <v>-3680</v>
      </c>
      <c r="AS203" s="114">
        <f t="shared" si="144"/>
        <v>-511520</v>
      </c>
      <c r="AU203" s="123">
        <v>189</v>
      </c>
      <c r="AV203" s="114">
        <v>4000</v>
      </c>
      <c r="AW203" s="114"/>
      <c r="AX203" s="114"/>
      <c r="AY203" s="114"/>
      <c r="AZ203" s="114">
        <f t="shared" si="145"/>
        <v>-4000</v>
      </c>
      <c r="BA203" s="114">
        <f t="shared" si="146"/>
        <v>-756000</v>
      </c>
    </row>
    <row r="204" spans="1:53">
      <c r="A204" s="109">
        <v>45838</v>
      </c>
      <c r="C204" s="123">
        <v>53</v>
      </c>
      <c r="D204" s="114">
        <v>2780</v>
      </c>
      <c r="E204" s="114"/>
      <c r="F204" s="114"/>
      <c r="G204" s="114">
        <v>2493</v>
      </c>
      <c r="H204" s="114">
        <f t="shared" si="153"/>
        <v>-287</v>
      </c>
      <c r="I204" s="114">
        <f t="shared" si="154"/>
        <v>-15211</v>
      </c>
      <c r="K204" s="123">
        <v>205</v>
      </c>
      <c r="L204" s="114">
        <v>1509</v>
      </c>
      <c r="M204" s="114"/>
      <c r="N204" s="114"/>
      <c r="O204" s="114">
        <v>1394.5</v>
      </c>
      <c r="P204" s="114">
        <f t="shared" si="155"/>
        <v>-114.5</v>
      </c>
      <c r="Q204" s="114">
        <f t="shared" si="156"/>
        <v>-23472.5</v>
      </c>
      <c r="S204" s="109">
        <f t="shared" ref="S204:S221" si="161">A204</f>
        <v>45838</v>
      </c>
      <c r="U204" s="123">
        <v>125</v>
      </c>
      <c r="V204" s="114">
        <v>2034</v>
      </c>
      <c r="W204" s="114"/>
      <c r="X204" s="114"/>
      <c r="Y204" s="114">
        <v>1950.5</v>
      </c>
      <c r="Z204" s="114">
        <f t="shared" si="133"/>
        <v>-83.5</v>
      </c>
      <c r="AA204" s="114">
        <f t="shared" si="134"/>
        <v>-10437.5</v>
      </c>
      <c r="AC204" s="123">
        <v>76</v>
      </c>
      <c r="AD204" s="114">
        <v>2899</v>
      </c>
      <c r="AE204" s="114"/>
      <c r="AF204" s="114"/>
      <c r="AG204" s="114">
        <v>2822.5</v>
      </c>
      <c r="AH204" s="114">
        <f t="shared" si="159"/>
        <v>-76.5</v>
      </c>
      <c r="AI204" s="114">
        <f t="shared" si="160"/>
        <v>-5814</v>
      </c>
      <c r="AJ204" s="120"/>
      <c r="AK204" s="109">
        <f t="shared" ref="AK204:AK237" si="162">A204</f>
        <v>45838</v>
      </c>
      <c r="AM204" s="123">
        <v>139</v>
      </c>
      <c r="AN204" s="114">
        <v>3680</v>
      </c>
      <c r="AO204" s="114"/>
      <c r="AP204" s="114"/>
      <c r="AQ204" s="114"/>
      <c r="AR204" s="114">
        <f t="shared" si="143"/>
        <v>-3680</v>
      </c>
      <c r="AS204" s="114">
        <f t="shared" si="144"/>
        <v>-511520</v>
      </c>
      <c r="AU204" s="123">
        <v>189</v>
      </c>
      <c r="AV204" s="114">
        <v>4000</v>
      </c>
      <c r="AW204" s="114"/>
      <c r="AX204" s="114"/>
      <c r="AY204" s="114"/>
      <c r="AZ204" s="114">
        <f t="shared" si="145"/>
        <v>-4000</v>
      </c>
      <c r="BA204" s="114">
        <f t="shared" si="146"/>
        <v>-756000</v>
      </c>
    </row>
    <row r="205" spans="1:53">
      <c r="A205" s="109">
        <v>45839</v>
      </c>
      <c r="C205" s="123">
        <v>53</v>
      </c>
      <c r="D205" s="114">
        <v>2780</v>
      </c>
      <c r="E205" s="114"/>
      <c r="F205" s="114"/>
      <c r="G205" s="114">
        <v>2453</v>
      </c>
      <c r="H205" s="114">
        <f t="shared" si="153"/>
        <v>-327</v>
      </c>
      <c r="I205" s="114">
        <f t="shared" si="154"/>
        <v>-17331</v>
      </c>
      <c r="K205" s="123">
        <v>205</v>
      </c>
      <c r="L205" s="114">
        <v>1509</v>
      </c>
      <c r="M205" s="114"/>
      <c r="N205" s="114"/>
      <c r="O205" s="114">
        <v>1396</v>
      </c>
      <c r="P205" s="114">
        <f t="shared" si="155"/>
        <v>-113</v>
      </c>
      <c r="Q205" s="114">
        <f t="shared" si="156"/>
        <v>-23165</v>
      </c>
      <c r="S205" s="109">
        <f t="shared" si="161"/>
        <v>45839</v>
      </c>
      <c r="U205" s="123">
        <v>125</v>
      </c>
      <c r="V205" s="114">
        <v>2034</v>
      </c>
      <c r="W205" s="114"/>
      <c r="X205" s="114"/>
      <c r="Y205" s="114">
        <v>1941.5</v>
      </c>
      <c r="Z205" s="114">
        <f t="shared" si="133"/>
        <v>-92.5</v>
      </c>
      <c r="AA205" s="114">
        <f t="shared" si="134"/>
        <v>-11562.5</v>
      </c>
      <c r="AC205" s="123">
        <v>76</v>
      </c>
      <c r="AD205" s="114">
        <v>2899</v>
      </c>
      <c r="AE205" s="114"/>
      <c r="AF205" s="114"/>
      <c r="AG205" s="114">
        <v>2847.5</v>
      </c>
      <c r="AH205" s="114">
        <f t="shared" si="159"/>
        <v>-51.5</v>
      </c>
      <c r="AI205" s="114">
        <f t="shared" si="160"/>
        <v>-3914</v>
      </c>
      <c r="AJ205" s="120"/>
      <c r="AK205" s="109">
        <f t="shared" si="162"/>
        <v>45839</v>
      </c>
      <c r="AM205" s="123">
        <v>139</v>
      </c>
      <c r="AN205" s="114">
        <v>3680</v>
      </c>
      <c r="AO205" s="114"/>
      <c r="AP205" s="114"/>
      <c r="AQ205" s="114"/>
      <c r="AR205" s="114">
        <f t="shared" si="143"/>
        <v>-3680</v>
      </c>
      <c r="AS205" s="114">
        <f t="shared" si="144"/>
        <v>-511520</v>
      </c>
      <c r="AU205" s="123">
        <v>189</v>
      </c>
      <c r="AV205" s="114">
        <v>4000</v>
      </c>
      <c r="AW205" s="114"/>
      <c r="AX205" s="114"/>
      <c r="AY205" s="114"/>
      <c r="AZ205" s="114">
        <f t="shared" si="145"/>
        <v>-4000</v>
      </c>
      <c r="BA205" s="114">
        <f t="shared" si="146"/>
        <v>-756000</v>
      </c>
    </row>
    <row r="206" spans="1:53">
      <c r="A206" s="109">
        <v>45840</v>
      </c>
      <c r="C206" s="123">
        <v>53</v>
      </c>
      <c r="D206" s="114">
        <v>2780</v>
      </c>
      <c r="E206" s="114"/>
      <c r="F206" s="114"/>
      <c r="G206" s="114">
        <v>2465.5</v>
      </c>
      <c r="H206" s="114">
        <f t="shared" si="153"/>
        <v>-314.5</v>
      </c>
      <c r="I206" s="114">
        <f t="shared" si="154"/>
        <v>-16668.5</v>
      </c>
      <c r="K206" s="123">
        <v>205</v>
      </c>
      <c r="L206" s="114">
        <v>1509</v>
      </c>
      <c r="M206" s="114"/>
      <c r="N206" s="114"/>
      <c r="O206" s="114">
        <v>1421.5</v>
      </c>
      <c r="P206" s="114">
        <f t="shared" si="155"/>
        <v>-87.5</v>
      </c>
      <c r="Q206" s="114">
        <f t="shared" si="156"/>
        <v>-17937.5</v>
      </c>
      <c r="S206" s="109">
        <f t="shared" si="161"/>
        <v>45840</v>
      </c>
      <c r="U206" s="123">
        <v>125</v>
      </c>
      <c r="V206" s="114">
        <v>2034</v>
      </c>
      <c r="W206" s="114"/>
      <c r="X206" s="114"/>
      <c r="Y206" s="114">
        <v>1928</v>
      </c>
      <c r="Z206" s="114">
        <f t="shared" si="133"/>
        <v>-106</v>
      </c>
      <c r="AA206" s="114">
        <f t="shared" si="134"/>
        <v>-13250</v>
      </c>
      <c r="AC206" s="123">
        <v>71</v>
      </c>
      <c r="AD206" s="114">
        <v>2899</v>
      </c>
      <c r="AE206" s="114"/>
      <c r="AF206" s="121">
        <v>2906</v>
      </c>
      <c r="AG206" s="121">
        <v>2903</v>
      </c>
      <c r="AH206" s="114">
        <f t="shared" si="159"/>
        <v>4</v>
      </c>
      <c r="AI206" s="114">
        <f t="shared" si="160"/>
        <v>284</v>
      </c>
      <c r="AJ206" s="120"/>
      <c r="AK206" s="109">
        <f t="shared" si="162"/>
        <v>45840</v>
      </c>
      <c r="AM206" s="123">
        <v>139</v>
      </c>
      <c r="AN206" s="114">
        <v>3680</v>
      </c>
      <c r="AO206" s="114"/>
      <c r="AP206" s="114"/>
      <c r="AQ206" s="114"/>
      <c r="AR206" s="114">
        <f t="shared" si="143"/>
        <v>-3680</v>
      </c>
      <c r="AS206" s="114">
        <f t="shared" si="144"/>
        <v>-511520</v>
      </c>
      <c r="AU206" s="123">
        <v>189</v>
      </c>
      <c r="AV206" s="114">
        <v>4000</v>
      </c>
      <c r="AW206" s="114"/>
      <c r="AX206" s="114"/>
      <c r="AY206" s="114"/>
      <c r="AZ206" s="114">
        <f t="shared" si="145"/>
        <v>-4000</v>
      </c>
      <c r="BA206" s="114">
        <f t="shared" si="146"/>
        <v>-756000</v>
      </c>
    </row>
    <row r="207" spans="1:53">
      <c r="A207" s="109">
        <v>45841</v>
      </c>
      <c r="C207" s="123">
        <v>53</v>
      </c>
      <c r="D207" s="114">
        <v>2780</v>
      </c>
      <c r="E207" s="114"/>
      <c r="F207" s="114"/>
      <c r="G207" s="114">
        <v>2511.5</v>
      </c>
      <c r="H207" s="114">
        <f t="shared" si="153"/>
        <v>-268.5</v>
      </c>
      <c r="I207" s="114">
        <f t="shared" si="154"/>
        <v>-14230.5</v>
      </c>
      <c r="K207" s="123">
        <v>205</v>
      </c>
      <c r="L207" s="114">
        <v>1509</v>
      </c>
      <c r="M207" s="114"/>
      <c r="N207" s="114"/>
      <c r="O207" s="114">
        <v>1449.5</v>
      </c>
      <c r="P207" s="114">
        <f t="shared" si="155"/>
        <v>-59.5</v>
      </c>
      <c r="Q207" s="114">
        <f t="shared" si="156"/>
        <v>-12197.5</v>
      </c>
      <c r="S207" s="109">
        <f t="shared" si="161"/>
        <v>45841</v>
      </c>
      <c r="U207" s="123">
        <v>124</v>
      </c>
      <c r="V207" s="114">
        <v>2034</v>
      </c>
      <c r="W207" s="114"/>
      <c r="X207" s="114"/>
      <c r="Y207" s="121">
        <v>1958</v>
      </c>
      <c r="Z207" s="114">
        <f t="shared" si="133"/>
        <v>-76</v>
      </c>
      <c r="AA207" s="114">
        <f t="shared" si="134"/>
        <v>-9424</v>
      </c>
      <c r="AC207" s="123">
        <v>69</v>
      </c>
      <c r="AD207" s="114">
        <v>2899</v>
      </c>
      <c r="AE207" s="121">
        <v>2915</v>
      </c>
      <c r="AF207" s="114"/>
      <c r="AG207" s="121">
        <v>2902.5</v>
      </c>
      <c r="AH207" s="114">
        <f t="shared" si="159"/>
        <v>3.5</v>
      </c>
      <c r="AI207" s="114">
        <f t="shared" si="160"/>
        <v>241.5</v>
      </c>
      <c r="AJ207" s="120"/>
      <c r="AK207" s="109">
        <f t="shared" si="162"/>
        <v>45841</v>
      </c>
      <c r="AM207" s="123">
        <v>139</v>
      </c>
      <c r="AN207" s="114">
        <v>3680</v>
      </c>
      <c r="AO207" s="114"/>
      <c r="AP207" s="114"/>
      <c r="AQ207" s="114"/>
      <c r="AR207" s="114">
        <f t="shared" si="143"/>
        <v>-3680</v>
      </c>
      <c r="AS207" s="114">
        <f t="shared" si="144"/>
        <v>-511520</v>
      </c>
      <c r="AU207" s="123">
        <v>189</v>
      </c>
      <c r="AV207" s="114">
        <v>4000</v>
      </c>
      <c r="AW207" s="114"/>
      <c r="AX207" s="114"/>
      <c r="AY207" s="114"/>
      <c r="AZ207" s="114">
        <f t="shared" si="145"/>
        <v>-4000</v>
      </c>
      <c r="BA207" s="114">
        <f t="shared" si="146"/>
        <v>-756000</v>
      </c>
    </row>
    <row r="208" spans="1:53">
      <c r="A208" s="109">
        <v>45842</v>
      </c>
      <c r="C208" s="123">
        <v>53</v>
      </c>
      <c r="D208" s="114">
        <v>2780</v>
      </c>
      <c r="E208" s="114"/>
      <c r="F208" s="114"/>
      <c r="G208" s="114">
        <v>2484.5</v>
      </c>
      <c r="H208" s="114">
        <f t="shared" si="153"/>
        <v>-295.5</v>
      </c>
      <c r="I208" s="114">
        <f t="shared" si="154"/>
        <v>-15661.5</v>
      </c>
      <c r="K208" s="123">
        <v>205</v>
      </c>
      <c r="L208" s="114">
        <v>1509</v>
      </c>
      <c r="M208" s="114"/>
      <c r="N208" s="114"/>
      <c r="O208" s="114">
        <v>1443</v>
      </c>
      <c r="P208" s="114">
        <f t="shared" si="155"/>
        <v>-66</v>
      </c>
      <c r="Q208" s="114">
        <f t="shared" si="156"/>
        <v>-13530</v>
      </c>
      <c r="S208" s="109">
        <f t="shared" si="161"/>
        <v>45842</v>
      </c>
      <c r="U208" s="123">
        <v>124</v>
      </c>
      <c r="V208" s="114">
        <v>2034</v>
      </c>
      <c r="W208" s="114"/>
      <c r="X208" s="114"/>
      <c r="Y208" s="114">
        <v>1942</v>
      </c>
      <c r="Z208" s="114">
        <f t="shared" si="133"/>
        <v>-92</v>
      </c>
      <c r="AA208" s="114">
        <f t="shared" si="134"/>
        <v>-11408</v>
      </c>
      <c r="AC208" s="123">
        <v>68</v>
      </c>
      <c r="AD208" s="114">
        <v>2899</v>
      </c>
      <c r="AE208" s="114"/>
      <c r="AF208" s="121">
        <v>2899.5</v>
      </c>
      <c r="AG208" s="114">
        <v>2912</v>
      </c>
      <c r="AH208" s="114">
        <f t="shared" si="159"/>
        <v>13</v>
      </c>
      <c r="AI208" s="114">
        <f t="shared" si="160"/>
        <v>884</v>
      </c>
      <c r="AJ208" s="120"/>
      <c r="AK208" s="109">
        <f t="shared" si="162"/>
        <v>45842</v>
      </c>
      <c r="AM208" s="123">
        <v>139</v>
      </c>
      <c r="AN208" s="114">
        <v>3680</v>
      </c>
      <c r="AO208" s="114"/>
      <c r="AP208" s="114"/>
      <c r="AQ208" s="114"/>
      <c r="AR208" s="114">
        <f t="shared" si="143"/>
        <v>-3680</v>
      </c>
      <c r="AS208" s="114">
        <f t="shared" si="144"/>
        <v>-511520</v>
      </c>
      <c r="AU208" s="123">
        <v>189</v>
      </c>
      <c r="AV208" s="114">
        <v>4000</v>
      </c>
      <c r="AW208" s="114"/>
      <c r="AX208" s="114"/>
      <c r="AY208" s="114"/>
      <c r="AZ208" s="114">
        <f t="shared" si="145"/>
        <v>-4000</v>
      </c>
      <c r="BA208" s="114">
        <f t="shared" si="146"/>
        <v>-756000</v>
      </c>
    </row>
    <row r="209" spans="1:53">
      <c r="A209" s="109">
        <v>45845</v>
      </c>
      <c r="C209" s="123">
        <v>53</v>
      </c>
      <c r="D209" s="114">
        <v>2780</v>
      </c>
      <c r="E209" s="114"/>
      <c r="F209" s="114"/>
      <c r="G209" s="114">
        <v>2453.5</v>
      </c>
      <c r="H209" s="114">
        <f t="shared" si="153"/>
        <v>-326.5</v>
      </c>
      <c r="I209" s="114">
        <f t="shared" si="154"/>
        <v>-17304.5</v>
      </c>
      <c r="K209" s="123">
        <v>205</v>
      </c>
      <c r="L209" s="114">
        <v>1509</v>
      </c>
      <c r="M209" s="114"/>
      <c r="N209" s="114"/>
      <c r="O209" s="114">
        <v>1422</v>
      </c>
      <c r="P209" s="114">
        <f t="shared" si="155"/>
        <v>-87</v>
      </c>
      <c r="Q209" s="114">
        <f t="shared" si="156"/>
        <v>-17835</v>
      </c>
      <c r="S209" s="109">
        <f t="shared" si="161"/>
        <v>45845</v>
      </c>
      <c r="U209" s="123">
        <v>124</v>
      </c>
      <c r="V209" s="114">
        <v>2034</v>
      </c>
      <c r="W209" s="114"/>
      <c r="X209" s="114"/>
      <c r="Y209" s="114">
        <v>1921.5</v>
      </c>
      <c r="Z209" s="114">
        <f t="shared" si="133"/>
        <v>-112.5</v>
      </c>
      <c r="AA209" s="114">
        <f t="shared" si="134"/>
        <v>-13950</v>
      </c>
      <c r="AC209" s="123">
        <v>66</v>
      </c>
      <c r="AD209" s="114">
        <v>2899</v>
      </c>
      <c r="AE209" s="114"/>
      <c r="AF209" s="121">
        <v>2918</v>
      </c>
      <c r="AG209" s="121">
        <v>2904</v>
      </c>
      <c r="AH209" s="114">
        <f t="shared" si="159"/>
        <v>5</v>
      </c>
      <c r="AI209" s="114">
        <f t="shared" si="160"/>
        <v>330</v>
      </c>
      <c r="AJ209" s="120"/>
      <c r="AK209" s="109">
        <f t="shared" si="162"/>
        <v>45845</v>
      </c>
      <c r="AM209" s="123">
        <v>139</v>
      </c>
      <c r="AN209" s="114">
        <v>3680</v>
      </c>
      <c r="AO209" s="114"/>
      <c r="AP209" s="114"/>
      <c r="AQ209" s="114"/>
      <c r="AR209" s="114">
        <f t="shared" si="143"/>
        <v>-3680</v>
      </c>
      <c r="AS209" s="114">
        <f t="shared" si="144"/>
        <v>-511520</v>
      </c>
      <c r="AU209" s="123">
        <v>189</v>
      </c>
      <c r="AV209" s="114">
        <v>4000</v>
      </c>
      <c r="AW209" s="114"/>
      <c r="AX209" s="114"/>
      <c r="AY209" s="114"/>
      <c r="AZ209" s="114">
        <f t="shared" si="145"/>
        <v>-4000</v>
      </c>
      <c r="BA209" s="114">
        <f t="shared" si="146"/>
        <v>-756000</v>
      </c>
    </row>
    <row r="210" spans="1:53">
      <c r="A210" s="109">
        <v>45846</v>
      </c>
      <c r="C210" s="123">
        <v>53</v>
      </c>
      <c r="D210" s="114">
        <v>2780</v>
      </c>
      <c r="E210" s="114"/>
      <c r="F210" s="114"/>
      <c r="G210" s="114">
        <v>2465</v>
      </c>
      <c r="H210" s="114">
        <f t="shared" si="153"/>
        <v>-315</v>
      </c>
      <c r="I210" s="114">
        <f t="shared" si="154"/>
        <v>-16695</v>
      </c>
      <c r="K210" s="123">
        <v>205</v>
      </c>
      <c r="L210" s="114">
        <v>1509</v>
      </c>
      <c r="M210" s="114"/>
      <c r="N210" s="114"/>
      <c r="O210" s="114">
        <v>1433</v>
      </c>
      <c r="P210" s="114">
        <f t="shared" si="155"/>
        <v>-76</v>
      </c>
      <c r="Q210" s="114">
        <f t="shared" si="156"/>
        <v>-15580</v>
      </c>
      <c r="S210" s="109">
        <f t="shared" si="161"/>
        <v>45846</v>
      </c>
      <c r="U210" s="123">
        <v>124</v>
      </c>
      <c r="V210" s="114">
        <v>2034</v>
      </c>
      <c r="W210" s="114"/>
      <c r="X210" s="114"/>
      <c r="Y210" s="114">
        <v>1939</v>
      </c>
      <c r="Z210" s="114">
        <f t="shared" si="133"/>
        <v>-95</v>
      </c>
      <c r="AA210" s="114">
        <f t="shared" si="134"/>
        <v>-11780</v>
      </c>
      <c r="AC210" s="123">
        <v>61</v>
      </c>
      <c r="AD210" s="114">
        <v>2899</v>
      </c>
      <c r="AE210" s="114"/>
      <c r="AF210" s="121">
        <v>2921</v>
      </c>
      <c r="AG210" s="121">
        <v>2933.5</v>
      </c>
      <c r="AH210" s="114">
        <f t="shared" si="159"/>
        <v>34.5</v>
      </c>
      <c r="AI210" s="114">
        <f t="shared" si="160"/>
        <v>2104.5</v>
      </c>
      <c r="AJ210" s="120"/>
      <c r="AK210" s="109">
        <f t="shared" si="162"/>
        <v>45846</v>
      </c>
      <c r="AM210" s="123">
        <v>139</v>
      </c>
      <c r="AN210" s="114">
        <v>3680</v>
      </c>
      <c r="AO210" s="114"/>
      <c r="AP210" s="114"/>
      <c r="AQ210" s="114"/>
      <c r="AR210" s="114">
        <f t="shared" si="143"/>
        <v>-3680</v>
      </c>
      <c r="AS210" s="114">
        <f t="shared" si="144"/>
        <v>-511520</v>
      </c>
      <c r="AU210" s="123">
        <v>189</v>
      </c>
      <c r="AV210" s="114">
        <v>4000</v>
      </c>
      <c r="AW210" s="114"/>
      <c r="AX210" s="114"/>
      <c r="AY210" s="114"/>
      <c r="AZ210" s="114">
        <f t="shared" si="145"/>
        <v>-4000</v>
      </c>
      <c r="BA210" s="114">
        <f t="shared" si="146"/>
        <v>-756000</v>
      </c>
    </row>
    <row r="211" spans="1:53">
      <c r="A211" s="109">
        <v>45847</v>
      </c>
      <c r="C211" s="123">
        <v>53</v>
      </c>
      <c r="D211" s="114">
        <v>2780</v>
      </c>
      <c r="E211" s="114"/>
      <c r="F211" s="114"/>
      <c r="G211" s="114">
        <v>2487.5</v>
      </c>
      <c r="H211" s="114">
        <f t="shared" si="153"/>
        <v>-292.5</v>
      </c>
      <c r="I211" s="114">
        <f t="shared" si="154"/>
        <v>-15502.5</v>
      </c>
      <c r="K211" s="123">
        <v>205</v>
      </c>
      <c r="L211" s="114">
        <v>1509</v>
      </c>
      <c r="M211" s="114"/>
      <c r="N211" s="114"/>
      <c r="O211" s="114">
        <v>1481</v>
      </c>
      <c r="P211" s="114">
        <f t="shared" si="155"/>
        <v>-28</v>
      </c>
      <c r="Q211" s="114">
        <f t="shared" si="156"/>
        <v>-5740</v>
      </c>
      <c r="S211" s="109">
        <f t="shared" si="161"/>
        <v>45847</v>
      </c>
      <c r="U211" s="123">
        <v>124</v>
      </c>
      <c r="V211" s="114">
        <v>2034</v>
      </c>
      <c r="W211" s="114"/>
      <c r="X211" s="114"/>
      <c r="Y211" s="114">
        <v>1977</v>
      </c>
      <c r="Z211" s="114">
        <f t="shared" si="133"/>
        <v>-57</v>
      </c>
      <c r="AA211" s="114">
        <f t="shared" si="134"/>
        <v>-7068</v>
      </c>
      <c r="AC211" s="123">
        <v>58</v>
      </c>
      <c r="AD211" s="114">
        <v>2899</v>
      </c>
      <c r="AE211" s="121">
        <v>2938</v>
      </c>
      <c r="AF211" s="121">
        <v>2942</v>
      </c>
      <c r="AG211" s="114">
        <v>2945</v>
      </c>
      <c r="AH211" s="114">
        <f t="shared" si="159"/>
        <v>46</v>
      </c>
      <c r="AI211" s="114">
        <f t="shared" si="160"/>
        <v>2668</v>
      </c>
      <c r="AJ211" s="120"/>
      <c r="AK211" s="109">
        <f t="shared" si="162"/>
        <v>45847</v>
      </c>
      <c r="AM211" s="123">
        <v>139</v>
      </c>
      <c r="AN211" s="114">
        <v>3680</v>
      </c>
      <c r="AO211" s="114"/>
      <c r="AP211" s="114"/>
      <c r="AQ211" s="114"/>
      <c r="AR211" s="114">
        <f t="shared" si="143"/>
        <v>-3680</v>
      </c>
      <c r="AS211" s="114">
        <f t="shared" si="144"/>
        <v>-511520</v>
      </c>
      <c r="AU211" s="123">
        <v>189</v>
      </c>
      <c r="AV211" s="114">
        <v>4000</v>
      </c>
      <c r="AW211" s="114"/>
      <c r="AX211" s="114"/>
      <c r="AY211" s="114"/>
      <c r="AZ211" s="114">
        <f t="shared" si="145"/>
        <v>-4000</v>
      </c>
      <c r="BA211" s="114">
        <f t="shared" si="146"/>
        <v>-756000</v>
      </c>
    </row>
    <row r="212" spans="1:53">
      <c r="A212" s="109">
        <v>45848</v>
      </c>
      <c r="C212" s="123">
        <v>53</v>
      </c>
      <c r="D212" s="114">
        <v>2780</v>
      </c>
      <c r="E212" s="114"/>
      <c r="F212" s="114"/>
      <c r="G212" s="114">
        <v>2465</v>
      </c>
      <c r="H212" s="114">
        <f t="shared" si="153"/>
        <v>-315</v>
      </c>
      <c r="I212" s="114">
        <f t="shared" si="154"/>
        <v>-16695</v>
      </c>
      <c r="K212" s="123">
        <v>205</v>
      </c>
      <c r="L212" s="114">
        <v>1509</v>
      </c>
      <c r="M212" s="114"/>
      <c r="N212" s="114"/>
      <c r="O212" s="114">
        <v>1475</v>
      </c>
      <c r="P212" s="114">
        <f t="shared" si="155"/>
        <v>-34</v>
      </c>
      <c r="Q212" s="114">
        <f t="shared" si="156"/>
        <v>-6970</v>
      </c>
      <c r="S212" s="109">
        <f t="shared" si="161"/>
        <v>45848</v>
      </c>
      <c r="U212" s="123">
        <v>124</v>
      </c>
      <c r="V212" s="114">
        <v>2034</v>
      </c>
      <c r="W212" s="114"/>
      <c r="X212" s="114"/>
      <c r="Y212" s="114">
        <v>1944</v>
      </c>
      <c r="Z212" s="114">
        <f t="shared" si="133"/>
        <v>-90</v>
      </c>
      <c r="AA212" s="114">
        <f t="shared" si="134"/>
        <v>-11160</v>
      </c>
      <c r="AC212" s="123">
        <v>54</v>
      </c>
      <c r="AD212" s="114">
        <v>2899</v>
      </c>
      <c r="AE212" s="121">
        <v>2950</v>
      </c>
      <c r="AF212" s="121">
        <v>2948</v>
      </c>
      <c r="AG212" s="121">
        <v>2938.5</v>
      </c>
      <c r="AH212" s="114">
        <f t="shared" si="159"/>
        <v>39.5</v>
      </c>
      <c r="AI212" s="114">
        <f t="shared" si="160"/>
        <v>2133</v>
      </c>
      <c r="AJ212" s="120"/>
      <c r="AK212" s="109">
        <f t="shared" si="162"/>
        <v>45848</v>
      </c>
      <c r="AM212" s="123">
        <v>139</v>
      </c>
      <c r="AN212" s="114">
        <v>3680</v>
      </c>
      <c r="AO212" s="114"/>
      <c r="AP212" s="114"/>
      <c r="AQ212" s="114"/>
      <c r="AR212" s="114">
        <f t="shared" si="143"/>
        <v>-3680</v>
      </c>
      <c r="AS212" s="114">
        <f t="shared" si="144"/>
        <v>-511520</v>
      </c>
      <c r="AU212" s="123">
        <v>189</v>
      </c>
      <c r="AV212" s="114">
        <v>4000</v>
      </c>
      <c r="AW212" s="114"/>
      <c r="AX212" s="114"/>
      <c r="AY212" s="114"/>
      <c r="AZ212" s="114">
        <f t="shared" si="145"/>
        <v>-4000</v>
      </c>
      <c r="BA212" s="114">
        <f t="shared" si="146"/>
        <v>-756000</v>
      </c>
    </row>
    <row r="213" spans="1:53">
      <c r="A213" s="109">
        <v>45849</v>
      </c>
      <c r="C213" s="123">
        <v>53</v>
      </c>
      <c r="D213" s="114">
        <v>2780</v>
      </c>
      <c r="E213" s="114"/>
      <c r="F213" s="114"/>
      <c r="G213" s="114">
        <v>2508</v>
      </c>
      <c r="H213" s="114">
        <f t="shared" si="153"/>
        <v>-272</v>
      </c>
      <c r="I213" s="114">
        <f t="shared" si="154"/>
        <v>-14416</v>
      </c>
      <c r="K213" s="123">
        <v>204</v>
      </c>
      <c r="L213" s="114">
        <v>1509</v>
      </c>
      <c r="M213" s="114"/>
      <c r="N213" s="121">
        <v>1512</v>
      </c>
      <c r="O213" s="114">
        <v>1509</v>
      </c>
      <c r="P213" s="114">
        <f t="shared" si="155"/>
        <v>0</v>
      </c>
      <c r="Q213" s="114">
        <f t="shared" si="156"/>
        <v>0</v>
      </c>
      <c r="S213" s="109">
        <f t="shared" si="161"/>
        <v>45849</v>
      </c>
      <c r="U213" s="123">
        <v>124</v>
      </c>
      <c r="V213" s="114">
        <v>2034</v>
      </c>
      <c r="W213" s="114"/>
      <c r="X213" s="114"/>
      <c r="Y213" s="114">
        <v>1977</v>
      </c>
      <c r="Z213" s="114">
        <f t="shared" si="133"/>
        <v>-57</v>
      </c>
      <c r="AA213" s="114">
        <f t="shared" si="134"/>
        <v>-7068</v>
      </c>
      <c r="AC213" s="123">
        <v>46</v>
      </c>
      <c r="AD213" s="114">
        <v>2899</v>
      </c>
      <c r="AE213" s="121">
        <v>2952</v>
      </c>
      <c r="AF213" s="121">
        <v>2974</v>
      </c>
      <c r="AG213" s="121">
        <v>3001</v>
      </c>
      <c r="AH213" s="114">
        <f t="shared" si="159"/>
        <v>102</v>
      </c>
      <c r="AI213" s="114">
        <f t="shared" si="160"/>
        <v>4692</v>
      </c>
      <c r="AJ213" s="120"/>
      <c r="AK213" s="109">
        <f t="shared" si="162"/>
        <v>45849</v>
      </c>
      <c r="AM213" s="123">
        <v>139</v>
      </c>
      <c r="AN213" s="114">
        <v>3680</v>
      </c>
      <c r="AO213" s="114"/>
      <c r="AP213" s="114"/>
      <c r="AQ213" s="114"/>
      <c r="AR213" s="114"/>
      <c r="AS213" s="114"/>
      <c r="AU213" s="123">
        <v>189</v>
      </c>
      <c r="AV213" s="114">
        <v>4000</v>
      </c>
      <c r="AW213" s="114"/>
      <c r="AX213" s="114"/>
      <c r="AY213" s="114"/>
      <c r="AZ213" s="114"/>
      <c r="BA213" s="114"/>
    </row>
    <row r="214" spans="1:53">
      <c r="A214" s="109">
        <v>45852</v>
      </c>
      <c r="C214" s="123">
        <v>53</v>
      </c>
      <c r="D214" s="114">
        <v>2780</v>
      </c>
      <c r="E214" s="114"/>
      <c r="F214" s="114"/>
      <c r="G214" s="114">
        <v>2531.5</v>
      </c>
      <c r="H214" s="114">
        <f t="shared" si="153"/>
        <v>-248.5</v>
      </c>
      <c r="I214" s="114">
        <f t="shared" si="154"/>
        <v>-13170.5</v>
      </c>
      <c r="K214" s="123">
        <v>103</v>
      </c>
      <c r="L214" s="114">
        <v>1509</v>
      </c>
      <c r="M214" s="114"/>
      <c r="N214" s="121">
        <v>1520</v>
      </c>
      <c r="O214" s="121">
        <v>1522</v>
      </c>
      <c r="P214" s="114">
        <f t="shared" si="155"/>
        <v>13</v>
      </c>
      <c r="Q214" s="114">
        <f t="shared" si="156"/>
        <v>1339</v>
      </c>
      <c r="S214" s="109">
        <f t="shared" si="161"/>
        <v>45852</v>
      </c>
      <c r="U214" s="123">
        <v>124</v>
      </c>
      <c r="V214" s="114">
        <v>2034</v>
      </c>
      <c r="W214" s="114"/>
      <c r="X214" s="114"/>
      <c r="Y214" s="114">
        <v>1970.5</v>
      </c>
      <c r="Z214" s="114">
        <f t="shared" si="133"/>
        <v>-63.5</v>
      </c>
      <c r="AA214" s="114">
        <f t="shared" si="134"/>
        <v>-7874</v>
      </c>
      <c r="AC214" s="123">
        <v>41</v>
      </c>
      <c r="AD214" s="114">
        <v>2899</v>
      </c>
      <c r="AE214" s="121">
        <v>2989</v>
      </c>
      <c r="AF214" s="121">
        <v>2980.5</v>
      </c>
      <c r="AG214" s="121">
        <v>2980</v>
      </c>
      <c r="AH214" s="114">
        <f t="shared" si="159"/>
        <v>81</v>
      </c>
      <c r="AI214" s="114">
        <f t="shared" si="160"/>
        <v>3321</v>
      </c>
      <c r="AJ214" s="120"/>
      <c r="AK214" s="109">
        <f t="shared" si="162"/>
        <v>45852</v>
      </c>
      <c r="AM214" s="123">
        <v>139</v>
      </c>
      <c r="AN214" s="114">
        <v>3680</v>
      </c>
      <c r="AO214" s="114"/>
      <c r="AP214" s="114"/>
      <c r="AQ214" s="114"/>
      <c r="AR214" s="114"/>
      <c r="AS214" s="114"/>
      <c r="AU214" s="123">
        <v>189</v>
      </c>
      <c r="AV214" s="114">
        <v>4000</v>
      </c>
      <c r="AW214" s="114"/>
      <c r="AX214" s="114"/>
      <c r="AY214" s="114"/>
      <c r="AZ214" s="114"/>
      <c r="BA214" s="114"/>
    </row>
    <row r="215" spans="1:53">
      <c r="A215" s="109">
        <v>45853</v>
      </c>
      <c r="C215" s="123">
        <v>53</v>
      </c>
      <c r="D215" s="114">
        <v>2780</v>
      </c>
      <c r="E215" s="114"/>
      <c r="F215" s="114"/>
      <c r="G215" s="114">
        <v>2532</v>
      </c>
      <c r="H215" s="114">
        <f t="shared" si="153"/>
        <v>-248</v>
      </c>
      <c r="I215" s="114">
        <f t="shared" si="154"/>
        <v>-13144</v>
      </c>
      <c r="K215" s="123">
        <v>103</v>
      </c>
      <c r="L215" s="114">
        <v>1509</v>
      </c>
      <c r="M215" s="114"/>
      <c r="N215" s="114"/>
      <c r="O215" s="114">
        <v>1526</v>
      </c>
      <c r="P215" s="114">
        <f t="shared" si="155"/>
        <v>17</v>
      </c>
      <c r="Q215" s="114">
        <f t="shared" si="156"/>
        <v>1751</v>
      </c>
      <c r="S215" s="109">
        <f t="shared" si="161"/>
        <v>45853</v>
      </c>
      <c r="U215" s="123">
        <v>124</v>
      </c>
      <c r="V215" s="114">
        <v>2034</v>
      </c>
      <c r="W215" s="114"/>
      <c r="X215" s="114"/>
      <c r="Y215" s="114">
        <v>1970.5</v>
      </c>
      <c r="Z215" s="114">
        <f t="shared" si="133"/>
        <v>-63.5</v>
      </c>
      <c r="AA215" s="114">
        <f t="shared" si="134"/>
        <v>-7874</v>
      </c>
      <c r="AC215" s="123">
        <v>38</v>
      </c>
      <c r="AD215" s="114">
        <v>2899</v>
      </c>
      <c r="AE215" s="121">
        <v>2981.5</v>
      </c>
      <c r="AF215" s="121">
        <v>2968</v>
      </c>
      <c r="AG215" s="121">
        <v>2950.5</v>
      </c>
      <c r="AH215" s="114">
        <f t="shared" si="159"/>
        <v>51.5</v>
      </c>
      <c r="AI215" s="114">
        <f t="shared" si="160"/>
        <v>1957</v>
      </c>
      <c r="AJ215" s="120"/>
      <c r="AK215" s="109">
        <f t="shared" si="162"/>
        <v>45853</v>
      </c>
      <c r="AM215" s="123">
        <v>139</v>
      </c>
      <c r="AN215" s="114">
        <v>3680</v>
      </c>
      <c r="AO215" s="114"/>
      <c r="AP215" s="114"/>
      <c r="AQ215" s="114"/>
      <c r="AR215" s="114"/>
      <c r="AS215" s="114"/>
      <c r="AU215" s="123">
        <v>189</v>
      </c>
      <c r="AV215" s="114">
        <v>4000</v>
      </c>
      <c r="AW215" s="114"/>
      <c r="AX215" s="114"/>
      <c r="AY215" s="114"/>
      <c r="AZ215" s="114"/>
      <c r="BA215" s="114"/>
    </row>
    <row r="216" spans="1:53">
      <c r="A216" s="109">
        <v>45854</v>
      </c>
      <c r="C216" s="123">
        <v>53</v>
      </c>
      <c r="D216" s="114">
        <v>2780</v>
      </c>
      <c r="E216" s="114"/>
      <c r="F216" s="114"/>
      <c r="G216" s="114">
        <v>2509.5</v>
      </c>
      <c r="H216" s="114">
        <f t="shared" si="153"/>
        <v>-270.5</v>
      </c>
      <c r="I216" s="114">
        <f t="shared" si="154"/>
        <v>-14336.5</v>
      </c>
      <c r="K216" s="123">
        <v>103</v>
      </c>
      <c r="L216" s="114">
        <v>1509</v>
      </c>
      <c r="M216" s="114"/>
      <c r="N216" s="114"/>
      <c r="O216" s="114">
        <v>1502.5</v>
      </c>
      <c r="P216" s="114">
        <f t="shared" si="155"/>
        <v>-6.5</v>
      </c>
      <c r="Q216" s="114">
        <f t="shared" si="156"/>
        <v>-669.5</v>
      </c>
      <c r="S216" s="109">
        <f t="shared" si="161"/>
        <v>45854</v>
      </c>
      <c r="U216" s="123">
        <v>124</v>
      </c>
      <c r="V216" s="114">
        <v>2034</v>
      </c>
      <c r="W216" s="114"/>
      <c r="X216" s="114"/>
      <c r="Y216" s="114">
        <v>1966</v>
      </c>
      <c r="Z216" s="114">
        <f t="shared" si="133"/>
        <v>-68</v>
      </c>
      <c r="AA216" s="114">
        <f t="shared" si="134"/>
        <v>-8432</v>
      </c>
      <c r="AC216" s="123">
        <v>36</v>
      </c>
      <c r="AD216" s="114">
        <v>2899</v>
      </c>
      <c r="AE216" s="114"/>
      <c r="AF216" s="121">
        <v>2916</v>
      </c>
      <c r="AG216" s="121">
        <v>2936</v>
      </c>
      <c r="AH216" s="114">
        <f t="shared" si="159"/>
        <v>37</v>
      </c>
      <c r="AI216" s="114">
        <f t="shared" si="160"/>
        <v>1332</v>
      </c>
      <c r="AJ216" s="120"/>
      <c r="AK216" s="109">
        <f t="shared" si="162"/>
        <v>45854</v>
      </c>
      <c r="AM216" s="123">
        <v>139</v>
      </c>
      <c r="AN216" s="114">
        <v>3680</v>
      </c>
      <c r="AO216" s="114"/>
      <c r="AP216" s="114"/>
      <c r="AQ216" s="114"/>
      <c r="AR216" s="114"/>
      <c r="AS216" s="114"/>
      <c r="AU216" s="123">
        <v>189</v>
      </c>
      <c r="AV216" s="114">
        <v>4000</v>
      </c>
      <c r="AW216" s="114"/>
      <c r="AX216" s="114"/>
      <c r="AY216" s="114"/>
      <c r="AZ216" s="114"/>
      <c r="BA216" s="114"/>
    </row>
    <row r="217" spans="1:53">
      <c r="A217" s="109">
        <v>45855</v>
      </c>
      <c r="C217" s="123">
        <v>53</v>
      </c>
      <c r="D217" s="114">
        <v>2780</v>
      </c>
      <c r="E217" s="114"/>
      <c r="F217" s="114"/>
      <c r="G217" s="114">
        <v>2520.5</v>
      </c>
      <c r="H217" s="114">
        <f t="shared" si="153"/>
        <v>-259.5</v>
      </c>
      <c r="I217" s="114">
        <f t="shared" si="154"/>
        <v>-13753.5</v>
      </c>
      <c r="K217" s="123">
        <v>103</v>
      </c>
      <c r="L217" s="114">
        <v>1509</v>
      </c>
      <c r="M217" s="114"/>
      <c r="N217" s="114"/>
      <c r="O217" s="114">
        <v>1494</v>
      </c>
      <c r="P217" s="114">
        <f t="shared" si="155"/>
        <v>-15</v>
      </c>
      <c r="Q217" s="114">
        <f t="shared" si="156"/>
        <v>-1545</v>
      </c>
      <c r="S217" s="109">
        <f t="shared" si="161"/>
        <v>45855</v>
      </c>
      <c r="U217" s="123">
        <v>124</v>
      </c>
      <c r="V217" s="114">
        <v>2034</v>
      </c>
      <c r="W217" s="114"/>
      <c r="X217" s="114"/>
      <c r="Y217" s="114">
        <v>1960.5</v>
      </c>
      <c r="Z217" s="114">
        <f t="shared" si="133"/>
        <v>-73.5</v>
      </c>
      <c r="AA217" s="114">
        <f t="shared" si="134"/>
        <v>-9114</v>
      </c>
      <c r="AC217" s="123">
        <v>34</v>
      </c>
      <c r="AD217" s="114">
        <v>2899</v>
      </c>
      <c r="AE217" s="114"/>
      <c r="AF217" s="121">
        <v>2948.5</v>
      </c>
      <c r="AG217" s="121">
        <v>2964</v>
      </c>
      <c r="AH217" s="114">
        <f t="shared" si="159"/>
        <v>65</v>
      </c>
      <c r="AI217" s="114">
        <f t="shared" si="160"/>
        <v>2210</v>
      </c>
      <c r="AJ217" s="120"/>
      <c r="AK217" s="109">
        <f t="shared" si="162"/>
        <v>45855</v>
      </c>
      <c r="AM217" s="123">
        <v>139</v>
      </c>
      <c r="AN217" s="114">
        <v>3680</v>
      </c>
      <c r="AO217" s="114"/>
      <c r="AP217" s="114"/>
      <c r="AQ217" s="114"/>
      <c r="AR217" s="114"/>
      <c r="AS217" s="114"/>
      <c r="AU217" s="123">
        <v>189</v>
      </c>
      <c r="AV217" s="114">
        <v>4000</v>
      </c>
      <c r="AW217" s="114"/>
      <c r="AX217" s="114"/>
      <c r="AY217" s="114"/>
      <c r="AZ217" s="114"/>
      <c r="BA217" s="114"/>
    </row>
    <row r="218" spans="1:53">
      <c r="A218" s="109">
        <v>45856</v>
      </c>
      <c r="C218" s="123">
        <v>53</v>
      </c>
      <c r="D218" s="114">
        <v>2780</v>
      </c>
      <c r="E218" s="114"/>
      <c r="F218" s="114"/>
      <c r="G218" s="114">
        <v>2516</v>
      </c>
      <c r="H218" s="114">
        <f t="shared" si="153"/>
        <v>-264</v>
      </c>
      <c r="I218" s="114">
        <f t="shared" si="154"/>
        <v>-13992</v>
      </c>
      <c r="K218" s="123">
        <v>103</v>
      </c>
      <c r="L218" s="114">
        <v>1509</v>
      </c>
      <c r="M218" s="114"/>
      <c r="N218" s="114"/>
      <c r="O218" s="114">
        <v>1487</v>
      </c>
      <c r="P218" s="114">
        <f t="shared" si="155"/>
        <v>-22</v>
      </c>
      <c r="Q218" s="114">
        <f t="shared" si="156"/>
        <v>-2266</v>
      </c>
      <c r="S218" s="109">
        <f t="shared" si="161"/>
        <v>45856</v>
      </c>
      <c r="U218" s="123">
        <v>124</v>
      </c>
      <c r="V218" s="114">
        <v>2034</v>
      </c>
      <c r="W218" s="114"/>
      <c r="X218" s="114"/>
      <c r="Y218" s="114">
        <v>1956.5</v>
      </c>
      <c r="Z218" s="114">
        <f t="shared" si="133"/>
        <v>-77.5</v>
      </c>
      <c r="AA218" s="114">
        <f t="shared" si="134"/>
        <v>-9610</v>
      </c>
      <c r="AC218" s="123">
        <v>32</v>
      </c>
      <c r="AD218" s="114">
        <v>2899</v>
      </c>
      <c r="AE218" s="121">
        <v>2964</v>
      </c>
      <c r="AF218" s="121">
        <v>2943.5</v>
      </c>
      <c r="AG218" s="114">
        <v>2928</v>
      </c>
      <c r="AH218" s="114">
        <f t="shared" si="159"/>
        <v>29</v>
      </c>
      <c r="AI218" s="114">
        <f t="shared" si="160"/>
        <v>928</v>
      </c>
      <c r="AJ218" s="120"/>
      <c r="AK218" s="109">
        <f t="shared" si="162"/>
        <v>45856</v>
      </c>
      <c r="AM218" s="123">
        <v>139</v>
      </c>
      <c r="AN218" s="114">
        <v>3680</v>
      </c>
      <c r="AO218" s="114"/>
      <c r="AP218" s="114"/>
      <c r="AQ218" s="114"/>
      <c r="AR218" s="114"/>
      <c r="AS218" s="114"/>
      <c r="AU218" s="123">
        <v>189</v>
      </c>
      <c r="AV218" s="114">
        <v>4000</v>
      </c>
      <c r="AW218" s="114"/>
      <c r="AX218" s="114"/>
      <c r="AY218" s="114"/>
      <c r="AZ218" s="114"/>
      <c r="BA218" s="114"/>
    </row>
    <row r="219" spans="1:53">
      <c r="A219" s="109">
        <v>45860</v>
      </c>
      <c r="C219" s="123">
        <v>53</v>
      </c>
      <c r="D219" s="114">
        <v>2780</v>
      </c>
      <c r="E219" s="114"/>
      <c r="F219" s="114"/>
      <c r="G219" s="114">
        <v>2496.5</v>
      </c>
      <c r="H219" s="114">
        <f t="shared" si="153"/>
        <v>-283.5</v>
      </c>
      <c r="I219" s="114">
        <f t="shared" si="154"/>
        <v>-15025.5</v>
      </c>
      <c r="K219" s="123">
        <v>103</v>
      </c>
      <c r="L219" s="114">
        <v>1509</v>
      </c>
      <c r="M219" s="114"/>
      <c r="N219" s="114"/>
      <c r="O219" s="114">
        <v>1484.5</v>
      </c>
      <c r="P219" s="114">
        <f t="shared" si="155"/>
        <v>-24.5</v>
      </c>
      <c r="Q219" s="114">
        <f t="shared" si="156"/>
        <v>-2523.5</v>
      </c>
      <c r="S219" s="109">
        <f t="shared" si="161"/>
        <v>45860</v>
      </c>
      <c r="U219" s="123">
        <v>124</v>
      </c>
      <c r="V219" s="114">
        <v>2034</v>
      </c>
      <c r="W219" s="114"/>
      <c r="X219" s="114"/>
      <c r="Y219" s="114">
        <v>1940</v>
      </c>
      <c r="Z219" s="114">
        <f t="shared" si="133"/>
        <v>-94</v>
      </c>
      <c r="AA219" s="114">
        <f t="shared" si="134"/>
        <v>-11656</v>
      </c>
      <c r="AC219" s="123">
        <v>32</v>
      </c>
      <c r="AD219" s="114">
        <v>2899</v>
      </c>
      <c r="AE219" s="114"/>
      <c r="AF219" s="114"/>
      <c r="AG219" s="114">
        <v>2910.5</v>
      </c>
      <c r="AH219" s="114">
        <f t="shared" si="159"/>
        <v>11.5</v>
      </c>
      <c r="AI219" s="114">
        <f t="shared" si="160"/>
        <v>368</v>
      </c>
      <c r="AJ219" s="120"/>
      <c r="AK219" s="109">
        <f t="shared" si="162"/>
        <v>45860</v>
      </c>
      <c r="AM219" s="123">
        <v>139</v>
      </c>
      <c r="AN219" s="114">
        <v>3680</v>
      </c>
      <c r="AO219" s="114"/>
      <c r="AP219" s="114"/>
      <c r="AQ219" s="114"/>
      <c r="AR219" s="114"/>
      <c r="AS219" s="114"/>
      <c r="AU219" s="123">
        <v>189</v>
      </c>
      <c r="AV219" s="114">
        <v>4000</v>
      </c>
      <c r="AW219" s="114"/>
      <c r="AX219" s="114"/>
      <c r="AY219" s="114"/>
      <c r="AZ219" s="114"/>
      <c r="BA219" s="114"/>
    </row>
    <row r="220" spans="1:53">
      <c r="A220" s="109">
        <v>45861</v>
      </c>
      <c r="C220" s="123">
        <v>51</v>
      </c>
      <c r="D220" s="114">
        <v>2780</v>
      </c>
      <c r="E220" s="114"/>
      <c r="F220" s="121">
        <v>2842</v>
      </c>
      <c r="G220" s="121">
        <v>2854.5</v>
      </c>
      <c r="H220" s="114">
        <f t="shared" si="153"/>
        <v>74.5</v>
      </c>
      <c r="I220" s="114">
        <f t="shared" si="154"/>
        <v>3799.5</v>
      </c>
      <c r="K220" s="123">
        <v>102</v>
      </c>
      <c r="L220" s="114">
        <v>1509</v>
      </c>
      <c r="M220" s="114"/>
      <c r="N220" s="121">
        <v>1630</v>
      </c>
      <c r="O220" s="114">
        <v>1650</v>
      </c>
      <c r="P220" s="114">
        <f t="shared" si="155"/>
        <v>141</v>
      </c>
      <c r="Q220" s="114">
        <f t="shared" si="156"/>
        <v>14382</v>
      </c>
      <c r="S220" s="109">
        <f t="shared" si="161"/>
        <v>45861</v>
      </c>
      <c r="U220" s="123">
        <v>122</v>
      </c>
      <c r="V220" s="114">
        <v>2034</v>
      </c>
      <c r="W220" s="114"/>
      <c r="X220" s="121">
        <v>2110</v>
      </c>
      <c r="Y220" s="121">
        <v>2107.5</v>
      </c>
      <c r="Z220" s="114">
        <f t="shared" si="133"/>
        <v>73.5</v>
      </c>
      <c r="AA220" s="114">
        <f t="shared" si="134"/>
        <v>8967</v>
      </c>
      <c r="AC220" s="123">
        <v>30</v>
      </c>
      <c r="AD220" s="114">
        <v>2899</v>
      </c>
      <c r="AE220" s="395"/>
      <c r="AF220" s="121">
        <v>2963</v>
      </c>
      <c r="AG220" s="121">
        <v>2948.5</v>
      </c>
      <c r="AH220" s="114">
        <f t="shared" si="159"/>
        <v>49.5</v>
      </c>
      <c r="AI220" s="114">
        <f t="shared" si="160"/>
        <v>1485</v>
      </c>
      <c r="AJ220" s="120"/>
      <c r="AK220" s="109">
        <f t="shared" si="162"/>
        <v>45861</v>
      </c>
      <c r="AM220" s="123">
        <v>139</v>
      </c>
      <c r="AN220" s="114">
        <v>3680</v>
      </c>
      <c r="AO220" s="114"/>
      <c r="AP220" s="114"/>
      <c r="AQ220" s="114"/>
      <c r="AR220" s="114"/>
      <c r="AS220" s="114"/>
      <c r="AU220" s="123">
        <v>189</v>
      </c>
      <c r="AV220" s="114">
        <v>4000</v>
      </c>
      <c r="AW220" s="114"/>
      <c r="AX220" s="114"/>
      <c r="AY220" s="114"/>
      <c r="AZ220" s="114"/>
      <c r="BA220" s="114"/>
    </row>
    <row r="221" spans="1:53">
      <c r="A221" s="109">
        <v>45862</v>
      </c>
      <c r="C221" s="123">
        <v>47</v>
      </c>
      <c r="D221" s="114">
        <v>2780</v>
      </c>
      <c r="E221" s="121">
        <v>2850</v>
      </c>
      <c r="F221" s="121">
        <v>2871</v>
      </c>
      <c r="G221" s="121">
        <v>2844.5</v>
      </c>
      <c r="H221" s="114">
        <f t="shared" si="153"/>
        <v>64.5</v>
      </c>
      <c r="I221" s="114">
        <f t="shared" si="154"/>
        <v>3031.5</v>
      </c>
      <c r="K221" s="123">
        <v>101</v>
      </c>
      <c r="L221" s="114">
        <v>1509</v>
      </c>
      <c r="M221" s="114"/>
      <c r="N221" s="121">
        <v>1655</v>
      </c>
      <c r="O221" s="114">
        <v>1650.5</v>
      </c>
      <c r="P221" s="114">
        <f t="shared" si="155"/>
        <v>141.5</v>
      </c>
      <c r="Q221" s="114">
        <f t="shared" si="156"/>
        <v>14291.5</v>
      </c>
      <c r="S221" s="109">
        <f t="shared" si="161"/>
        <v>45862</v>
      </c>
      <c r="U221" s="123">
        <v>119</v>
      </c>
      <c r="V221" s="114">
        <v>2034</v>
      </c>
      <c r="W221" s="121">
        <v>2133</v>
      </c>
      <c r="X221" s="121">
        <v>2167.5</v>
      </c>
      <c r="Y221" s="121">
        <v>2141</v>
      </c>
      <c r="Z221" s="114">
        <f t="shared" si="133"/>
        <v>107</v>
      </c>
      <c r="AA221" s="114">
        <f t="shared" si="134"/>
        <v>12733</v>
      </c>
      <c r="AC221" s="123">
        <v>29</v>
      </c>
      <c r="AD221" s="114">
        <v>2899</v>
      </c>
      <c r="AE221" s="121">
        <v>2948.5</v>
      </c>
      <c r="AF221" s="114"/>
      <c r="AG221" s="114">
        <v>2958.5</v>
      </c>
      <c r="AH221" s="114">
        <f t="shared" si="159"/>
        <v>59.5</v>
      </c>
      <c r="AI221" s="114">
        <f t="shared" si="160"/>
        <v>1725.5</v>
      </c>
      <c r="AJ221" s="120"/>
      <c r="AK221" s="109">
        <f t="shared" si="162"/>
        <v>45862</v>
      </c>
      <c r="AM221" s="123">
        <v>139</v>
      </c>
      <c r="AN221" s="114">
        <v>3680</v>
      </c>
      <c r="AO221" s="114"/>
      <c r="AP221" s="114"/>
      <c r="AQ221" s="114"/>
      <c r="AR221" s="114"/>
      <c r="AS221" s="114"/>
      <c r="AU221" s="123">
        <v>189</v>
      </c>
      <c r="AV221" s="114">
        <v>4000</v>
      </c>
      <c r="AW221" s="114"/>
      <c r="AX221" s="114"/>
      <c r="AY221" s="114"/>
      <c r="AZ221" s="114"/>
      <c r="BA221" s="114"/>
    </row>
    <row r="222" spans="1:53">
      <c r="A222" s="109">
        <v>45863</v>
      </c>
      <c r="C222" s="123">
        <v>47</v>
      </c>
      <c r="D222" s="114">
        <v>2780</v>
      </c>
      <c r="E222" s="114"/>
      <c r="F222" s="114"/>
      <c r="G222" s="114">
        <v>2787</v>
      </c>
      <c r="H222" s="114">
        <f t="shared" si="153"/>
        <v>7</v>
      </c>
      <c r="I222" s="114">
        <f t="shared" si="154"/>
        <v>329</v>
      </c>
      <c r="K222" s="123">
        <v>101</v>
      </c>
      <c r="L222" s="114">
        <v>1509</v>
      </c>
      <c r="M222" s="114"/>
      <c r="N222" s="114"/>
      <c r="O222" s="114">
        <v>1621</v>
      </c>
      <c r="P222" s="114">
        <f t="shared" si="155"/>
        <v>112</v>
      </c>
      <c r="Q222" s="114">
        <f t="shared" si="156"/>
        <v>11312</v>
      </c>
      <c r="S222" s="109">
        <f t="shared" ref="S222:S241" si="163">A222</f>
        <v>45863</v>
      </c>
      <c r="U222" s="123">
        <v>118</v>
      </c>
      <c r="V222" s="114">
        <v>2034</v>
      </c>
      <c r="W222" s="121">
        <v>2140</v>
      </c>
      <c r="X222" s="114"/>
      <c r="Y222" s="114">
        <v>2077</v>
      </c>
      <c r="Z222" s="114">
        <f t="shared" si="133"/>
        <v>43</v>
      </c>
      <c r="AA222" s="114">
        <f t="shared" si="134"/>
        <v>5074</v>
      </c>
      <c r="AC222" s="123">
        <v>29</v>
      </c>
      <c r="AD222" s="114">
        <v>2899</v>
      </c>
      <c r="AE222" s="114"/>
      <c r="AF222" s="114"/>
      <c r="AG222" s="114">
        <v>2941</v>
      </c>
      <c r="AH222" s="114">
        <f t="shared" si="159"/>
        <v>42</v>
      </c>
      <c r="AI222" s="114">
        <f t="shared" si="160"/>
        <v>1218</v>
      </c>
      <c r="AJ222" s="120"/>
      <c r="AK222" s="109">
        <f t="shared" si="162"/>
        <v>45863</v>
      </c>
      <c r="AM222" s="123"/>
      <c r="AN222" s="114"/>
      <c r="AO222" s="114"/>
      <c r="AP222" s="114"/>
      <c r="AQ222" s="114"/>
      <c r="AR222" s="114"/>
      <c r="AS222" s="114"/>
      <c r="AU222" s="123"/>
      <c r="AV222" s="114"/>
      <c r="AW222" s="114"/>
      <c r="AX222" s="114"/>
      <c r="AY222" s="114"/>
      <c r="AZ222" s="114"/>
      <c r="BA222" s="114"/>
    </row>
    <row r="223" spans="1:53">
      <c r="A223" s="109">
        <v>45866</v>
      </c>
      <c r="C223" s="123">
        <v>47</v>
      </c>
      <c r="D223" s="114">
        <v>2780</v>
      </c>
      <c r="E223" s="114"/>
      <c r="F223" s="114"/>
      <c r="G223" s="114">
        <v>2805</v>
      </c>
      <c r="H223" s="114">
        <f t="shared" si="153"/>
        <v>25</v>
      </c>
      <c r="I223" s="114">
        <f t="shared" si="154"/>
        <v>1175</v>
      </c>
      <c r="K223" s="123">
        <v>101</v>
      </c>
      <c r="L223" s="114">
        <v>1509</v>
      </c>
      <c r="M223" s="114"/>
      <c r="N223" s="114"/>
      <c r="O223" s="114">
        <v>1658</v>
      </c>
      <c r="P223" s="114">
        <f t="shared" si="155"/>
        <v>149</v>
      </c>
      <c r="Q223" s="114">
        <f t="shared" si="156"/>
        <v>15049</v>
      </c>
      <c r="S223" s="109">
        <f t="shared" si="163"/>
        <v>45866</v>
      </c>
      <c r="U223" s="123">
        <v>116</v>
      </c>
      <c r="V223" s="114">
        <v>2034</v>
      </c>
      <c r="W223" s="121">
        <v>2088</v>
      </c>
      <c r="X223" s="121">
        <v>2094</v>
      </c>
      <c r="Y223" s="114">
        <v>2088</v>
      </c>
      <c r="Z223" s="114">
        <f t="shared" si="133"/>
        <v>54</v>
      </c>
      <c r="AA223" s="114">
        <f t="shared" si="134"/>
        <v>6264</v>
      </c>
      <c r="AC223" s="123">
        <v>28</v>
      </c>
      <c r="AD223" s="114">
        <v>2899</v>
      </c>
      <c r="AE223" s="114"/>
      <c r="AF223" s="121">
        <v>2952</v>
      </c>
      <c r="AG223" s="114">
        <v>2945</v>
      </c>
      <c r="AH223" s="114">
        <f t="shared" si="159"/>
        <v>46</v>
      </c>
      <c r="AI223" s="114">
        <f t="shared" si="160"/>
        <v>1288</v>
      </c>
      <c r="AJ223" s="120"/>
      <c r="AK223" s="109">
        <f t="shared" si="162"/>
        <v>45866</v>
      </c>
      <c r="AM223" s="123"/>
      <c r="AN223" s="114"/>
      <c r="AO223" s="114"/>
      <c r="AP223" s="114"/>
      <c r="AQ223" s="114"/>
      <c r="AR223" s="114"/>
      <c r="AS223" s="114"/>
      <c r="AU223" s="123"/>
      <c r="AV223" s="114"/>
      <c r="AW223" s="114"/>
      <c r="AX223" s="114"/>
      <c r="AY223" s="114"/>
      <c r="AZ223" s="114"/>
      <c r="BA223" s="114"/>
    </row>
    <row r="224" spans="1:53">
      <c r="A224" s="109">
        <v>45867</v>
      </c>
      <c r="C224" s="123">
        <v>47</v>
      </c>
      <c r="D224" s="114">
        <v>2780</v>
      </c>
      <c r="E224" s="114"/>
      <c r="F224" s="114"/>
      <c r="G224" s="114"/>
      <c r="H224" s="114"/>
      <c r="I224" s="114"/>
      <c r="K224" s="123">
        <v>101</v>
      </c>
      <c r="L224" s="114">
        <v>1509</v>
      </c>
      <c r="M224" s="114"/>
      <c r="N224" s="114"/>
      <c r="O224" s="114"/>
      <c r="P224" s="114"/>
      <c r="Q224" s="114"/>
      <c r="S224" s="109">
        <f t="shared" si="163"/>
        <v>45867</v>
      </c>
      <c r="U224" s="123">
        <v>116</v>
      </c>
      <c r="V224" s="114">
        <v>2034</v>
      </c>
      <c r="W224" s="114"/>
      <c r="X224" s="114"/>
      <c r="Y224" s="114"/>
      <c r="Z224" s="114"/>
      <c r="AA224" s="114"/>
      <c r="AC224" s="123">
        <v>28</v>
      </c>
      <c r="AD224" s="114">
        <v>2899</v>
      </c>
      <c r="AE224" s="114"/>
      <c r="AF224" s="114"/>
      <c r="AG224" s="114"/>
      <c r="AH224" s="114"/>
      <c r="AI224" s="114"/>
      <c r="AJ224" s="120"/>
      <c r="AK224" s="109">
        <f t="shared" si="162"/>
        <v>45867</v>
      </c>
      <c r="AM224" s="123"/>
      <c r="AN224" s="114"/>
      <c r="AO224" s="114"/>
      <c r="AP224" s="114"/>
      <c r="AQ224" s="114"/>
      <c r="AR224" s="114"/>
      <c r="AS224" s="114"/>
      <c r="AU224" s="123"/>
      <c r="AV224" s="114"/>
      <c r="AW224" s="114"/>
      <c r="AX224" s="114"/>
      <c r="AY224" s="114"/>
      <c r="AZ224" s="114"/>
      <c r="BA224" s="114"/>
    </row>
    <row r="225" spans="1:53">
      <c r="A225" s="109">
        <v>45868</v>
      </c>
      <c r="C225" s="123">
        <v>47</v>
      </c>
      <c r="D225" s="114">
        <v>2780</v>
      </c>
      <c r="E225" s="114"/>
      <c r="F225" s="114"/>
      <c r="G225" s="114"/>
      <c r="H225" s="114"/>
      <c r="I225" s="114"/>
      <c r="K225" s="123">
        <v>101</v>
      </c>
      <c r="L225" s="114">
        <v>1509</v>
      </c>
      <c r="M225" s="114"/>
      <c r="N225" s="114"/>
      <c r="O225" s="114"/>
      <c r="P225" s="114"/>
      <c r="Q225" s="114"/>
      <c r="S225" s="109">
        <f t="shared" si="163"/>
        <v>45868</v>
      </c>
      <c r="U225" s="123">
        <v>116</v>
      </c>
      <c r="V225" s="114">
        <v>2034</v>
      </c>
      <c r="W225" s="114"/>
      <c r="X225" s="114"/>
      <c r="Y225" s="114"/>
      <c r="Z225" s="114"/>
      <c r="AA225" s="114"/>
      <c r="AC225" s="123">
        <v>28</v>
      </c>
      <c r="AD225" s="114">
        <v>2899</v>
      </c>
      <c r="AE225" s="114"/>
      <c r="AF225" s="114"/>
      <c r="AG225" s="114"/>
      <c r="AH225" s="114"/>
      <c r="AI225" s="114"/>
      <c r="AJ225" s="120"/>
      <c r="AK225" s="109">
        <f t="shared" si="162"/>
        <v>45868</v>
      </c>
      <c r="AM225" s="123"/>
      <c r="AN225" s="114"/>
      <c r="AO225" s="114"/>
      <c r="AP225" s="114"/>
      <c r="AQ225" s="114"/>
      <c r="AR225" s="114"/>
      <c r="AS225" s="114"/>
      <c r="AU225" s="123"/>
      <c r="AV225" s="114"/>
      <c r="AW225" s="114"/>
      <c r="AX225" s="114"/>
      <c r="AY225" s="114"/>
      <c r="AZ225" s="114"/>
      <c r="BA225" s="114"/>
    </row>
    <row r="226" spans="1:53">
      <c r="A226" s="109">
        <v>45869</v>
      </c>
      <c r="C226" s="123">
        <v>47</v>
      </c>
      <c r="D226" s="114">
        <v>2780</v>
      </c>
      <c r="E226" s="114"/>
      <c r="F226" s="114"/>
      <c r="G226" s="114"/>
      <c r="H226" s="114"/>
      <c r="I226" s="114"/>
      <c r="K226" s="123">
        <v>101</v>
      </c>
      <c r="L226" s="114">
        <v>1509</v>
      </c>
      <c r="M226" s="114"/>
      <c r="N226" s="114"/>
      <c r="O226" s="114"/>
      <c r="P226" s="114"/>
      <c r="Q226" s="114"/>
      <c r="S226" s="109">
        <f t="shared" si="163"/>
        <v>45869</v>
      </c>
      <c r="U226" s="123">
        <v>116</v>
      </c>
      <c r="V226" s="114">
        <v>2034</v>
      </c>
      <c r="W226" s="114"/>
      <c r="X226" s="114"/>
      <c r="Y226" s="114"/>
      <c r="Z226" s="114"/>
      <c r="AA226" s="114"/>
      <c r="AC226" s="123">
        <v>28</v>
      </c>
      <c r="AD226" s="114">
        <v>2899</v>
      </c>
      <c r="AE226" s="114"/>
      <c r="AF226" s="114"/>
      <c r="AG226" s="114"/>
      <c r="AH226" s="114"/>
      <c r="AI226" s="114"/>
      <c r="AJ226" s="120"/>
      <c r="AK226" s="109">
        <f t="shared" si="162"/>
        <v>45869</v>
      </c>
      <c r="AM226" s="123"/>
      <c r="AN226" s="114"/>
      <c r="AO226" s="114"/>
      <c r="AP226" s="114"/>
      <c r="AQ226" s="114"/>
      <c r="AR226" s="114"/>
      <c r="AS226" s="114"/>
      <c r="AU226" s="123"/>
      <c r="AV226" s="114"/>
      <c r="AW226" s="114"/>
      <c r="AX226" s="114"/>
      <c r="AY226" s="114"/>
      <c r="AZ226" s="114"/>
      <c r="BA226" s="114"/>
    </row>
    <row r="227" spans="1:53">
      <c r="A227" s="109">
        <v>45870</v>
      </c>
      <c r="C227" s="123">
        <v>47</v>
      </c>
      <c r="D227" s="114">
        <v>2780</v>
      </c>
      <c r="E227" s="114"/>
      <c r="F227" s="114"/>
      <c r="G227" s="114"/>
      <c r="H227" s="114"/>
      <c r="I227" s="114"/>
      <c r="K227" s="123">
        <v>101</v>
      </c>
      <c r="L227" s="114">
        <v>1509</v>
      </c>
      <c r="M227" s="114"/>
      <c r="N227" s="114"/>
      <c r="O227" s="114"/>
      <c r="P227" s="114"/>
      <c r="Q227" s="114"/>
      <c r="S227" s="109">
        <f t="shared" si="163"/>
        <v>45870</v>
      </c>
      <c r="U227" s="123">
        <v>116</v>
      </c>
      <c r="V227" s="114">
        <v>2034</v>
      </c>
      <c r="W227" s="114"/>
      <c r="X227" s="114"/>
      <c r="Y227" s="114"/>
      <c r="Z227" s="114"/>
      <c r="AA227" s="114"/>
      <c r="AC227" s="123">
        <v>28</v>
      </c>
      <c r="AD227" s="114">
        <v>2899</v>
      </c>
      <c r="AE227" s="114"/>
      <c r="AF227" s="114"/>
      <c r="AG227" s="114"/>
      <c r="AH227" s="114"/>
      <c r="AI227" s="114"/>
      <c r="AJ227" s="120"/>
      <c r="AK227" s="109">
        <f t="shared" si="162"/>
        <v>45870</v>
      </c>
      <c r="AM227" s="123"/>
      <c r="AN227" s="114"/>
      <c r="AO227" s="114"/>
      <c r="AP227" s="114"/>
      <c r="AQ227" s="114"/>
      <c r="AR227" s="114"/>
      <c r="AS227" s="114"/>
      <c r="AU227" s="123"/>
      <c r="AV227" s="114"/>
      <c r="AW227" s="114"/>
      <c r="AX227" s="114"/>
      <c r="AY227" s="114"/>
      <c r="AZ227" s="114"/>
      <c r="BA227" s="114"/>
    </row>
    <row r="228" spans="1:53">
      <c r="A228" s="109">
        <v>45873</v>
      </c>
      <c r="C228" s="123">
        <v>47</v>
      </c>
      <c r="D228" s="114">
        <v>2780</v>
      </c>
      <c r="E228" s="114"/>
      <c r="F228" s="114"/>
      <c r="G228" s="114"/>
      <c r="H228" s="114"/>
      <c r="I228" s="114"/>
      <c r="K228" s="123">
        <v>101</v>
      </c>
      <c r="L228" s="114">
        <v>1509</v>
      </c>
      <c r="M228" s="114"/>
      <c r="N228" s="114"/>
      <c r="O228" s="114"/>
      <c r="P228" s="114"/>
      <c r="Q228" s="114"/>
      <c r="S228" s="109">
        <f t="shared" si="163"/>
        <v>45873</v>
      </c>
      <c r="U228" s="123">
        <v>116</v>
      </c>
      <c r="V228" s="114">
        <v>2034</v>
      </c>
      <c r="W228" s="114"/>
      <c r="X228" s="114"/>
      <c r="Y228" s="114"/>
      <c r="Z228" s="114"/>
      <c r="AA228" s="114"/>
      <c r="AC228" s="123">
        <v>28</v>
      </c>
      <c r="AD228" s="114">
        <v>2899</v>
      </c>
      <c r="AE228" s="114"/>
      <c r="AF228" s="114"/>
      <c r="AG228" s="114"/>
      <c r="AH228" s="114"/>
      <c r="AI228" s="114"/>
      <c r="AJ228" s="120"/>
      <c r="AK228" s="109">
        <f t="shared" si="162"/>
        <v>45873</v>
      </c>
      <c r="AM228" s="123"/>
      <c r="AN228" s="114"/>
      <c r="AO228" s="114"/>
      <c r="AP228" s="114"/>
      <c r="AQ228" s="114"/>
      <c r="AR228" s="114"/>
      <c r="AS228" s="114"/>
      <c r="AU228" s="123"/>
      <c r="AV228" s="114"/>
      <c r="AW228" s="114"/>
      <c r="AX228" s="114"/>
      <c r="AY228" s="114"/>
      <c r="AZ228" s="114"/>
      <c r="BA228" s="114"/>
    </row>
    <row r="229" spans="1:53">
      <c r="A229" s="109">
        <v>45874</v>
      </c>
      <c r="C229" s="123">
        <v>47</v>
      </c>
      <c r="D229" s="114">
        <v>2780</v>
      </c>
      <c r="E229" s="114"/>
      <c r="F229" s="114"/>
      <c r="G229" s="114"/>
      <c r="H229" s="114"/>
      <c r="I229" s="114"/>
      <c r="K229" s="123">
        <v>101</v>
      </c>
      <c r="L229" s="114">
        <v>1509</v>
      </c>
      <c r="M229" s="114"/>
      <c r="N229" s="114"/>
      <c r="O229" s="114"/>
      <c r="P229" s="114"/>
      <c r="Q229" s="114"/>
      <c r="S229" s="109">
        <f t="shared" si="163"/>
        <v>45874</v>
      </c>
      <c r="U229" s="123">
        <v>116</v>
      </c>
      <c r="V229" s="114">
        <v>2034</v>
      </c>
      <c r="W229" s="114"/>
      <c r="X229" s="114"/>
      <c r="Y229" s="114"/>
      <c r="Z229" s="114"/>
      <c r="AA229" s="114"/>
      <c r="AC229" s="123">
        <v>28</v>
      </c>
      <c r="AD229" s="114">
        <v>2899</v>
      </c>
      <c r="AE229" s="114"/>
      <c r="AF229" s="114"/>
      <c r="AG229" s="114"/>
      <c r="AH229" s="114"/>
      <c r="AI229" s="114"/>
      <c r="AJ229" s="120"/>
      <c r="AK229" s="109">
        <f t="shared" si="162"/>
        <v>45874</v>
      </c>
      <c r="AM229" s="123"/>
      <c r="AN229" s="114"/>
      <c r="AO229" s="114"/>
      <c r="AP229" s="114"/>
      <c r="AQ229" s="114"/>
      <c r="AR229" s="114"/>
      <c r="AS229" s="114"/>
      <c r="AU229" s="123"/>
      <c r="AV229" s="114"/>
      <c r="AW229" s="114"/>
      <c r="AX229" s="114"/>
      <c r="AY229" s="114"/>
      <c r="AZ229" s="114"/>
      <c r="BA229" s="114"/>
    </row>
    <row r="230" spans="1:53">
      <c r="A230" s="109">
        <v>45875</v>
      </c>
      <c r="C230" s="123">
        <v>47</v>
      </c>
      <c r="D230" s="114">
        <v>2780</v>
      </c>
      <c r="E230" s="114"/>
      <c r="F230" s="114"/>
      <c r="G230" s="114"/>
      <c r="H230" s="114"/>
      <c r="I230" s="114"/>
      <c r="K230" s="123">
        <v>101</v>
      </c>
      <c r="L230" s="114">
        <v>1509</v>
      </c>
      <c r="M230" s="114"/>
      <c r="N230" s="114"/>
      <c r="O230" s="114"/>
      <c r="P230" s="114"/>
      <c r="Q230" s="114"/>
      <c r="S230" s="109">
        <f t="shared" si="163"/>
        <v>45875</v>
      </c>
      <c r="U230" s="123">
        <v>116</v>
      </c>
      <c r="V230" s="114">
        <v>2034</v>
      </c>
      <c r="W230" s="114"/>
      <c r="X230" s="114"/>
      <c r="Y230" s="114"/>
      <c r="Z230" s="114"/>
      <c r="AA230" s="114"/>
      <c r="AC230" s="123">
        <v>28</v>
      </c>
      <c r="AD230" s="114">
        <v>2899</v>
      </c>
      <c r="AE230" s="114"/>
      <c r="AF230" s="114"/>
      <c r="AG230" s="114"/>
      <c r="AH230" s="114"/>
      <c r="AI230" s="114"/>
      <c r="AJ230" s="120"/>
      <c r="AK230" s="109">
        <f t="shared" si="162"/>
        <v>45875</v>
      </c>
      <c r="AM230" s="123"/>
      <c r="AN230" s="114"/>
      <c r="AO230" s="114"/>
      <c r="AP230" s="114"/>
      <c r="AQ230" s="114"/>
      <c r="AR230" s="114"/>
      <c r="AS230" s="114"/>
      <c r="AU230" s="123"/>
      <c r="AV230" s="114"/>
      <c r="AW230" s="114"/>
      <c r="AX230" s="114"/>
      <c r="AY230" s="114"/>
      <c r="AZ230" s="114"/>
      <c r="BA230" s="114"/>
    </row>
    <row r="231" spans="1:53">
      <c r="A231" s="109">
        <v>45876</v>
      </c>
      <c r="C231" s="123">
        <v>47</v>
      </c>
      <c r="D231" s="114">
        <v>2780</v>
      </c>
      <c r="E231" s="114"/>
      <c r="F231" s="114"/>
      <c r="G231" s="114"/>
      <c r="H231" s="114"/>
      <c r="I231" s="114"/>
      <c r="K231" s="123">
        <v>101</v>
      </c>
      <c r="L231" s="114">
        <v>1509</v>
      </c>
      <c r="M231" s="114"/>
      <c r="N231" s="114"/>
      <c r="O231" s="114"/>
      <c r="P231" s="114"/>
      <c r="Q231" s="114"/>
      <c r="S231" s="109">
        <f t="shared" si="163"/>
        <v>45876</v>
      </c>
      <c r="U231" s="123">
        <v>116</v>
      </c>
      <c r="V231" s="114">
        <v>2034</v>
      </c>
      <c r="W231" s="114"/>
      <c r="X231" s="114"/>
      <c r="Y231" s="114"/>
      <c r="Z231" s="114"/>
      <c r="AA231" s="114"/>
      <c r="AC231" s="123"/>
      <c r="AD231" s="114"/>
      <c r="AE231" s="114"/>
      <c r="AF231" s="114"/>
      <c r="AG231" s="114"/>
      <c r="AH231" s="114"/>
      <c r="AI231" s="114"/>
      <c r="AJ231" s="120"/>
      <c r="AK231" s="109">
        <f t="shared" si="162"/>
        <v>45876</v>
      </c>
      <c r="AM231" s="123"/>
      <c r="AN231" s="114"/>
      <c r="AO231" s="114"/>
      <c r="AP231" s="114"/>
      <c r="AQ231" s="114"/>
      <c r="AR231" s="114"/>
      <c r="AS231" s="114"/>
      <c r="AU231" s="123"/>
      <c r="AV231" s="114"/>
      <c r="AW231" s="114"/>
      <c r="AX231" s="114"/>
      <c r="AY231" s="114"/>
      <c r="AZ231" s="114"/>
      <c r="BA231" s="114"/>
    </row>
    <row r="232" spans="1:53">
      <c r="A232" s="109">
        <v>45877</v>
      </c>
      <c r="C232" s="123">
        <v>47</v>
      </c>
      <c r="D232" s="114">
        <v>2780</v>
      </c>
      <c r="E232" s="114"/>
      <c r="F232" s="114"/>
      <c r="G232" s="114"/>
      <c r="H232" s="114"/>
      <c r="I232" s="114"/>
      <c r="K232" s="123">
        <v>101</v>
      </c>
      <c r="L232" s="114">
        <v>1509</v>
      </c>
      <c r="M232" s="114"/>
      <c r="N232" s="114"/>
      <c r="O232" s="114"/>
      <c r="P232" s="114"/>
      <c r="Q232" s="114"/>
      <c r="S232" s="109">
        <f t="shared" si="163"/>
        <v>45877</v>
      </c>
      <c r="U232" s="123">
        <v>116</v>
      </c>
      <c r="V232" s="114">
        <v>2034</v>
      </c>
      <c r="W232" s="114"/>
      <c r="X232" s="114"/>
      <c r="Y232" s="114"/>
      <c r="Z232" s="114"/>
      <c r="AA232" s="114"/>
      <c r="AC232" s="123"/>
      <c r="AD232" s="114"/>
      <c r="AE232" s="114"/>
      <c r="AF232" s="114"/>
      <c r="AG232" s="114"/>
      <c r="AH232" s="114"/>
      <c r="AI232" s="114"/>
      <c r="AJ232" s="120"/>
      <c r="AK232" s="109">
        <f t="shared" si="162"/>
        <v>45877</v>
      </c>
      <c r="AM232" s="123"/>
      <c r="AN232" s="114"/>
      <c r="AO232" s="114"/>
      <c r="AP232" s="114"/>
      <c r="AQ232" s="114"/>
      <c r="AR232" s="114"/>
      <c r="AS232" s="114"/>
      <c r="AU232" s="123"/>
      <c r="AV232" s="114"/>
      <c r="AW232" s="114"/>
      <c r="AX232" s="114"/>
      <c r="AY232" s="114"/>
      <c r="AZ232" s="114"/>
      <c r="BA232" s="114"/>
    </row>
    <row r="233" spans="1:53">
      <c r="A233" s="109">
        <v>45878</v>
      </c>
      <c r="C233" s="123">
        <v>47</v>
      </c>
      <c r="D233" s="114">
        <v>2780</v>
      </c>
      <c r="E233" s="114"/>
      <c r="F233" s="114"/>
      <c r="G233" s="114"/>
      <c r="H233" s="114"/>
      <c r="I233" s="114"/>
      <c r="K233" s="123">
        <v>101</v>
      </c>
      <c r="L233" s="114">
        <v>1509</v>
      </c>
      <c r="M233" s="114"/>
      <c r="N233" s="114"/>
      <c r="O233" s="114"/>
      <c r="P233" s="114"/>
      <c r="Q233" s="114"/>
      <c r="S233" s="109">
        <f t="shared" si="163"/>
        <v>45878</v>
      </c>
      <c r="U233" s="123">
        <v>116</v>
      </c>
      <c r="V233" s="114">
        <v>2034</v>
      </c>
      <c r="W233" s="114"/>
      <c r="X233" s="114"/>
      <c r="Y233" s="114"/>
      <c r="Z233" s="114"/>
      <c r="AA233" s="114"/>
      <c r="AC233" s="123"/>
      <c r="AD233" s="114"/>
      <c r="AE233" s="114"/>
      <c r="AF233" s="114"/>
      <c r="AG233" s="114"/>
      <c r="AH233" s="114"/>
      <c r="AI233" s="114"/>
      <c r="AJ233" s="120"/>
      <c r="AK233" s="109">
        <f t="shared" si="162"/>
        <v>45878</v>
      </c>
      <c r="AM233" s="123"/>
      <c r="AN233" s="114"/>
      <c r="AO233" s="114"/>
      <c r="AP233" s="114"/>
      <c r="AQ233" s="114"/>
      <c r="AR233" s="114"/>
      <c r="AS233" s="114"/>
      <c r="AU233" s="123"/>
      <c r="AV233" s="114"/>
      <c r="AW233" s="114"/>
      <c r="AX233" s="114"/>
      <c r="AY233" s="114"/>
      <c r="AZ233" s="114"/>
      <c r="BA233" s="114"/>
    </row>
    <row r="234" spans="1:53">
      <c r="A234" s="109">
        <v>45879</v>
      </c>
      <c r="C234" s="123">
        <v>47</v>
      </c>
      <c r="D234" s="114">
        <v>2780</v>
      </c>
      <c r="E234" s="114"/>
      <c r="F234" s="114"/>
      <c r="G234" s="114"/>
      <c r="H234" s="114"/>
      <c r="I234" s="114"/>
      <c r="K234" s="123">
        <v>101</v>
      </c>
      <c r="L234" s="114">
        <v>1509</v>
      </c>
      <c r="M234" s="114"/>
      <c r="N234" s="114"/>
      <c r="O234" s="114"/>
      <c r="P234" s="114"/>
      <c r="Q234" s="114"/>
      <c r="S234" s="109">
        <f t="shared" si="163"/>
        <v>45879</v>
      </c>
      <c r="U234" s="123">
        <v>116</v>
      </c>
      <c r="V234" s="114">
        <v>2034</v>
      </c>
      <c r="W234" s="114"/>
      <c r="X234" s="114"/>
      <c r="Y234" s="114"/>
      <c r="Z234" s="114"/>
      <c r="AA234" s="114"/>
      <c r="AC234" s="123"/>
      <c r="AD234" s="114"/>
      <c r="AE234" s="114"/>
      <c r="AF234" s="114"/>
      <c r="AG234" s="114"/>
      <c r="AH234" s="114"/>
      <c r="AI234" s="114"/>
      <c r="AJ234" s="120"/>
      <c r="AK234" s="109">
        <f t="shared" si="162"/>
        <v>45879</v>
      </c>
      <c r="AM234" s="123"/>
      <c r="AN234" s="114"/>
      <c r="AO234" s="114"/>
      <c r="AP234" s="114"/>
      <c r="AQ234" s="114"/>
      <c r="AR234" s="114"/>
      <c r="AS234" s="114"/>
      <c r="AU234" s="123"/>
      <c r="AV234" s="114"/>
      <c r="AW234" s="114"/>
      <c r="AX234" s="114"/>
      <c r="AY234" s="114"/>
      <c r="AZ234" s="114"/>
      <c r="BA234" s="114"/>
    </row>
    <row r="235" spans="1:53">
      <c r="A235" s="109">
        <v>45880</v>
      </c>
      <c r="C235" s="123">
        <v>47</v>
      </c>
      <c r="D235" s="114">
        <v>2780</v>
      </c>
      <c r="E235" s="114"/>
      <c r="F235" s="114"/>
      <c r="G235" s="114"/>
      <c r="H235" s="114"/>
      <c r="I235" s="114"/>
      <c r="K235" s="123">
        <v>101</v>
      </c>
      <c r="L235" s="114">
        <v>1509</v>
      </c>
      <c r="M235" s="114"/>
      <c r="N235" s="114"/>
      <c r="O235" s="114"/>
      <c r="P235" s="114"/>
      <c r="Q235" s="114"/>
      <c r="S235" s="109">
        <f t="shared" si="163"/>
        <v>45880</v>
      </c>
      <c r="U235" s="123">
        <v>116</v>
      </c>
      <c r="V235" s="114">
        <v>2034</v>
      </c>
      <c r="W235" s="114"/>
      <c r="X235" s="114"/>
      <c r="Y235" s="114"/>
      <c r="Z235" s="114"/>
      <c r="AA235" s="114"/>
      <c r="AC235" s="123"/>
      <c r="AD235" s="114"/>
      <c r="AE235" s="114"/>
      <c r="AF235" s="114"/>
      <c r="AG235" s="114"/>
      <c r="AH235" s="114"/>
      <c r="AI235" s="114"/>
      <c r="AJ235" s="120"/>
      <c r="AK235" s="109">
        <f t="shared" si="162"/>
        <v>45880</v>
      </c>
      <c r="AM235" s="123"/>
      <c r="AN235" s="114"/>
      <c r="AO235" s="114"/>
      <c r="AP235" s="114"/>
      <c r="AQ235" s="114"/>
      <c r="AR235" s="114"/>
      <c r="AS235" s="114"/>
      <c r="AU235" s="123"/>
      <c r="AV235" s="114"/>
      <c r="AW235" s="114"/>
      <c r="AX235" s="114"/>
      <c r="AY235" s="114"/>
      <c r="AZ235" s="114"/>
      <c r="BA235" s="114"/>
    </row>
    <row r="236" spans="1:53">
      <c r="A236" s="109">
        <v>45881</v>
      </c>
      <c r="C236" s="123">
        <v>47</v>
      </c>
      <c r="D236" s="114">
        <v>2780</v>
      </c>
      <c r="E236" s="114"/>
      <c r="F236" s="114"/>
      <c r="G236" s="114"/>
      <c r="H236" s="114"/>
      <c r="I236" s="114"/>
      <c r="K236" s="123">
        <v>101</v>
      </c>
      <c r="L236" s="114">
        <v>1509</v>
      </c>
      <c r="M236" s="114"/>
      <c r="N236" s="114"/>
      <c r="O236" s="114"/>
      <c r="P236" s="114"/>
      <c r="Q236" s="114"/>
      <c r="S236" s="109">
        <f t="shared" si="163"/>
        <v>45881</v>
      </c>
      <c r="U236" s="123">
        <v>116</v>
      </c>
      <c r="V236" s="114">
        <v>2034</v>
      </c>
      <c r="W236" s="114"/>
      <c r="X236" s="114"/>
      <c r="Y236" s="114"/>
      <c r="Z236" s="114"/>
      <c r="AA236" s="114"/>
      <c r="AC236" s="123"/>
      <c r="AD236" s="114"/>
      <c r="AE236" s="114"/>
      <c r="AF236" s="114"/>
      <c r="AG236" s="114"/>
      <c r="AH236" s="114"/>
      <c r="AI236" s="114"/>
      <c r="AJ236" s="120"/>
      <c r="AK236" s="109">
        <f t="shared" si="162"/>
        <v>45881</v>
      </c>
      <c r="AM236" s="123"/>
      <c r="AN236" s="114"/>
      <c r="AO236" s="114"/>
      <c r="AP236" s="114"/>
      <c r="AQ236" s="114"/>
      <c r="AR236" s="114"/>
      <c r="AS236" s="114"/>
      <c r="AU236" s="123"/>
      <c r="AV236" s="114"/>
      <c r="AW236" s="114"/>
      <c r="AX236" s="114"/>
      <c r="AY236" s="114"/>
      <c r="AZ236" s="114"/>
      <c r="BA236" s="114"/>
    </row>
    <row r="237" spans="1:53">
      <c r="A237" s="109">
        <v>45882</v>
      </c>
      <c r="C237" s="123">
        <v>47</v>
      </c>
      <c r="D237" s="114">
        <v>2780</v>
      </c>
      <c r="E237" s="114"/>
      <c r="F237" s="114"/>
      <c r="G237" s="114"/>
      <c r="H237" s="114"/>
      <c r="I237" s="114"/>
      <c r="K237" s="123">
        <v>101</v>
      </c>
      <c r="L237" s="114">
        <v>1509</v>
      </c>
      <c r="M237" s="114"/>
      <c r="N237" s="114"/>
      <c r="O237" s="114"/>
      <c r="P237" s="114"/>
      <c r="Q237" s="114"/>
      <c r="S237" s="109">
        <f t="shared" si="163"/>
        <v>45882</v>
      </c>
      <c r="U237" s="123">
        <v>116</v>
      </c>
      <c r="V237" s="114">
        <v>2034</v>
      </c>
      <c r="W237" s="114"/>
      <c r="X237" s="114"/>
      <c r="Y237" s="114"/>
      <c r="Z237" s="114"/>
      <c r="AA237" s="114"/>
      <c r="AC237" s="123"/>
      <c r="AD237" s="114"/>
      <c r="AE237" s="114"/>
      <c r="AF237" s="114"/>
      <c r="AG237" s="114"/>
      <c r="AH237" s="114"/>
      <c r="AI237" s="114"/>
      <c r="AJ237" s="120"/>
      <c r="AK237" s="109">
        <f t="shared" si="162"/>
        <v>45882</v>
      </c>
      <c r="AM237" s="123"/>
      <c r="AN237" s="114"/>
      <c r="AO237" s="114"/>
      <c r="AP237" s="114"/>
      <c r="AQ237" s="114"/>
      <c r="AR237" s="114"/>
      <c r="AS237" s="114"/>
      <c r="AU237" s="123"/>
      <c r="AV237" s="114"/>
      <c r="AW237" s="114"/>
      <c r="AX237" s="114"/>
      <c r="AY237" s="114"/>
      <c r="AZ237" s="114"/>
      <c r="BA237" s="114"/>
    </row>
    <row r="238" spans="1:53">
      <c r="A238" s="109">
        <v>45883</v>
      </c>
      <c r="C238" s="123">
        <v>47</v>
      </c>
      <c r="D238" s="114">
        <v>2780</v>
      </c>
      <c r="E238" s="114"/>
      <c r="F238" s="114"/>
      <c r="G238" s="114"/>
      <c r="H238" s="114"/>
      <c r="I238" s="114"/>
      <c r="K238" s="123">
        <v>101</v>
      </c>
      <c r="L238" s="114">
        <v>1509</v>
      </c>
      <c r="M238" s="114"/>
      <c r="N238" s="114"/>
      <c r="O238" s="114"/>
      <c r="P238" s="114"/>
      <c r="Q238" s="114"/>
      <c r="S238" s="109">
        <f t="shared" si="163"/>
        <v>45883</v>
      </c>
      <c r="U238" s="123">
        <v>116</v>
      </c>
      <c r="V238" s="114">
        <v>2034</v>
      </c>
      <c r="W238" s="114"/>
      <c r="X238" s="114"/>
      <c r="Y238" s="114"/>
      <c r="Z238" s="114"/>
      <c r="AA238" s="114"/>
      <c r="AC238" s="123"/>
      <c r="AD238" s="114"/>
      <c r="AE238" s="114"/>
      <c r="AF238" s="114"/>
      <c r="AG238" s="114"/>
      <c r="AH238" s="114"/>
      <c r="AI238" s="114"/>
      <c r="AJ238" s="120"/>
      <c r="AK238" s="109"/>
      <c r="AM238" s="123"/>
      <c r="AN238" s="114"/>
      <c r="AO238" s="114"/>
      <c r="AP238" s="114"/>
      <c r="AQ238" s="114"/>
      <c r="AR238" s="114"/>
      <c r="AS238" s="114"/>
      <c r="AU238" s="123"/>
      <c r="AV238" s="114"/>
      <c r="AW238" s="114"/>
      <c r="AX238" s="114"/>
      <c r="AY238" s="114"/>
      <c r="AZ238" s="114"/>
      <c r="BA238" s="114"/>
    </row>
    <row r="239" spans="1:53">
      <c r="A239" s="109">
        <v>45884</v>
      </c>
      <c r="C239" s="123">
        <v>47</v>
      </c>
      <c r="D239" s="114">
        <v>2780</v>
      </c>
      <c r="E239" s="114"/>
      <c r="F239" s="114"/>
      <c r="G239" s="114"/>
      <c r="H239" s="114"/>
      <c r="I239" s="114"/>
      <c r="K239" s="123">
        <v>101</v>
      </c>
      <c r="L239" s="114">
        <v>1509</v>
      </c>
      <c r="M239" s="114"/>
      <c r="N239" s="114"/>
      <c r="O239" s="114"/>
      <c r="P239" s="114"/>
      <c r="Q239" s="114"/>
      <c r="S239" s="109">
        <f t="shared" si="163"/>
        <v>45884</v>
      </c>
      <c r="U239" s="123">
        <v>116</v>
      </c>
      <c r="V239" s="114">
        <v>2034</v>
      </c>
      <c r="W239" s="114"/>
      <c r="X239" s="114"/>
      <c r="Y239" s="114"/>
      <c r="Z239" s="114"/>
      <c r="AA239" s="114"/>
      <c r="AC239" s="123"/>
      <c r="AD239" s="114"/>
      <c r="AE239" s="114"/>
      <c r="AF239" s="114"/>
      <c r="AG239" s="114"/>
      <c r="AH239" s="114"/>
      <c r="AI239" s="114"/>
      <c r="AJ239" s="120"/>
      <c r="AK239" s="109"/>
      <c r="AM239" s="123"/>
      <c r="AN239" s="114"/>
      <c r="AO239" s="114"/>
      <c r="AP239" s="114"/>
      <c r="AQ239" s="114"/>
      <c r="AR239" s="114"/>
      <c r="AS239" s="114"/>
      <c r="AU239" s="123"/>
      <c r="AV239" s="114"/>
      <c r="AW239" s="114"/>
      <c r="AX239" s="114"/>
      <c r="AY239" s="114"/>
      <c r="AZ239" s="114"/>
      <c r="BA239" s="114"/>
    </row>
    <row r="240" spans="1:53">
      <c r="A240" s="109">
        <v>45885</v>
      </c>
      <c r="C240" s="123">
        <v>47</v>
      </c>
      <c r="D240" s="114">
        <v>2780</v>
      </c>
      <c r="E240" s="114"/>
      <c r="F240" s="114"/>
      <c r="G240" s="114"/>
      <c r="H240" s="114"/>
      <c r="I240" s="114"/>
      <c r="K240" s="123">
        <v>101</v>
      </c>
      <c r="L240" s="114">
        <v>1509</v>
      </c>
      <c r="M240" s="114"/>
      <c r="N240" s="114"/>
      <c r="O240" s="114"/>
      <c r="P240" s="114"/>
      <c r="Q240" s="114"/>
      <c r="S240" s="109">
        <f t="shared" si="163"/>
        <v>45885</v>
      </c>
      <c r="U240" s="123">
        <v>116</v>
      </c>
      <c r="V240" s="114">
        <v>2034</v>
      </c>
      <c r="W240" s="114"/>
      <c r="X240" s="114"/>
      <c r="Y240" s="114"/>
      <c r="Z240" s="114"/>
      <c r="AA240" s="114"/>
      <c r="AC240" s="123"/>
      <c r="AD240" s="114"/>
      <c r="AE240" s="114"/>
      <c r="AF240" s="114"/>
      <c r="AG240" s="114"/>
      <c r="AH240" s="114"/>
      <c r="AI240" s="114"/>
      <c r="AJ240" s="120"/>
      <c r="AK240" s="109"/>
      <c r="AM240" s="123"/>
      <c r="AN240" s="114"/>
      <c r="AO240" s="114"/>
      <c r="AP240" s="114"/>
      <c r="AQ240" s="114"/>
      <c r="AR240" s="114"/>
      <c r="AS240" s="114"/>
      <c r="AU240" s="123"/>
      <c r="AV240" s="114"/>
      <c r="AW240" s="114"/>
      <c r="AX240" s="114"/>
      <c r="AY240" s="114"/>
      <c r="AZ240" s="114"/>
      <c r="BA240" s="114"/>
    </row>
    <row r="241" spans="1:53">
      <c r="A241" s="109">
        <v>45886</v>
      </c>
      <c r="C241" s="123">
        <v>47</v>
      </c>
      <c r="D241" s="114">
        <v>2780</v>
      </c>
      <c r="E241" s="114"/>
      <c r="F241" s="114"/>
      <c r="G241" s="114"/>
      <c r="H241" s="114"/>
      <c r="I241" s="114"/>
      <c r="K241" s="123">
        <v>101</v>
      </c>
      <c r="L241" s="114">
        <v>1509</v>
      </c>
      <c r="M241" s="114"/>
      <c r="N241" s="114"/>
      <c r="O241" s="114"/>
      <c r="P241" s="114"/>
      <c r="Q241" s="114"/>
      <c r="S241" s="109">
        <f t="shared" si="163"/>
        <v>45886</v>
      </c>
      <c r="U241" s="123">
        <v>116</v>
      </c>
      <c r="V241" s="114">
        <v>2034</v>
      </c>
      <c r="W241" s="114"/>
      <c r="X241" s="114"/>
      <c r="Y241" s="114"/>
      <c r="Z241" s="114"/>
      <c r="AA241" s="114"/>
      <c r="AC241" s="123"/>
      <c r="AD241" s="114"/>
      <c r="AE241" s="114"/>
      <c r="AF241" s="114"/>
      <c r="AG241" s="114"/>
      <c r="AH241" s="114"/>
      <c r="AI241" s="114"/>
      <c r="AJ241" s="120"/>
      <c r="AK241" s="109"/>
      <c r="AM241" s="123"/>
      <c r="AN241" s="114"/>
      <c r="AO241" s="114"/>
      <c r="AP241" s="114"/>
      <c r="AQ241" s="114"/>
      <c r="AR241" s="114"/>
      <c r="AS241" s="114"/>
      <c r="AU241" s="123"/>
      <c r="AV241" s="114"/>
      <c r="AW241" s="114"/>
      <c r="AX241" s="114"/>
      <c r="AY241" s="114"/>
      <c r="AZ241" s="114"/>
      <c r="BA241" s="114"/>
    </row>
    <row r="242" spans="1:53">
      <c r="A242" s="109"/>
      <c r="C242" s="123"/>
      <c r="D242" s="114"/>
      <c r="E242" s="114"/>
      <c r="F242" s="114"/>
      <c r="G242" s="114"/>
      <c r="H242" s="114"/>
      <c r="I242" s="114"/>
      <c r="K242" s="123"/>
      <c r="L242" s="114"/>
      <c r="M242" s="114"/>
      <c r="N242" s="114"/>
      <c r="O242" s="114"/>
      <c r="P242" s="114"/>
      <c r="Q242" s="114"/>
      <c r="S242" s="109"/>
      <c r="U242" s="123"/>
      <c r="V242" s="114"/>
      <c r="W242" s="114"/>
      <c r="X242" s="114"/>
      <c r="Y242" s="114"/>
      <c r="Z242" s="114"/>
      <c r="AA242" s="114"/>
      <c r="AC242" s="123"/>
      <c r="AD242" s="114"/>
      <c r="AE242" s="114"/>
      <c r="AF242" s="114"/>
      <c r="AG242" s="114"/>
      <c r="AH242" s="114"/>
      <c r="AI242" s="114"/>
      <c r="AJ242" s="120"/>
      <c r="AK242" s="109"/>
      <c r="AM242" s="123"/>
      <c r="AN242" s="114"/>
      <c r="AO242" s="114"/>
      <c r="AP242" s="114"/>
      <c r="AQ242" s="114"/>
      <c r="AR242" s="114"/>
      <c r="AS242" s="114"/>
      <c r="AU242" s="123"/>
      <c r="AV242" s="114"/>
      <c r="AW242" s="114"/>
      <c r="AX242" s="114"/>
      <c r="AY242" s="114"/>
      <c r="AZ242" s="114"/>
      <c r="BA242" s="114"/>
    </row>
    <row r="243" spans="1:53">
      <c r="A243" s="109"/>
      <c r="C243" s="123"/>
      <c r="D243" s="114"/>
      <c r="E243" s="114"/>
      <c r="F243" s="114"/>
      <c r="G243" s="114"/>
      <c r="H243" s="114"/>
      <c r="I243" s="114"/>
      <c r="K243" s="123"/>
      <c r="L243" s="114"/>
      <c r="M243" s="114"/>
      <c r="N243" s="114"/>
      <c r="O243" s="114"/>
      <c r="P243" s="114"/>
      <c r="Q243" s="114"/>
      <c r="S243" s="109"/>
      <c r="U243" s="123"/>
      <c r="V243" s="114"/>
      <c r="W243" s="114"/>
      <c r="X243" s="114"/>
      <c r="Y243" s="114"/>
      <c r="Z243" s="114"/>
      <c r="AA243" s="114"/>
      <c r="AC243" s="123"/>
      <c r="AD243" s="114"/>
      <c r="AE243" s="114"/>
      <c r="AF243" s="114"/>
      <c r="AG243" s="114"/>
      <c r="AH243" s="114"/>
      <c r="AI243" s="114"/>
      <c r="AJ243" s="120"/>
      <c r="AK243" s="109"/>
      <c r="AM243" s="123"/>
      <c r="AN243" s="114"/>
      <c r="AO243" s="114"/>
      <c r="AP243" s="114"/>
      <c r="AQ243" s="114"/>
      <c r="AR243" s="114"/>
      <c r="AS243" s="114"/>
      <c r="AU243" s="123"/>
      <c r="AV243" s="114"/>
      <c r="AW243" s="114"/>
      <c r="AX243" s="114"/>
      <c r="AY243" s="114"/>
      <c r="AZ243" s="114"/>
      <c r="BA243" s="114"/>
    </row>
    <row r="244" spans="1:53">
      <c r="A244" s="109"/>
      <c r="C244" s="123"/>
      <c r="D244" s="114"/>
      <c r="E244" s="114"/>
      <c r="F244" s="114"/>
      <c r="G244" s="114"/>
      <c r="H244" s="114"/>
      <c r="I244" s="114"/>
      <c r="K244" s="123"/>
      <c r="L244" s="114"/>
      <c r="M244" s="114"/>
      <c r="N244" s="114"/>
      <c r="O244" s="114"/>
      <c r="P244" s="114"/>
      <c r="Q244" s="114"/>
      <c r="S244" s="109"/>
      <c r="U244" s="123"/>
      <c r="V244" s="114"/>
      <c r="W244" s="114"/>
      <c r="X244" s="114"/>
      <c r="Y244" s="114"/>
      <c r="Z244" s="114"/>
      <c r="AA244" s="114"/>
      <c r="AC244" s="123"/>
      <c r="AD244" s="114"/>
      <c r="AE244" s="114"/>
      <c r="AF244" s="114"/>
      <c r="AG244" s="114"/>
      <c r="AH244" s="114"/>
      <c r="AI244" s="114"/>
      <c r="AJ244" s="120"/>
      <c r="AK244" s="109"/>
      <c r="AM244" s="123"/>
      <c r="AN244" s="114"/>
      <c r="AO244" s="114"/>
      <c r="AP244" s="114"/>
      <c r="AQ244" s="114"/>
      <c r="AR244" s="114"/>
      <c r="AS244" s="114"/>
      <c r="AU244" s="123"/>
      <c r="AV244" s="114"/>
      <c r="AW244" s="114"/>
      <c r="AX244" s="114"/>
      <c r="AY244" s="114"/>
      <c r="AZ244" s="114"/>
      <c r="BA244" s="114"/>
    </row>
    <row r="245" spans="1:53">
      <c r="A245" s="109"/>
      <c r="C245" s="123"/>
      <c r="D245" s="114"/>
      <c r="E245" s="114"/>
      <c r="F245" s="114"/>
      <c r="G245" s="114"/>
      <c r="H245" s="114"/>
      <c r="I245" s="114"/>
      <c r="K245" s="123"/>
      <c r="L245" s="114"/>
      <c r="M245" s="114"/>
      <c r="N245" s="114"/>
      <c r="O245" s="114"/>
      <c r="P245" s="114"/>
      <c r="Q245" s="114"/>
      <c r="S245" s="109"/>
      <c r="U245" s="123"/>
      <c r="V245" s="114"/>
      <c r="W245" s="114"/>
      <c r="X245" s="114"/>
      <c r="Y245" s="114"/>
      <c r="Z245" s="114"/>
      <c r="AA245" s="114"/>
      <c r="AC245" s="123"/>
      <c r="AD245" s="114"/>
      <c r="AE245" s="114"/>
      <c r="AF245" s="114"/>
      <c r="AG245" s="114"/>
      <c r="AH245" s="114"/>
      <c r="AI245" s="114"/>
      <c r="AJ245" s="120"/>
      <c r="AK245" s="109"/>
      <c r="AM245" s="123"/>
      <c r="AN245" s="114"/>
      <c r="AO245" s="114"/>
      <c r="AP245" s="114"/>
      <c r="AQ245" s="114"/>
      <c r="AR245" s="114"/>
      <c r="AS245" s="114"/>
      <c r="AU245" s="123"/>
      <c r="AV245" s="114"/>
      <c r="AW245" s="114"/>
      <c r="AX245" s="114"/>
      <c r="AY245" s="114"/>
      <c r="AZ245" s="114"/>
      <c r="BA245" s="114"/>
    </row>
    <row r="246" spans="1:53">
      <c r="A246" s="109"/>
      <c r="C246" s="123"/>
      <c r="D246" s="114"/>
      <c r="E246" s="114"/>
      <c r="F246" s="114"/>
      <c r="G246" s="114"/>
      <c r="H246" s="114"/>
      <c r="I246" s="114"/>
      <c r="K246" s="123"/>
      <c r="L246" s="114"/>
      <c r="M246" s="114"/>
      <c r="N246" s="114"/>
      <c r="O246" s="114"/>
      <c r="P246" s="114"/>
      <c r="Q246" s="114"/>
      <c r="S246" s="109"/>
      <c r="U246" s="123"/>
      <c r="V246" s="114"/>
      <c r="W246" s="114"/>
      <c r="X246" s="114"/>
      <c r="Y246" s="114"/>
      <c r="Z246" s="114"/>
      <c r="AA246" s="114"/>
      <c r="AC246" s="123"/>
      <c r="AD246" s="114"/>
      <c r="AE246" s="114"/>
      <c r="AF246" s="114"/>
      <c r="AG246" s="114"/>
      <c r="AH246" s="114"/>
      <c r="AI246" s="114"/>
      <c r="AJ246" s="120"/>
      <c r="AK246" s="109"/>
      <c r="AM246" s="123"/>
      <c r="AN246" s="114"/>
      <c r="AO246" s="114"/>
      <c r="AP246" s="114"/>
      <c r="AQ246" s="114"/>
      <c r="AR246" s="114"/>
      <c r="AS246" s="114"/>
      <c r="AU246" s="123"/>
      <c r="AV246" s="114"/>
      <c r="AW246" s="114"/>
      <c r="AX246" s="114"/>
      <c r="AY246" s="114"/>
      <c r="AZ246" s="114"/>
      <c r="BA246" s="114"/>
    </row>
    <row r="247" spans="1:53">
      <c r="A247" s="109"/>
      <c r="C247" s="123"/>
      <c r="D247" s="114"/>
      <c r="E247" s="114"/>
      <c r="F247" s="114"/>
      <c r="G247" s="114"/>
      <c r="H247" s="114"/>
      <c r="I247" s="114"/>
      <c r="K247" s="123"/>
      <c r="L247" s="114"/>
      <c r="M247" s="114"/>
      <c r="N247" s="114"/>
      <c r="O247" s="114"/>
      <c r="P247" s="114"/>
      <c r="Q247" s="114"/>
      <c r="S247" s="109"/>
      <c r="U247" s="123"/>
      <c r="V247" s="114"/>
      <c r="W247" s="114"/>
      <c r="X247" s="114"/>
      <c r="Y247" s="114"/>
      <c r="Z247" s="114"/>
      <c r="AA247" s="114"/>
      <c r="AC247" s="123"/>
      <c r="AD247" s="114"/>
      <c r="AE247" s="114"/>
      <c r="AF247" s="114"/>
      <c r="AG247" s="114"/>
      <c r="AH247" s="114"/>
      <c r="AI247" s="114"/>
      <c r="AJ247" s="120"/>
      <c r="AK247" s="109"/>
      <c r="AM247" s="123"/>
      <c r="AN247" s="114"/>
      <c r="AO247" s="114"/>
      <c r="AP247" s="114"/>
      <c r="AQ247" s="114"/>
      <c r="AR247" s="114"/>
      <c r="AS247" s="114"/>
      <c r="AU247" s="123"/>
      <c r="AV247" s="114"/>
      <c r="AW247" s="114"/>
      <c r="AX247" s="114"/>
      <c r="AY247" s="114"/>
      <c r="AZ247" s="114"/>
      <c r="BA247" s="114"/>
    </row>
    <row r="248" spans="1:53">
      <c r="A248" s="109"/>
      <c r="C248" s="123"/>
      <c r="D248" s="114"/>
      <c r="E248" s="114"/>
      <c r="F248" s="114"/>
      <c r="G248" s="114"/>
      <c r="H248" s="114"/>
      <c r="I248" s="114"/>
      <c r="K248" s="123"/>
      <c r="L248" s="114"/>
      <c r="M248" s="114"/>
      <c r="N248" s="114"/>
      <c r="O248" s="114"/>
      <c r="P248" s="114"/>
      <c r="Q248" s="114"/>
      <c r="S248" s="109"/>
      <c r="U248" s="123"/>
      <c r="V248" s="114"/>
      <c r="W248" s="114"/>
      <c r="X248" s="114"/>
      <c r="Y248" s="114"/>
      <c r="Z248" s="114"/>
      <c r="AA248" s="114"/>
      <c r="AC248" s="123"/>
      <c r="AD248" s="114"/>
      <c r="AE248" s="114"/>
      <c r="AF248" s="114"/>
      <c r="AG248" s="114"/>
      <c r="AH248" s="114"/>
      <c r="AI248" s="114"/>
      <c r="AJ248" s="120"/>
      <c r="AK248" s="109"/>
      <c r="AM248" s="123"/>
      <c r="AN248" s="114"/>
      <c r="AO248" s="114"/>
      <c r="AP248" s="114"/>
      <c r="AQ248" s="114"/>
      <c r="AR248" s="114"/>
      <c r="AS248" s="114"/>
      <c r="AU248" s="123"/>
      <c r="AV248" s="114"/>
      <c r="AW248" s="114"/>
      <c r="AX248" s="114"/>
      <c r="AY248" s="114"/>
      <c r="AZ248" s="114"/>
      <c r="BA248" s="114"/>
    </row>
    <row r="249" spans="1:53">
      <c r="A249" s="109"/>
      <c r="C249" s="123"/>
      <c r="D249" s="114"/>
      <c r="E249" s="114"/>
      <c r="F249" s="114"/>
      <c r="G249" s="114"/>
      <c r="H249" s="114"/>
      <c r="I249" s="114"/>
      <c r="K249" s="123"/>
      <c r="L249" s="114"/>
      <c r="M249" s="114"/>
      <c r="N249" s="114"/>
      <c r="O249" s="114"/>
      <c r="P249" s="114"/>
      <c r="Q249" s="114"/>
      <c r="S249" s="109"/>
      <c r="U249" s="123"/>
      <c r="V249" s="114"/>
      <c r="W249" s="114"/>
      <c r="X249" s="114"/>
      <c r="Y249" s="114"/>
      <c r="Z249" s="114"/>
      <c r="AA249" s="114"/>
      <c r="AC249" s="123"/>
      <c r="AD249" s="114"/>
      <c r="AE249" s="114"/>
      <c r="AF249" s="114"/>
      <c r="AG249" s="114"/>
      <c r="AH249" s="114"/>
      <c r="AI249" s="114"/>
      <c r="AJ249" s="120"/>
      <c r="AK249" s="109"/>
      <c r="AM249" s="123"/>
      <c r="AN249" s="114"/>
      <c r="AO249" s="114"/>
      <c r="AP249" s="114"/>
      <c r="AQ249" s="114"/>
      <c r="AR249" s="114"/>
      <c r="AS249" s="114"/>
      <c r="AU249" s="123"/>
      <c r="AV249" s="114"/>
      <c r="AW249" s="114"/>
      <c r="AX249" s="114"/>
      <c r="AY249" s="114"/>
      <c r="AZ249" s="114"/>
      <c r="BA249" s="114"/>
    </row>
    <row r="250" spans="1:53">
      <c r="A250" s="109"/>
      <c r="C250" s="123"/>
      <c r="D250" s="114"/>
      <c r="E250" s="114"/>
      <c r="F250" s="114"/>
      <c r="G250" s="114"/>
      <c r="H250" s="114"/>
      <c r="I250" s="114"/>
      <c r="K250" s="123"/>
      <c r="L250" s="114"/>
      <c r="M250" s="114"/>
      <c r="N250" s="114"/>
      <c r="O250" s="114"/>
      <c r="P250" s="114"/>
      <c r="Q250" s="114"/>
      <c r="S250" s="109"/>
      <c r="U250" s="123"/>
      <c r="V250" s="114"/>
      <c r="W250" s="114"/>
      <c r="X250" s="114"/>
      <c r="Y250" s="114"/>
      <c r="Z250" s="114"/>
      <c r="AA250" s="114"/>
      <c r="AC250" s="123"/>
      <c r="AD250" s="114"/>
      <c r="AE250" s="114"/>
      <c r="AF250" s="114"/>
      <c r="AG250" s="114"/>
      <c r="AH250" s="114"/>
      <c r="AI250" s="114"/>
      <c r="AJ250" s="120"/>
      <c r="AK250" s="109"/>
      <c r="AM250" s="123"/>
      <c r="AN250" s="114"/>
      <c r="AO250" s="114"/>
      <c r="AP250" s="114"/>
      <c r="AQ250" s="114"/>
      <c r="AR250" s="114"/>
      <c r="AS250" s="114"/>
      <c r="AU250" s="123"/>
      <c r="AV250" s="114"/>
      <c r="AW250" s="114"/>
      <c r="AX250" s="114"/>
      <c r="AY250" s="114"/>
      <c r="AZ250" s="114"/>
      <c r="BA250" s="114"/>
    </row>
    <row r="251" spans="1:53">
      <c r="A251" s="109"/>
      <c r="C251" s="123"/>
      <c r="D251" s="114"/>
      <c r="E251" s="114"/>
      <c r="F251" s="114"/>
      <c r="G251" s="114"/>
      <c r="H251" s="114"/>
      <c r="I251" s="114"/>
      <c r="K251" s="123"/>
      <c r="L251" s="114"/>
      <c r="M251" s="114"/>
      <c r="N251" s="114"/>
      <c r="O251" s="114"/>
      <c r="P251" s="114"/>
      <c r="Q251" s="114"/>
      <c r="S251" s="109"/>
      <c r="U251" s="123"/>
      <c r="V251" s="114"/>
      <c r="W251" s="114"/>
      <c r="X251" s="114"/>
      <c r="Y251" s="114"/>
      <c r="Z251" s="114"/>
      <c r="AA251" s="114"/>
      <c r="AC251" s="123"/>
      <c r="AD251" s="114"/>
      <c r="AE251" s="114"/>
      <c r="AF251" s="114"/>
      <c r="AG251" s="114"/>
      <c r="AH251" s="114"/>
      <c r="AI251" s="114"/>
      <c r="AJ251" s="120"/>
      <c r="AK251" s="109"/>
      <c r="AM251" s="123"/>
      <c r="AN251" s="114"/>
      <c r="AO251" s="114"/>
      <c r="AP251" s="114"/>
      <c r="AQ251" s="114"/>
      <c r="AR251" s="114"/>
      <c r="AS251" s="114"/>
      <c r="AU251" s="123"/>
      <c r="AV251" s="114"/>
      <c r="AW251" s="114"/>
      <c r="AX251" s="114"/>
      <c r="AY251" s="114"/>
      <c r="AZ251" s="114"/>
      <c r="BA251" s="114"/>
    </row>
    <row r="252" spans="1:53">
      <c r="A252" s="109"/>
      <c r="C252" s="123"/>
      <c r="D252" s="114"/>
      <c r="E252" s="114"/>
      <c r="F252" s="114"/>
      <c r="G252" s="114"/>
      <c r="H252" s="114"/>
      <c r="I252" s="114"/>
      <c r="K252" s="123"/>
      <c r="L252" s="114"/>
      <c r="M252" s="114"/>
      <c r="N252" s="114"/>
      <c r="O252" s="114"/>
      <c r="P252" s="114"/>
      <c r="Q252" s="114"/>
      <c r="S252" s="109"/>
      <c r="U252" s="123"/>
      <c r="V252" s="114"/>
      <c r="W252" s="114"/>
      <c r="X252" s="114"/>
      <c r="Y252" s="114"/>
      <c r="Z252" s="114"/>
      <c r="AA252" s="114"/>
      <c r="AC252" s="123"/>
      <c r="AD252" s="114"/>
      <c r="AE252" s="114"/>
      <c r="AF252" s="114"/>
      <c r="AG252" s="114"/>
      <c r="AH252" s="114"/>
      <c r="AI252" s="114"/>
      <c r="AJ252" s="120"/>
      <c r="AK252" s="109"/>
      <c r="AM252" s="123"/>
      <c r="AN252" s="114"/>
      <c r="AO252" s="114"/>
      <c r="AP252" s="114"/>
      <c r="AQ252" s="114"/>
      <c r="AR252" s="114"/>
      <c r="AS252" s="114"/>
      <c r="AU252" s="123"/>
      <c r="AV252" s="114"/>
      <c r="AW252" s="114"/>
      <c r="AX252" s="114"/>
      <c r="AY252" s="114"/>
      <c r="AZ252" s="114"/>
      <c r="BA252" s="114"/>
    </row>
    <row r="253" spans="1:53">
      <c r="A253" s="109"/>
      <c r="C253" s="123"/>
      <c r="D253" s="114"/>
      <c r="E253" s="114"/>
      <c r="F253" s="114"/>
      <c r="G253" s="114"/>
      <c r="H253" s="114"/>
      <c r="I253" s="114"/>
      <c r="K253" s="123"/>
      <c r="L253" s="114"/>
      <c r="M253" s="114"/>
      <c r="N253" s="114"/>
      <c r="O253" s="114"/>
      <c r="P253" s="114"/>
      <c r="Q253" s="114"/>
      <c r="S253" s="109"/>
      <c r="U253" s="123"/>
      <c r="V253" s="114"/>
      <c r="W253" s="114"/>
      <c r="X253" s="114"/>
      <c r="Y253" s="114"/>
      <c r="Z253" s="114"/>
      <c r="AA253" s="114"/>
      <c r="AC253" s="123"/>
      <c r="AD253" s="114"/>
      <c r="AE253" s="114"/>
      <c r="AF253" s="114"/>
      <c r="AG253" s="114"/>
      <c r="AH253" s="114"/>
      <c r="AI253" s="114"/>
      <c r="AJ253" s="120"/>
      <c r="AK253" s="109"/>
      <c r="AM253" s="123"/>
      <c r="AN253" s="114"/>
      <c r="AO253" s="114"/>
      <c r="AP253" s="114"/>
      <c r="AQ253" s="114"/>
      <c r="AR253" s="114"/>
      <c r="AS253" s="114"/>
      <c r="AU253" s="123"/>
      <c r="AV253" s="114"/>
      <c r="AW253" s="114"/>
      <c r="AX253" s="114"/>
      <c r="AY253" s="114"/>
      <c r="AZ253" s="114"/>
      <c r="BA253" s="114"/>
    </row>
    <row r="254" spans="1:53">
      <c r="A254" s="109"/>
      <c r="C254" s="123"/>
      <c r="D254" s="114"/>
      <c r="E254" s="114"/>
      <c r="F254" s="114"/>
      <c r="G254" s="114"/>
      <c r="H254" s="114"/>
      <c r="I254" s="114"/>
      <c r="K254" s="123"/>
      <c r="L254" s="114"/>
      <c r="M254" s="114"/>
      <c r="N254" s="114"/>
      <c r="O254" s="114"/>
      <c r="P254" s="114"/>
      <c r="Q254" s="114"/>
      <c r="S254" s="109"/>
      <c r="U254" s="123"/>
      <c r="V254" s="114"/>
      <c r="W254" s="114"/>
      <c r="X254" s="114"/>
      <c r="Y254" s="114"/>
      <c r="Z254" s="114"/>
      <c r="AA254" s="114"/>
      <c r="AC254" s="123"/>
      <c r="AD254" s="114"/>
      <c r="AE254" s="114"/>
      <c r="AF254" s="114"/>
      <c r="AG254" s="114"/>
      <c r="AH254" s="114"/>
      <c r="AI254" s="114"/>
      <c r="AJ254" s="120"/>
      <c r="AK254" s="109"/>
      <c r="AM254" s="123"/>
      <c r="AN254" s="114"/>
      <c r="AO254" s="114"/>
      <c r="AP254" s="114"/>
      <c r="AQ254" s="114"/>
      <c r="AR254" s="114"/>
      <c r="AS254" s="114"/>
      <c r="AU254" s="123"/>
      <c r="AV254" s="114"/>
      <c r="AW254" s="114"/>
      <c r="AX254" s="114"/>
      <c r="AY254" s="114"/>
      <c r="AZ254" s="114"/>
      <c r="BA254" s="114"/>
    </row>
    <row r="255" spans="1:53">
      <c r="A255" s="109"/>
      <c r="C255" s="123"/>
      <c r="D255" s="114"/>
      <c r="E255" s="114"/>
      <c r="F255" s="114"/>
      <c r="G255" s="114"/>
      <c r="H255" s="114"/>
      <c r="I255" s="114"/>
      <c r="K255" s="123"/>
      <c r="L255" s="114"/>
      <c r="M255" s="114"/>
      <c r="N255" s="114"/>
      <c r="O255" s="114"/>
      <c r="P255" s="114"/>
      <c r="Q255" s="114"/>
      <c r="S255" s="109"/>
      <c r="U255" s="123"/>
      <c r="V255" s="114"/>
      <c r="W255" s="114"/>
      <c r="X255" s="114"/>
      <c r="Y255" s="114"/>
      <c r="Z255" s="114"/>
      <c r="AA255" s="114"/>
      <c r="AC255" s="123"/>
      <c r="AD255" s="114"/>
      <c r="AE255" s="114"/>
      <c r="AF255" s="114"/>
      <c r="AG255" s="114"/>
      <c r="AH255" s="114"/>
      <c r="AI255" s="114"/>
      <c r="AJ255" s="120"/>
      <c r="AK255" s="109"/>
      <c r="AM255" s="123"/>
      <c r="AN255" s="114"/>
      <c r="AO255" s="114"/>
      <c r="AP255" s="114"/>
      <c r="AQ255" s="114"/>
      <c r="AR255" s="114"/>
      <c r="AS255" s="114"/>
      <c r="AU255" s="123"/>
      <c r="AV255" s="114"/>
      <c r="AW255" s="114"/>
      <c r="AX255" s="114"/>
      <c r="AY255" s="114"/>
      <c r="AZ255" s="114"/>
      <c r="BA255" s="114"/>
    </row>
    <row r="256" spans="1:53">
      <c r="A256" s="109"/>
      <c r="C256" s="123"/>
      <c r="D256" s="114"/>
      <c r="E256" s="114"/>
      <c r="F256" s="114"/>
      <c r="G256" s="114"/>
      <c r="H256" s="114"/>
      <c r="I256" s="114"/>
      <c r="K256" s="123"/>
      <c r="L256" s="114"/>
      <c r="M256" s="114"/>
      <c r="N256" s="114"/>
      <c r="O256" s="114"/>
      <c r="P256" s="114"/>
      <c r="Q256" s="114"/>
      <c r="S256" s="109"/>
      <c r="U256" s="123"/>
      <c r="V256" s="114"/>
      <c r="W256" s="114"/>
      <c r="X256" s="114"/>
      <c r="Y256" s="114"/>
      <c r="Z256" s="114"/>
      <c r="AA256" s="114"/>
      <c r="AC256" s="123"/>
      <c r="AD256" s="114"/>
      <c r="AE256" s="114"/>
      <c r="AF256" s="114"/>
      <c r="AG256" s="114"/>
      <c r="AH256" s="114"/>
      <c r="AI256" s="114"/>
      <c r="AJ256" s="120"/>
      <c r="AK256" s="109"/>
      <c r="AM256" s="123"/>
      <c r="AN256" s="114"/>
      <c r="AO256" s="114"/>
      <c r="AP256" s="114"/>
      <c r="AQ256" s="114"/>
      <c r="AR256" s="114"/>
      <c r="AS256" s="114"/>
      <c r="AU256" s="123"/>
      <c r="AV256" s="114"/>
      <c r="AW256" s="114"/>
      <c r="AX256" s="114"/>
      <c r="AY256" s="114"/>
      <c r="AZ256" s="114"/>
      <c r="BA256" s="114"/>
    </row>
    <row r="257" spans="1:53">
      <c r="A257" s="109"/>
      <c r="C257" s="123"/>
      <c r="D257" s="114"/>
      <c r="E257" s="114"/>
      <c r="F257" s="114"/>
      <c r="G257" s="114"/>
      <c r="H257" s="114"/>
      <c r="I257" s="114"/>
      <c r="K257" s="123"/>
      <c r="L257" s="114"/>
      <c r="M257" s="114"/>
      <c r="N257" s="114"/>
      <c r="O257" s="114"/>
      <c r="P257" s="114"/>
      <c r="Q257" s="114"/>
      <c r="S257" s="109"/>
      <c r="U257" s="123"/>
      <c r="V257" s="114"/>
      <c r="W257" s="114"/>
      <c r="X257" s="114"/>
      <c r="Y257" s="114"/>
      <c r="Z257" s="114"/>
      <c r="AA257" s="114"/>
      <c r="AC257" s="123"/>
      <c r="AD257" s="114"/>
      <c r="AE257" s="114"/>
      <c r="AF257" s="114"/>
      <c r="AG257" s="114"/>
      <c r="AH257" s="114"/>
      <c r="AI257" s="114"/>
      <c r="AJ257" s="120"/>
      <c r="AK257" s="109"/>
      <c r="AM257" s="123"/>
      <c r="AN257" s="114"/>
      <c r="AO257" s="114"/>
      <c r="AP257" s="114"/>
      <c r="AQ257" s="114"/>
      <c r="AR257" s="114"/>
      <c r="AS257" s="114"/>
      <c r="AU257" s="123"/>
      <c r="AV257" s="114"/>
      <c r="AW257" s="114"/>
      <c r="AX257" s="114"/>
      <c r="AY257" s="114"/>
      <c r="AZ257" s="114"/>
      <c r="BA257" s="114"/>
    </row>
    <row r="258" spans="1:53">
      <c r="A258" s="109"/>
      <c r="C258" s="123"/>
      <c r="D258" s="114"/>
      <c r="E258" s="114"/>
      <c r="F258" s="114"/>
      <c r="G258" s="114"/>
      <c r="H258" s="114"/>
      <c r="I258" s="114"/>
      <c r="K258" s="123"/>
      <c r="L258" s="114"/>
      <c r="M258" s="114"/>
      <c r="N258" s="114"/>
      <c r="O258" s="114"/>
      <c r="P258" s="114"/>
      <c r="Q258" s="114"/>
      <c r="S258" s="109"/>
      <c r="U258" s="123"/>
      <c r="V258" s="114"/>
      <c r="W258" s="114"/>
      <c r="X258" s="114"/>
      <c r="Y258" s="114"/>
      <c r="Z258" s="114"/>
      <c r="AA258" s="114"/>
      <c r="AC258" s="123"/>
      <c r="AD258" s="114"/>
      <c r="AE258" s="114"/>
      <c r="AF258" s="114"/>
      <c r="AG258" s="114"/>
      <c r="AH258" s="114"/>
      <c r="AI258" s="114"/>
      <c r="AJ258" s="120"/>
      <c r="AK258" s="109"/>
      <c r="AM258" s="123"/>
      <c r="AN258" s="114"/>
      <c r="AO258" s="114"/>
      <c r="AP258" s="114"/>
      <c r="AQ258" s="114"/>
      <c r="AR258" s="114"/>
      <c r="AS258" s="114"/>
      <c r="AU258" s="123"/>
      <c r="AV258" s="114"/>
      <c r="AW258" s="114"/>
      <c r="AX258" s="114"/>
      <c r="AY258" s="114"/>
      <c r="AZ258" s="114"/>
      <c r="BA258" s="114"/>
    </row>
    <row r="259" spans="1:53">
      <c r="A259" s="109"/>
      <c r="C259" s="123"/>
      <c r="D259" s="114"/>
      <c r="E259" s="114"/>
      <c r="F259" s="114"/>
      <c r="G259" s="114"/>
      <c r="H259" s="114"/>
      <c r="I259" s="114"/>
      <c r="K259" s="123"/>
      <c r="L259" s="114"/>
      <c r="M259" s="114"/>
      <c r="N259" s="114"/>
      <c r="O259" s="114"/>
      <c r="P259" s="114"/>
      <c r="Q259" s="114"/>
      <c r="S259" s="109"/>
      <c r="U259" s="123"/>
      <c r="V259" s="114"/>
      <c r="W259" s="114"/>
      <c r="X259" s="114"/>
      <c r="Y259" s="114"/>
      <c r="Z259" s="114"/>
      <c r="AA259" s="114"/>
      <c r="AC259" s="123"/>
      <c r="AD259" s="114"/>
      <c r="AE259" s="114"/>
      <c r="AF259" s="114"/>
      <c r="AG259" s="114"/>
      <c r="AH259" s="114"/>
      <c r="AI259" s="114"/>
      <c r="AJ259" s="120"/>
      <c r="AK259" s="109"/>
      <c r="AM259" s="123"/>
      <c r="AN259" s="114"/>
      <c r="AO259" s="114"/>
      <c r="AP259" s="114"/>
      <c r="AQ259" s="114"/>
      <c r="AR259" s="114"/>
      <c r="AS259" s="114"/>
      <c r="AU259" s="123"/>
      <c r="AV259" s="114"/>
      <c r="AW259" s="114"/>
      <c r="AX259" s="114"/>
      <c r="AY259" s="114"/>
      <c r="AZ259" s="114"/>
      <c r="BA259" s="114"/>
    </row>
    <row r="260" spans="1:53">
      <c r="A260" s="109"/>
      <c r="C260" s="123"/>
      <c r="D260" s="114"/>
      <c r="E260" s="114"/>
      <c r="F260" s="114"/>
      <c r="G260" s="114"/>
      <c r="H260" s="114"/>
      <c r="I260" s="114"/>
      <c r="K260" s="123"/>
      <c r="L260" s="114"/>
      <c r="M260" s="114"/>
      <c r="N260" s="114"/>
      <c r="O260" s="114"/>
      <c r="P260" s="114"/>
      <c r="Q260" s="114"/>
      <c r="S260" s="109"/>
      <c r="U260" s="123"/>
      <c r="V260" s="114"/>
      <c r="W260" s="114"/>
      <c r="X260" s="114"/>
      <c r="Y260" s="114"/>
      <c r="Z260" s="114"/>
      <c r="AA260" s="114"/>
      <c r="AC260" s="123"/>
      <c r="AD260" s="114"/>
      <c r="AE260" s="114"/>
      <c r="AF260" s="114"/>
      <c r="AG260" s="114"/>
      <c r="AH260" s="114"/>
      <c r="AI260" s="114"/>
      <c r="AJ260" s="120"/>
      <c r="AK260" s="109"/>
      <c r="AM260" s="123"/>
      <c r="AN260" s="114"/>
      <c r="AO260" s="114"/>
      <c r="AP260" s="114"/>
      <c r="AQ260" s="114"/>
      <c r="AR260" s="114"/>
      <c r="AS260" s="114"/>
      <c r="AU260" s="123"/>
      <c r="AV260" s="114"/>
      <c r="AW260" s="114"/>
      <c r="AX260" s="114"/>
      <c r="AY260" s="114"/>
      <c r="AZ260" s="114"/>
      <c r="BA260" s="114"/>
    </row>
    <row r="261" spans="1:53">
      <c r="A261" s="109"/>
      <c r="C261" s="123"/>
      <c r="D261" s="114"/>
      <c r="E261" s="114"/>
      <c r="F261" s="114"/>
      <c r="G261" s="114"/>
      <c r="H261" s="114"/>
      <c r="I261" s="114"/>
      <c r="K261" s="123"/>
      <c r="L261" s="114"/>
      <c r="M261" s="114"/>
      <c r="N261" s="114"/>
      <c r="O261" s="114"/>
      <c r="P261" s="114"/>
      <c r="Q261" s="114"/>
      <c r="S261" s="109"/>
      <c r="U261" s="123"/>
      <c r="V261" s="114"/>
      <c r="W261" s="114"/>
      <c r="X261" s="114"/>
      <c r="Y261" s="114"/>
      <c r="Z261" s="114"/>
      <c r="AA261" s="114"/>
      <c r="AC261" s="123"/>
      <c r="AD261" s="114"/>
      <c r="AE261" s="114"/>
      <c r="AF261" s="114"/>
      <c r="AG261" s="114"/>
      <c r="AH261" s="114"/>
      <c r="AI261" s="114"/>
      <c r="AJ261" s="120"/>
      <c r="AK261" s="109"/>
      <c r="AM261" s="123"/>
      <c r="AN261" s="114"/>
      <c r="AO261" s="114"/>
      <c r="AP261" s="114"/>
      <c r="AQ261" s="114"/>
      <c r="AR261" s="114"/>
      <c r="AS261" s="114"/>
      <c r="AU261" s="123"/>
      <c r="AV261" s="114"/>
      <c r="AW261" s="114"/>
      <c r="AX261" s="114"/>
      <c r="AY261" s="114"/>
      <c r="AZ261" s="114"/>
      <c r="BA261" s="114"/>
    </row>
    <row r="262" spans="1:53">
      <c r="A262" s="109"/>
      <c r="C262" s="123"/>
      <c r="D262" s="114"/>
      <c r="E262" s="114"/>
      <c r="F262" s="114"/>
      <c r="G262" s="114"/>
      <c r="H262" s="114"/>
      <c r="I262" s="114"/>
      <c r="K262" s="123"/>
      <c r="L262" s="114"/>
      <c r="M262" s="114"/>
      <c r="N262" s="114"/>
      <c r="O262" s="114"/>
      <c r="P262" s="114"/>
      <c r="Q262" s="114"/>
      <c r="S262" s="109"/>
      <c r="U262" s="123"/>
      <c r="V262" s="114"/>
      <c r="W262" s="114"/>
      <c r="X262" s="114"/>
      <c r="Y262" s="114"/>
      <c r="Z262" s="114"/>
      <c r="AA262" s="114"/>
      <c r="AC262" s="123"/>
      <c r="AD262" s="114"/>
      <c r="AE262" s="114"/>
      <c r="AF262" s="114"/>
      <c r="AG262" s="114"/>
      <c r="AH262" s="114"/>
      <c r="AI262" s="114"/>
      <c r="AJ262" s="120"/>
      <c r="AK262" s="109"/>
      <c r="AM262" s="123"/>
      <c r="AN262" s="114"/>
      <c r="AO262" s="114"/>
      <c r="AP262" s="114"/>
      <c r="AQ262" s="114"/>
      <c r="AR262" s="114"/>
      <c r="AS262" s="114"/>
      <c r="AU262" s="123"/>
      <c r="AV262" s="114"/>
      <c r="AW262" s="114"/>
      <c r="AX262" s="114"/>
      <c r="AY262" s="114"/>
      <c r="AZ262" s="114"/>
      <c r="BA262" s="114"/>
    </row>
    <row r="263" spans="1:53">
      <c r="A263" s="109"/>
      <c r="C263" s="123"/>
      <c r="D263" s="114"/>
      <c r="E263" s="114"/>
      <c r="F263" s="114"/>
      <c r="G263" s="114"/>
      <c r="H263" s="114"/>
      <c r="I263" s="114"/>
      <c r="K263" s="123"/>
      <c r="L263" s="114"/>
      <c r="M263" s="114"/>
      <c r="N263" s="114"/>
      <c r="O263" s="114"/>
      <c r="P263" s="114"/>
      <c r="Q263" s="114"/>
      <c r="S263" s="109"/>
      <c r="U263" s="123"/>
      <c r="V263" s="114"/>
      <c r="W263" s="114"/>
      <c r="X263" s="114"/>
      <c r="Y263" s="114"/>
      <c r="Z263" s="114"/>
      <c r="AA263" s="114"/>
      <c r="AC263" s="123"/>
      <c r="AD263" s="114"/>
      <c r="AE263" s="114"/>
      <c r="AF263" s="114"/>
      <c r="AG263" s="114"/>
      <c r="AH263" s="114"/>
      <c r="AI263" s="114"/>
      <c r="AJ263" s="120"/>
      <c r="AK263" s="109"/>
      <c r="AM263" s="123"/>
      <c r="AN263" s="114"/>
      <c r="AO263" s="114"/>
      <c r="AP263" s="114"/>
      <c r="AQ263" s="114"/>
      <c r="AR263" s="114"/>
      <c r="AS263" s="114"/>
      <c r="AU263" s="123"/>
      <c r="AV263" s="114"/>
      <c r="AW263" s="114"/>
      <c r="AX263" s="114"/>
      <c r="AY263" s="114"/>
      <c r="AZ263" s="114"/>
      <c r="BA263" s="114"/>
    </row>
    <row r="264" spans="1:53">
      <c r="A264" s="109"/>
      <c r="C264" s="123"/>
      <c r="D264" s="114"/>
      <c r="E264" s="114"/>
      <c r="F264" s="114"/>
      <c r="G264" s="114"/>
      <c r="H264" s="114"/>
      <c r="I264" s="114"/>
      <c r="K264" s="123"/>
      <c r="L264" s="114"/>
      <c r="M264" s="114"/>
      <c r="N264" s="114"/>
      <c r="O264" s="114"/>
      <c r="P264" s="114"/>
      <c r="Q264" s="114"/>
      <c r="S264" s="109"/>
      <c r="U264" s="123"/>
      <c r="V264" s="114"/>
      <c r="W264" s="114"/>
      <c r="X264" s="114"/>
      <c r="Y264" s="114"/>
      <c r="Z264" s="114"/>
      <c r="AA264" s="114"/>
      <c r="AC264" s="123"/>
      <c r="AD264" s="114"/>
      <c r="AE264" s="114"/>
      <c r="AF264" s="114"/>
      <c r="AG264" s="114"/>
      <c r="AH264" s="114"/>
      <c r="AI264" s="114"/>
      <c r="AJ264" s="120"/>
      <c r="AK264" s="109"/>
      <c r="AM264" s="123"/>
      <c r="AN264" s="114"/>
      <c r="AO264" s="114"/>
      <c r="AP264" s="114"/>
      <c r="AQ264" s="114"/>
      <c r="AR264" s="114"/>
      <c r="AS264" s="114"/>
      <c r="AU264" s="123"/>
      <c r="AV264" s="114"/>
      <c r="AW264" s="114"/>
      <c r="AX264" s="114"/>
      <c r="AY264" s="114"/>
      <c r="AZ264" s="114"/>
      <c r="BA264" s="114"/>
    </row>
    <row r="265" spans="1:53">
      <c r="A265" s="109"/>
      <c r="C265" s="139"/>
      <c r="D265" s="120"/>
      <c r="E265" s="120"/>
      <c r="F265" s="120"/>
      <c r="G265" s="120"/>
      <c r="H265" s="120"/>
      <c r="I265" s="120"/>
      <c r="K265" s="120"/>
      <c r="L265" s="120"/>
      <c r="M265" s="120"/>
      <c r="N265" s="120"/>
      <c r="O265" s="120"/>
      <c r="Q265" s="139"/>
      <c r="R265" s="120"/>
      <c r="S265" s="139"/>
      <c r="T265" s="120"/>
      <c r="U265" s="120"/>
      <c r="V265" s="120"/>
      <c r="W265" s="120"/>
      <c r="X265" s="120"/>
      <c r="Y265" s="120"/>
      <c r="AA265" s="109"/>
      <c r="AC265" s="139"/>
      <c r="AD265" s="120"/>
      <c r="AE265" s="120"/>
      <c r="AF265" s="120"/>
      <c r="AG265" s="120"/>
      <c r="AH265" s="120"/>
      <c r="AI265" s="120"/>
      <c r="AJ265" s="120"/>
      <c r="AK265" s="109"/>
      <c r="AM265" s="139"/>
      <c r="AN265" s="120"/>
      <c r="AO265" s="120"/>
      <c r="AP265" s="120"/>
      <c r="AQ265" s="120"/>
      <c r="AR265" s="120"/>
      <c r="AS265" s="120"/>
      <c r="AU265" s="139"/>
      <c r="AV265" s="120"/>
      <c r="AW265" s="120"/>
      <c r="AX265" s="120"/>
      <c r="AY265" s="120"/>
      <c r="AZ265" s="120"/>
      <c r="BA265" s="120"/>
    </row>
    <row r="266" spans="1:53">
      <c r="A266" s="109"/>
      <c r="C266" s="139"/>
      <c r="D266" s="120"/>
      <c r="E266" s="120"/>
      <c r="F266" s="120"/>
      <c r="G266" s="120"/>
      <c r="H266" s="120"/>
      <c r="I266" s="120"/>
      <c r="K266" s="120"/>
      <c r="L266" s="120"/>
      <c r="M266" s="120"/>
      <c r="N266" s="120"/>
      <c r="O266" s="120"/>
      <c r="Q266" s="139"/>
      <c r="R266" s="120"/>
      <c r="S266" s="139"/>
      <c r="T266" s="120"/>
      <c r="U266" s="120"/>
      <c r="V266" s="120"/>
      <c r="W266" s="120"/>
      <c r="X266" s="120"/>
      <c r="Y266" s="120"/>
      <c r="AA266" s="109"/>
      <c r="AC266" s="139"/>
      <c r="AD266" s="120"/>
      <c r="AE266" s="120"/>
      <c r="AF266" s="120"/>
      <c r="AG266" s="120"/>
      <c r="AH266" s="120"/>
      <c r="AI266" s="120"/>
      <c r="AJ266" s="120"/>
      <c r="AK266" s="109"/>
      <c r="AM266" s="139"/>
      <c r="AN266" s="120"/>
      <c r="AO266" s="120"/>
      <c r="AP266" s="120"/>
      <c r="AQ266" s="120"/>
      <c r="AR266" s="120"/>
      <c r="AS266" s="120"/>
      <c r="AU266" s="139"/>
      <c r="AV266" s="120"/>
      <c r="AW266" s="120"/>
      <c r="AX266" s="120"/>
      <c r="AY266" s="120"/>
      <c r="AZ266" s="120"/>
      <c r="BA266" s="120"/>
    </row>
    <row r="267" spans="1:53">
      <c r="A267" s="109"/>
      <c r="C267" s="139"/>
      <c r="D267" s="120"/>
      <c r="E267" s="120"/>
      <c r="F267" s="120"/>
      <c r="G267" s="120"/>
      <c r="H267" s="120"/>
      <c r="I267" s="120"/>
      <c r="K267" s="120"/>
      <c r="L267" s="120"/>
      <c r="M267" s="120"/>
      <c r="N267" s="120"/>
      <c r="O267" s="120"/>
      <c r="Q267" s="139"/>
      <c r="R267" s="120"/>
      <c r="S267" s="139"/>
      <c r="T267" s="120"/>
      <c r="U267" s="120"/>
      <c r="V267" s="120"/>
      <c r="W267" s="120"/>
      <c r="X267" s="120"/>
      <c r="Y267" s="120"/>
      <c r="AA267" s="109"/>
      <c r="AC267" s="139"/>
      <c r="AD267" s="120"/>
      <c r="AE267" s="120"/>
      <c r="AF267" s="120"/>
      <c r="AG267" s="120"/>
      <c r="AH267" s="120"/>
      <c r="AI267" s="120"/>
      <c r="AJ267" s="120"/>
      <c r="AK267" s="109"/>
      <c r="AM267" s="139"/>
      <c r="AN267" s="120"/>
      <c r="AO267" s="120"/>
      <c r="AP267" s="120"/>
      <c r="AQ267" s="120"/>
      <c r="AR267" s="120"/>
      <c r="AS267" s="120"/>
      <c r="AU267" s="139"/>
      <c r="AV267" s="120"/>
      <c r="AW267" s="120"/>
      <c r="AX267" s="120"/>
      <c r="AY267" s="120"/>
      <c r="AZ267" s="120"/>
      <c r="BA267" s="120"/>
    </row>
    <row r="268" spans="1:53">
      <c r="A268" s="109"/>
      <c r="C268" s="139"/>
      <c r="D268" s="120"/>
      <c r="E268" s="120"/>
      <c r="F268" s="120"/>
      <c r="G268" s="120"/>
      <c r="H268" s="120"/>
      <c r="I268" s="120"/>
      <c r="K268" s="120"/>
      <c r="L268" s="120"/>
      <c r="M268" s="120"/>
      <c r="N268" s="120"/>
      <c r="O268" s="120"/>
      <c r="Q268" s="139"/>
      <c r="R268" s="120"/>
      <c r="S268" s="139"/>
      <c r="T268" s="120"/>
      <c r="U268" s="120"/>
      <c r="V268" s="120"/>
      <c r="W268" s="120"/>
      <c r="X268" s="120"/>
      <c r="Y268" s="120"/>
      <c r="AA268" s="109"/>
      <c r="AC268" s="139"/>
      <c r="AD268" s="120"/>
      <c r="AE268" s="120"/>
      <c r="AF268" s="120"/>
      <c r="AG268" s="120"/>
      <c r="AH268" s="120"/>
      <c r="AI268" s="120"/>
      <c r="AJ268" s="120"/>
      <c r="AK268" s="109"/>
      <c r="AM268" s="139"/>
      <c r="AN268" s="120"/>
      <c r="AO268" s="120"/>
      <c r="AP268" s="120"/>
      <c r="AQ268" s="120"/>
      <c r="AR268" s="120"/>
      <c r="AS268" s="120"/>
      <c r="AU268" s="139"/>
      <c r="AV268" s="120"/>
      <c r="AW268" s="120"/>
      <c r="AX268" s="120"/>
      <c r="AY268" s="120"/>
      <c r="AZ268" s="120"/>
      <c r="BA268" s="120"/>
    </row>
    <row r="270" spans="1:53">
      <c r="B270" s="77" t="s">
        <v>176</v>
      </c>
      <c r="C270" s="77" t="s">
        <v>181</v>
      </c>
      <c r="D270" s="77" t="s">
        <v>177</v>
      </c>
      <c r="E270" s="77" t="s">
        <v>181</v>
      </c>
      <c r="H270" t="s">
        <v>174</v>
      </c>
      <c r="I270" s="77" t="s">
        <v>181</v>
      </c>
      <c r="J270" t="s">
        <v>175</v>
      </c>
      <c r="K270" s="77" t="s">
        <v>181</v>
      </c>
    </row>
    <row r="271" spans="1:53" hidden="1">
      <c r="A271" s="96">
        <v>45594</v>
      </c>
      <c r="B271" s="147">
        <v>3119766</v>
      </c>
      <c r="D271" s="147">
        <v>3131296</v>
      </c>
      <c r="E271" s="148">
        <v>11530</v>
      </c>
      <c r="F271" s="96">
        <f>$A271</f>
        <v>45594</v>
      </c>
      <c r="G271" s="147"/>
      <c r="H271" s="147">
        <v>1866131</v>
      </c>
      <c r="I271" s="147"/>
      <c r="J271" s="147"/>
      <c r="M271" s="96">
        <f>$A271</f>
        <v>45594</v>
      </c>
    </row>
    <row r="272" spans="1:53" hidden="1">
      <c r="A272" s="96">
        <v>45595</v>
      </c>
      <c r="B272" s="147">
        <v>3127498</v>
      </c>
      <c r="C272" s="148">
        <f>B272-B271</f>
        <v>7732</v>
      </c>
      <c r="D272" s="147">
        <v>3144394</v>
      </c>
      <c r="E272" s="148">
        <f>D272-B272</f>
        <v>16896</v>
      </c>
      <c r="F272" s="96">
        <f t="shared" ref="F272:F335" si="164">$A272</f>
        <v>45595</v>
      </c>
      <c r="H272" s="147">
        <v>1871099</v>
      </c>
      <c r="I272" s="150">
        <f t="shared" ref="I272:I282" si="165">H272-H271</f>
        <v>4968</v>
      </c>
      <c r="J272" s="147">
        <v>669106</v>
      </c>
      <c r="K272" s="150"/>
      <c r="M272" s="96">
        <f t="shared" ref="M272:M335" si="166">$A272</f>
        <v>45595</v>
      </c>
    </row>
    <row r="273" spans="1:13" hidden="1">
      <c r="A273" s="96">
        <v>45596</v>
      </c>
      <c r="B273" s="147">
        <v>3141065</v>
      </c>
      <c r="C273" s="148">
        <f t="shared" ref="C273:C290" si="167">B273-B272</f>
        <v>13567</v>
      </c>
      <c r="D273" s="147">
        <v>3147800</v>
      </c>
      <c r="E273" s="148">
        <f t="shared" ref="E273:E283" si="168">D273-B273</f>
        <v>6735</v>
      </c>
      <c r="F273" s="96">
        <f t="shared" si="164"/>
        <v>45596</v>
      </c>
      <c r="H273" s="147">
        <v>1868757</v>
      </c>
      <c r="I273" s="150">
        <f t="shared" si="165"/>
        <v>-2342</v>
      </c>
      <c r="J273" s="147">
        <v>669405</v>
      </c>
      <c r="K273" s="150">
        <f t="shared" ref="K273:K282" si="169">J273-J272</f>
        <v>299</v>
      </c>
      <c r="M273" s="96">
        <f t="shared" si="166"/>
        <v>45596</v>
      </c>
    </row>
    <row r="274" spans="1:13" hidden="1">
      <c r="A274" s="96">
        <v>45597</v>
      </c>
      <c r="B274" s="147">
        <v>3147104</v>
      </c>
      <c r="C274" s="148">
        <f t="shared" si="167"/>
        <v>6039</v>
      </c>
      <c r="D274" s="147">
        <v>3134960</v>
      </c>
      <c r="E274" s="149">
        <f t="shared" si="168"/>
        <v>-12144</v>
      </c>
      <c r="F274" s="96">
        <f t="shared" si="164"/>
        <v>45597</v>
      </c>
      <c r="H274" s="147">
        <v>1814559</v>
      </c>
      <c r="I274" s="150">
        <f t="shared" si="165"/>
        <v>-54198</v>
      </c>
      <c r="J274" s="147">
        <v>668191</v>
      </c>
      <c r="K274" s="150">
        <f t="shared" si="169"/>
        <v>-1214</v>
      </c>
      <c r="M274" s="96">
        <f t="shared" si="166"/>
        <v>45597</v>
      </c>
    </row>
    <row r="275" spans="1:13" hidden="1">
      <c r="A275" s="96">
        <v>45601</v>
      </c>
      <c r="B275" s="147">
        <v>3138605</v>
      </c>
      <c r="C275" s="149">
        <f t="shared" si="167"/>
        <v>-8499</v>
      </c>
      <c r="D275" s="147">
        <v>3175774</v>
      </c>
      <c r="E275" s="148">
        <f t="shared" si="168"/>
        <v>37169</v>
      </c>
      <c r="F275" s="96">
        <f t="shared" si="164"/>
        <v>45601</v>
      </c>
      <c r="H275" s="147">
        <v>1801095</v>
      </c>
      <c r="I275" s="150">
        <f t="shared" si="165"/>
        <v>-13464</v>
      </c>
      <c r="J275" s="147">
        <v>669240</v>
      </c>
      <c r="K275" s="150">
        <f t="shared" si="169"/>
        <v>1049</v>
      </c>
      <c r="M275" s="96">
        <f t="shared" si="166"/>
        <v>45601</v>
      </c>
    </row>
    <row r="276" spans="1:13" hidden="1">
      <c r="A276" s="96">
        <v>45602</v>
      </c>
      <c r="B276" s="147">
        <v>3180499</v>
      </c>
      <c r="C276" s="148">
        <f t="shared" si="167"/>
        <v>41894</v>
      </c>
      <c r="D276" s="147">
        <v>3155846</v>
      </c>
      <c r="E276" s="149">
        <f t="shared" si="168"/>
        <v>-24653</v>
      </c>
      <c r="F276" s="96">
        <f t="shared" si="164"/>
        <v>45602</v>
      </c>
      <c r="H276" s="147">
        <v>1824661</v>
      </c>
      <c r="I276" s="150">
        <f t="shared" si="165"/>
        <v>23566</v>
      </c>
      <c r="J276" s="147">
        <v>676273</v>
      </c>
      <c r="K276" s="150">
        <f t="shared" si="169"/>
        <v>7033</v>
      </c>
      <c r="M276" s="96">
        <f t="shared" si="166"/>
        <v>45602</v>
      </c>
    </row>
    <row r="277" spans="1:13" hidden="1">
      <c r="A277" s="96">
        <v>45603</v>
      </c>
      <c r="B277" s="147">
        <v>3035092</v>
      </c>
      <c r="C277" s="149">
        <f t="shared" si="167"/>
        <v>-145407</v>
      </c>
      <c r="D277" s="147">
        <v>3110501</v>
      </c>
      <c r="E277" s="148">
        <f t="shared" si="168"/>
        <v>75409</v>
      </c>
      <c r="F277" s="96">
        <f t="shared" si="164"/>
        <v>45603</v>
      </c>
      <c r="H277" s="147">
        <v>1810856</v>
      </c>
      <c r="I277" s="150">
        <f t="shared" si="165"/>
        <v>-13805</v>
      </c>
      <c r="J277" s="147">
        <v>676214</v>
      </c>
      <c r="K277" s="150">
        <f t="shared" si="169"/>
        <v>-59</v>
      </c>
      <c r="M277" s="96">
        <f t="shared" si="166"/>
        <v>45603</v>
      </c>
    </row>
    <row r="278" spans="1:13" hidden="1">
      <c r="A278" s="96">
        <v>45604</v>
      </c>
      <c r="B278" s="147">
        <v>3212725</v>
      </c>
      <c r="C278" s="148">
        <f t="shared" si="167"/>
        <v>177633</v>
      </c>
      <c r="D278" s="147">
        <v>3066623</v>
      </c>
      <c r="E278" s="149">
        <f t="shared" si="168"/>
        <v>-146102</v>
      </c>
      <c r="F278" s="96">
        <f t="shared" si="164"/>
        <v>45604</v>
      </c>
      <c r="H278" s="147">
        <v>1814244</v>
      </c>
      <c r="I278" s="150">
        <f t="shared" si="165"/>
        <v>3388</v>
      </c>
      <c r="J278" s="147">
        <v>677334</v>
      </c>
      <c r="K278" s="150">
        <f t="shared" si="169"/>
        <v>1120</v>
      </c>
      <c r="M278" s="96">
        <f t="shared" si="166"/>
        <v>45604</v>
      </c>
    </row>
    <row r="279" spans="1:13" hidden="1">
      <c r="A279" s="96">
        <v>45607</v>
      </c>
      <c r="B279" s="147">
        <v>3069418</v>
      </c>
      <c r="C279" s="149">
        <f t="shared" si="167"/>
        <v>-143307</v>
      </c>
      <c r="D279" s="147">
        <v>3074426</v>
      </c>
      <c r="E279" s="148">
        <f t="shared" si="168"/>
        <v>5008</v>
      </c>
      <c r="F279" s="96">
        <f t="shared" si="164"/>
        <v>45607</v>
      </c>
      <c r="H279" s="147">
        <v>1810559</v>
      </c>
      <c r="I279" s="150">
        <f t="shared" si="165"/>
        <v>-3685</v>
      </c>
      <c r="J279" s="147">
        <v>673499</v>
      </c>
      <c r="K279" s="150">
        <f t="shared" si="169"/>
        <v>-3835</v>
      </c>
      <c r="M279" s="96">
        <f t="shared" si="166"/>
        <v>45607</v>
      </c>
    </row>
    <row r="280" spans="1:13" hidden="1">
      <c r="A280" s="96">
        <v>45608</v>
      </c>
      <c r="B280" s="147">
        <v>3071740</v>
      </c>
      <c r="C280" s="148">
        <f t="shared" si="167"/>
        <v>2322</v>
      </c>
      <c r="D280" s="147">
        <v>3066170</v>
      </c>
      <c r="E280" s="149">
        <f t="shared" si="168"/>
        <v>-5570</v>
      </c>
      <c r="F280" s="96">
        <f t="shared" si="164"/>
        <v>45608</v>
      </c>
      <c r="H280" s="147">
        <v>1813832</v>
      </c>
      <c r="I280" s="150">
        <f>H280-H279</f>
        <v>3273</v>
      </c>
      <c r="J280" s="147">
        <v>675714</v>
      </c>
      <c r="K280" s="150">
        <f>J280-J279</f>
        <v>2215</v>
      </c>
      <c r="M280" s="96">
        <f t="shared" si="166"/>
        <v>45608</v>
      </c>
    </row>
    <row r="281" spans="1:13" hidden="1">
      <c r="A281" s="96">
        <v>45609</v>
      </c>
      <c r="B281" s="147">
        <v>3063250</v>
      </c>
      <c r="C281" s="149">
        <f t="shared" si="167"/>
        <v>-8490</v>
      </c>
      <c r="D281" s="147">
        <v>3037764</v>
      </c>
      <c r="E281" s="149">
        <f t="shared" si="168"/>
        <v>-25486</v>
      </c>
      <c r="F281" s="96">
        <f t="shared" si="164"/>
        <v>45609</v>
      </c>
      <c r="H281" s="147">
        <v>1790889</v>
      </c>
      <c r="I281" s="150">
        <f t="shared" si="165"/>
        <v>-22943</v>
      </c>
      <c r="J281" s="147">
        <v>668773</v>
      </c>
      <c r="K281" s="150">
        <f t="shared" si="169"/>
        <v>-6941</v>
      </c>
      <c r="M281" s="96">
        <f t="shared" si="166"/>
        <v>45609</v>
      </c>
    </row>
    <row r="282" spans="1:13" hidden="1">
      <c r="A282" s="96">
        <v>45610</v>
      </c>
      <c r="B282" s="147">
        <v>3042308</v>
      </c>
      <c r="C282" s="149">
        <f t="shared" si="167"/>
        <v>-20942</v>
      </c>
      <c r="D282" s="147">
        <v>3052187</v>
      </c>
      <c r="E282" s="148">
        <f t="shared" si="168"/>
        <v>9879</v>
      </c>
      <c r="F282" s="96">
        <f t="shared" si="164"/>
        <v>45610</v>
      </c>
      <c r="H282" s="147">
        <v>1789579</v>
      </c>
      <c r="I282" s="150">
        <f t="shared" si="165"/>
        <v>-1310</v>
      </c>
      <c r="J282" s="147">
        <v>667640</v>
      </c>
      <c r="K282" s="150">
        <f t="shared" si="169"/>
        <v>-1133</v>
      </c>
      <c r="M282" s="96">
        <f t="shared" si="166"/>
        <v>45610</v>
      </c>
    </row>
    <row r="283" spans="1:13" hidden="1">
      <c r="A283" s="96">
        <v>45611</v>
      </c>
      <c r="B283" s="147">
        <v>2995223</v>
      </c>
      <c r="C283" s="149">
        <f t="shared" si="167"/>
        <v>-47085</v>
      </c>
      <c r="D283" s="147">
        <v>3002085</v>
      </c>
      <c r="E283" s="148">
        <f t="shared" si="168"/>
        <v>6862</v>
      </c>
      <c r="F283" s="96">
        <f t="shared" si="164"/>
        <v>45611</v>
      </c>
      <c r="H283" s="147">
        <v>1806007</v>
      </c>
      <c r="I283" s="150">
        <f t="shared" ref="I283:I346" si="170">H283-H282</f>
        <v>16428</v>
      </c>
      <c r="J283" s="147">
        <v>666200</v>
      </c>
      <c r="K283" s="150">
        <f t="shared" ref="K283:K346" si="171">J283-J282</f>
        <v>-1440</v>
      </c>
      <c r="M283" s="96">
        <f t="shared" si="166"/>
        <v>45611</v>
      </c>
    </row>
    <row r="284" spans="1:13" hidden="1">
      <c r="A284" s="96">
        <v>45614</v>
      </c>
      <c r="B284" s="147">
        <v>2985143</v>
      </c>
      <c r="C284" s="149">
        <f t="shared" si="167"/>
        <v>-10080</v>
      </c>
      <c r="D284" s="147">
        <v>2981996</v>
      </c>
      <c r="E284" s="149">
        <f t="shared" ref="E284:E347" si="172">D284-B284</f>
        <v>-3147</v>
      </c>
      <c r="F284" s="96">
        <f t="shared" si="164"/>
        <v>45614</v>
      </c>
      <c r="H284" s="147">
        <v>1811808</v>
      </c>
      <c r="I284" s="150">
        <f t="shared" si="170"/>
        <v>5801</v>
      </c>
      <c r="J284" s="147">
        <v>661364</v>
      </c>
      <c r="K284" s="150">
        <f t="shared" si="171"/>
        <v>-4836</v>
      </c>
      <c r="M284" s="96">
        <f t="shared" si="166"/>
        <v>45614</v>
      </c>
    </row>
    <row r="285" spans="1:13" hidden="1">
      <c r="A285" s="96">
        <v>45615</v>
      </c>
      <c r="B285" s="147">
        <v>2982974</v>
      </c>
      <c r="C285" s="149">
        <f t="shared" si="167"/>
        <v>-2169</v>
      </c>
      <c r="D285" s="147">
        <v>2967605</v>
      </c>
      <c r="E285" s="149">
        <f t="shared" si="172"/>
        <v>-15369</v>
      </c>
      <c r="F285" s="96">
        <f t="shared" si="164"/>
        <v>45615</v>
      </c>
      <c r="H285" s="147">
        <v>1824101</v>
      </c>
      <c r="I285" s="150">
        <f t="shared" si="170"/>
        <v>12293</v>
      </c>
      <c r="J285" s="147">
        <v>660694</v>
      </c>
      <c r="K285" s="150">
        <f t="shared" si="171"/>
        <v>-670</v>
      </c>
      <c r="M285" s="96">
        <f t="shared" si="166"/>
        <v>45615</v>
      </c>
    </row>
    <row r="286" spans="1:13" hidden="1">
      <c r="A286" s="96">
        <v>45616</v>
      </c>
      <c r="B286" s="147">
        <v>3119279</v>
      </c>
      <c r="C286" s="148">
        <f t="shared" si="167"/>
        <v>136305</v>
      </c>
      <c r="D286" s="147">
        <v>3098656</v>
      </c>
      <c r="E286" s="149">
        <f t="shared" si="172"/>
        <v>-20623</v>
      </c>
      <c r="F286" s="96">
        <f t="shared" si="164"/>
        <v>45616</v>
      </c>
      <c r="H286" s="147">
        <v>1828214</v>
      </c>
      <c r="I286" s="150">
        <f t="shared" si="170"/>
        <v>4113</v>
      </c>
      <c r="J286" s="147">
        <v>661916</v>
      </c>
      <c r="K286" s="150">
        <f t="shared" si="171"/>
        <v>1222</v>
      </c>
      <c r="M286" s="96">
        <f t="shared" si="166"/>
        <v>45616</v>
      </c>
    </row>
    <row r="287" spans="1:13" hidden="1">
      <c r="A287" s="96">
        <v>45617</v>
      </c>
      <c r="B287" s="147">
        <v>3409149</v>
      </c>
      <c r="C287" s="148">
        <f t="shared" si="167"/>
        <v>289870</v>
      </c>
      <c r="D287" s="147">
        <v>3246106</v>
      </c>
      <c r="E287" s="149">
        <f t="shared" si="172"/>
        <v>-163043</v>
      </c>
      <c r="F287" s="96">
        <f t="shared" si="164"/>
        <v>45617</v>
      </c>
      <c r="H287" s="147">
        <v>1815157</v>
      </c>
      <c r="I287" s="150">
        <f t="shared" si="170"/>
        <v>-13057</v>
      </c>
      <c r="J287" s="147">
        <v>655756</v>
      </c>
      <c r="K287" s="150">
        <f t="shared" si="171"/>
        <v>-6160</v>
      </c>
      <c r="M287" s="96">
        <f t="shared" si="166"/>
        <v>45617</v>
      </c>
    </row>
    <row r="288" spans="1:13" hidden="1">
      <c r="A288" s="96">
        <v>45618</v>
      </c>
      <c r="B288" s="147">
        <v>3243154</v>
      </c>
      <c r="C288" s="149">
        <f t="shared" si="167"/>
        <v>-165995</v>
      </c>
      <c r="D288" s="147">
        <v>3251711</v>
      </c>
      <c r="E288" s="148">
        <f t="shared" si="172"/>
        <v>8557</v>
      </c>
      <c r="F288" s="96">
        <f t="shared" si="164"/>
        <v>45618</v>
      </c>
      <c r="H288" s="147">
        <v>1809702</v>
      </c>
      <c r="I288" s="150">
        <f t="shared" si="170"/>
        <v>-5455</v>
      </c>
      <c r="J288" s="147">
        <v>655368</v>
      </c>
      <c r="K288" s="150">
        <f t="shared" si="171"/>
        <v>-388</v>
      </c>
      <c r="M288" s="96">
        <f t="shared" si="166"/>
        <v>45618</v>
      </c>
    </row>
    <row r="289" spans="1:27" hidden="1">
      <c r="A289" s="96">
        <v>45621</v>
      </c>
      <c r="B289" s="147">
        <v>3246034</v>
      </c>
      <c r="C289" s="148">
        <f t="shared" si="167"/>
        <v>2880</v>
      </c>
      <c r="D289" s="147">
        <v>3259400</v>
      </c>
      <c r="E289" s="148">
        <f t="shared" si="172"/>
        <v>13366</v>
      </c>
      <c r="F289" s="96">
        <f t="shared" si="164"/>
        <v>45621</v>
      </c>
      <c r="H289" s="147">
        <v>1826210</v>
      </c>
      <c r="I289" s="150">
        <f t="shared" si="170"/>
        <v>16508</v>
      </c>
      <c r="J289" s="147">
        <v>660546</v>
      </c>
      <c r="K289" s="150">
        <f t="shared" si="171"/>
        <v>5178</v>
      </c>
      <c r="M289" s="96">
        <f t="shared" si="166"/>
        <v>45621</v>
      </c>
    </row>
    <row r="290" spans="1:27" hidden="1">
      <c r="A290" s="96">
        <v>45622</v>
      </c>
      <c r="B290" s="147">
        <v>3587163</v>
      </c>
      <c r="C290" s="148">
        <f t="shared" si="167"/>
        <v>341129</v>
      </c>
      <c r="D290" s="147">
        <v>3573952</v>
      </c>
      <c r="E290" s="149">
        <f t="shared" si="172"/>
        <v>-13211</v>
      </c>
      <c r="F290" s="96">
        <f t="shared" si="164"/>
        <v>45622</v>
      </c>
      <c r="H290" s="147">
        <v>1814761</v>
      </c>
      <c r="I290" s="150">
        <f t="shared" si="170"/>
        <v>-11449</v>
      </c>
      <c r="J290" s="147">
        <v>654969</v>
      </c>
      <c r="K290" s="150">
        <f t="shared" si="171"/>
        <v>-5577</v>
      </c>
      <c r="M290" s="96">
        <f t="shared" si="166"/>
        <v>45622</v>
      </c>
    </row>
    <row r="291" spans="1:27" hidden="1">
      <c r="A291" s="96">
        <v>45623</v>
      </c>
      <c r="B291" s="147">
        <v>3573701</v>
      </c>
      <c r="C291" s="149">
        <f>B291-B290</f>
        <v>-13462</v>
      </c>
      <c r="D291" s="147">
        <v>3562802</v>
      </c>
      <c r="E291" s="149">
        <f t="shared" si="172"/>
        <v>-10899</v>
      </c>
      <c r="F291" s="96">
        <f t="shared" si="164"/>
        <v>45623</v>
      </c>
      <c r="H291" s="147">
        <v>1926462</v>
      </c>
      <c r="I291" s="150">
        <f t="shared" si="170"/>
        <v>111701</v>
      </c>
      <c r="J291" s="147">
        <v>653770</v>
      </c>
      <c r="K291" s="150">
        <f t="shared" si="171"/>
        <v>-1199</v>
      </c>
      <c r="M291" s="96">
        <f t="shared" si="166"/>
        <v>45623</v>
      </c>
    </row>
    <row r="292" spans="1:27" hidden="1">
      <c r="A292" s="96">
        <v>45624</v>
      </c>
      <c r="B292" s="147">
        <v>3563086</v>
      </c>
      <c r="C292" s="149">
        <f>B292-B291</f>
        <v>-10615</v>
      </c>
      <c r="D292" s="147">
        <v>3606712</v>
      </c>
      <c r="E292" s="148">
        <f t="shared" si="172"/>
        <v>43626</v>
      </c>
      <c r="F292" s="96">
        <f t="shared" si="164"/>
        <v>45624</v>
      </c>
      <c r="H292" s="147">
        <v>1930968</v>
      </c>
      <c r="I292" s="150">
        <f t="shared" si="170"/>
        <v>4506</v>
      </c>
      <c r="J292" s="147">
        <v>654309</v>
      </c>
      <c r="K292" s="150">
        <f t="shared" si="171"/>
        <v>539</v>
      </c>
      <c r="M292" s="96">
        <f t="shared" si="166"/>
        <v>45624</v>
      </c>
    </row>
    <row r="293" spans="1:27" hidden="1">
      <c r="A293" s="96">
        <v>45625</v>
      </c>
      <c r="B293" s="147">
        <v>3611159</v>
      </c>
      <c r="C293" s="148">
        <f>B293-B292</f>
        <v>48073</v>
      </c>
      <c r="D293" s="147">
        <v>3605216</v>
      </c>
      <c r="E293" s="149">
        <f t="shared" si="172"/>
        <v>-5943</v>
      </c>
      <c r="F293" s="96">
        <f t="shared" si="164"/>
        <v>45625</v>
      </c>
      <c r="H293" s="147">
        <v>1942218</v>
      </c>
      <c r="I293" s="150">
        <f t="shared" si="170"/>
        <v>11250</v>
      </c>
      <c r="J293" s="147">
        <v>658117</v>
      </c>
      <c r="K293" s="150">
        <f t="shared" si="171"/>
        <v>3808</v>
      </c>
      <c r="M293" s="96">
        <f t="shared" si="166"/>
        <v>45625</v>
      </c>
    </row>
    <row r="294" spans="1:27" hidden="1">
      <c r="A294" s="96">
        <v>45628</v>
      </c>
      <c r="B294" s="147">
        <v>3600039</v>
      </c>
      <c r="C294" s="149">
        <f>B294-B293</f>
        <v>-11120</v>
      </c>
      <c r="D294" s="147">
        <v>3619819</v>
      </c>
      <c r="E294" s="148">
        <f t="shared" si="172"/>
        <v>19780</v>
      </c>
      <c r="F294" s="96">
        <f t="shared" si="164"/>
        <v>45628</v>
      </c>
      <c r="H294" s="147">
        <v>1941626</v>
      </c>
      <c r="I294" s="150">
        <f t="shared" si="170"/>
        <v>-592</v>
      </c>
      <c r="J294" s="147">
        <v>659337</v>
      </c>
      <c r="K294" s="150">
        <f t="shared" si="171"/>
        <v>1220</v>
      </c>
      <c r="M294" s="96">
        <f t="shared" si="166"/>
        <v>45628</v>
      </c>
    </row>
    <row r="295" spans="1:27" hidden="1">
      <c r="A295" s="96">
        <v>45629</v>
      </c>
      <c r="B295" s="147">
        <v>3621237</v>
      </c>
      <c r="C295" s="148">
        <f t="shared" ref="C295:C358" si="173">B295-B294</f>
        <v>21198</v>
      </c>
      <c r="D295" s="147">
        <v>3674775</v>
      </c>
      <c r="E295" s="148">
        <f t="shared" si="172"/>
        <v>53538</v>
      </c>
      <c r="F295" s="96">
        <f t="shared" si="164"/>
        <v>45629</v>
      </c>
      <c r="H295" s="147">
        <v>1966727</v>
      </c>
      <c r="I295" s="150">
        <f t="shared" si="170"/>
        <v>25101</v>
      </c>
      <c r="J295" s="147">
        <v>670991</v>
      </c>
      <c r="K295" s="150">
        <f t="shared" si="171"/>
        <v>11654</v>
      </c>
      <c r="M295" s="96">
        <f t="shared" si="166"/>
        <v>45629</v>
      </c>
    </row>
    <row r="296" spans="1:27" hidden="1">
      <c r="A296" s="96">
        <v>45630</v>
      </c>
      <c r="B296" s="147">
        <v>3673044</v>
      </c>
      <c r="C296" s="148">
        <f t="shared" si="173"/>
        <v>51807</v>
      </c>
      <c r="D296" s="147">
        <v>3657325</v>
      </c>
      <c r="E296" s="149">
        <f t="shared" si="172"/>
        <v>-15719</v>
      </c>
      <c r="F296" s="96">
        <f t="shared" si="164"/>
        <v>45630</v>
      </c>
      <c r="H296" s="147">
        <v>1971174</v>
      </c>
      <c r="I296" s="150">
        <f t="shared" si="170"/>
        <v>4447</v>
      </c>
      <c r="J296" s="147">
        <v>670049</v>
      </c>
      <c r="K296" s="150">
        <f t="shared" si="171"/>
        <v>-942</v>
      </c>
      <c r="M296" s="96">
        <f t="shared" si="166"/>
        <v>45630</v>
      </c>
    </row>
    <row r="297" spans="1:27" hidden="1">
      <c r="A297" s="96">
        <v>45631</v>
      </c>
      <c r="B297" s="147">
        <v>3657045</v>
      </c>
      <c r="C297" s="149">
        <f t="shared" si="173"/>
        <v>-15999</v>
      </c>
      <c r="D297" s="147">
        <v>3658337</v>
      </c>
      <c r="E297" s="148">
        <f t="shared" si="172"/>
        <v>1292</v>
      </c>
      <c r="F297" s="96">
        <f t="shared" si="164"/>
        <v>45631</v>
      </c>
      <c r="H297" s="147">
        <v>1958912</v>
      </c>
      <c r="I297" s="150">
        <f t="shared" si="170"/>
        <v>-12262</v>
      </c>
      <c r="J297" s="147">
        <v>667824</v>
      </c>
      <c r="K297" s="150">
        <f t="shared" si="171"/>
        <v>-2225</v>
      </c>
      <c r="M297" s="96">
        <f t="shared" si="166"/>
        <v>45631</v>
      </c>
    </row>
    <row r="298" spans="1:27" hidden="1">
      <c r="A298" s="96">
        <v>45632</v>
      </c>
      <c r="B298" s="147">
        <v>3654711</v>
      </c>
      <c r="C298" s="149">
        <f t="shared" si="173"/>
        <v>-2334</v>
      </c>
      <c r="D298" s="147">
        <v>3650709</v>
      </c>
      <c r="E298" s="149">
        <f t="shared" si="172"/>
        <v>-4002</v>
      </c>
      <c r="F298" s="96">
        <f t="shared" si="164"/>
        <v>45632</v>
      </c>
      <c r="H298" s="147">
        <v>1958583</v>
      </c>
      <c r="I298" s="150">
        <f t="shared" si="170"/>
        <v>-329</v>
      </c>
      <c r="J298" s="147">
        <v>665997</v>
      </c>
      <c r="K298" s="150">
        <f t="shared" si="171"/>
        <v>-1827</v>
      </c>
      <c r="M298" s="96">
        <f t="shared" si="166"/>
        <v>45632</v>
      </c>
    </row>
    <row r="299" spans="1:27" hidden="1">
      <c r="A299" s="96">
        <v>45635</v>
      </c>
      <c r="B299" s="147">
        <v>3651023</v>
      </c>
      <c r="C299" s="149">
        <f t="shared" si="173"/>
        <v>-3688</v>
      </c>
      <c r="D299" s="147">
        <v>3664055</v>
      </c>
      <c r="E299" s="148">
        <f t="shared" si="172"/>
        <v>13032</v>
      </c>
      <c r="F299" s="96">
        <f t="shared" si="164"/>
        <v>45635</v>
      </c>
      <c r="H299" s="147">
        <v>1899154</v>
      </c>
      <c r="I299" s="150">
        <f t="shared" si="170"/>
        <v>-59429</v>
      </c>
      <c r="J299" s="147">
        <v>666676</v>
      </c>
      <c r="K299" s="150">
        <f t="shared" si="171"/>
        <v>679</v>
      </c>
      <c r="M299" s="96">
        <f t="shared" si="166"/>
        <v>45635</v>
      </c>
    </row>
    <row r="300" spans="1:27" hidden="1">
      <c r="A300" s="96">
        <v>45636</v>
      </c>
      <c r="B300" s="147">
        <v>3665773</v>
      </c>
      <c r="C300" s="148">
        <f t="shared" si="173"/>
        <v>14750</v>
      </c>
      <c r="D300" s="147">
        <v>3679949</v>
      </c>
      <c r="E300" s="148">
        <f t="shared" si="172"/>
        <v>14176</v>
      </c>
      <c r="F300" s="96">
        <f t="shared" si="164"/>
        <v>45636</v>
      </c>
      <c r="H300" s="147">
        <v>1919539</v>
      </c>
      <c r="I300" s="150">
        <f t="shared" si="170"/>
        <v>20385</v>
      </c>
      <c r="J300" s="147">
        <v>673117</v>
      </c>
      <c r="K300" s="150">
        <f t="shared" si="171"/>
        <v>6441</v>
      </c>
      <c r="M300" s="96">
        <f t="shared" si="166"/>
        <v>45636</v>
      </c>
    </row>
    <row r="301" spans="1:27" hidden="1">
      <c r="A301" s="96">
        <v>45637</v>
      </c>
      <c r="B301" s="147">
        <v>3678121</v>
      </c>
      <c r="C301" s="148">
        <f t="shared" si="173"/>
        <v>12348</v>
      </c>
      <c r="D301" s="147">
        <v>3682608</v>
      </c>
      <c r="E301" s="148">
        <f t="shared" si="172"/>
        <v>4487</v>
      </c>
      <c r="F301" s="96">
        <f t="shared" si="164"/>
        <v>45637</v>
      </c>
      <c r="H301" s="147">
        <v>1909344</v>
      </c>
      <c r="I301" s="150">
        <f t="shared" si="170"/>
        <v>-10195</v>
      </c>
      <c r="J301" s="147">
        <v>671400</v>
      </c>
      <c r="K301" s="150">
        <f t="shared" si="171"/>
        <v>-1717</v>
      </c>
      <c r="M301" s="96">
        <f t="shared" si="166"/>
        <v>45637</v>
      </c>
    </row>
    <row r="302" spans="1:27" hidden="1">
      <c r="A302" s="96">
        <v>45638</v>
      </c>
      <c r="B302" s="147">
        <v>3681840</v>
      </c>
      <c r="C302" s="148">
        <f t="shared" si="173"/>
        <v>3719</v>
      </c>
      <c r="D302" s="147">
        <v>3676523</v>
      </c>
      <c r="E302" s="149">
        <f t="shared" si="172"/>
        <v>-5317</v>
      </c>
      <c r="F302" s="96">
        <f t="shared" si="164"/>
        <v>45638</v>
      </c>
      <c r="H302" s="147">
        <v>1909344</v>
      </c>
      <c r="I302" s="150"/>
      <c r="J302" s="147">
        <v>671400</v>
      </c>
      <c r="K302" s="150"/>
      <c r="M302" s="96">
        <f t="shared" si="166"/>
        <v>45638</v>
      </c>
      <c r="AA302">
        <v>151.36000000000001</v>
      </c>
    </row>
    <row r="303" spans="1:27" hidden="1">
      <c r="A303" s="96">
        <v>45639</v>
      </c>
      <c r="B303" s="147">
        <v>3679485</v>
      </c>
      <c r="C303" s="149">
        <f t="shared" si="173"/>
        <v>-2355</v>
      </c>
      <c r="D303" s="147">
        <v>3666921</v>
      </c>
      <c r="E303" s="149">
        <f t="shared" si="172"/>
        <v>-12564</v>
      </c>
      <c r="F303" s="96">
        <f t="shared" si="164"/>
        <v>45639</v>
      </c>
      <c r="H303" s="147">
        <v>1919542</v>
      </c>
      <c r="I303" s="150">
        <f t="shared" si="170"/>
        <v>10198</v>
      </c>
      <c r="J303" s="147">
        <v>673406</v>
      </c>
      <c r="K303" s="150">
        <f t="shared" si="171"/>
        <v>2006</v>
      </c>
      <c r="M303" s="96">
        <f t="shared" si="166"/>
        <v>45639</v>
      </c>
    </row>
    <row r="304" spans="1:27" hidden="1">
      <c r="A304" s="96">
        <v>45642</v>
      </c>
      <c r="B304" s="147">
        <v>3664657</v>
      </c>
      <c r="C304" s="149">
        <f t="shared" si="173"/>
        <v>-14828</v>
      </c>
      <c r="D304" s="147">
        <v>3679949</v>
      </c>
      <c r="E304" s="148">
        <f t="shared" si="172"/>
        <v>15292</v>
      </c>
      <c r="F304" s="96">
        <f t="shared" si="164"/>
        <v>45642</v>
      </c>
      <c r="H304" s="147">
        <v>1915462</v>
      </c>
      <c r="I304" s="150">
        <f t="shared" si="170"/>
        <v>-4080</v>
      </c>
      <c r="J304" s="147">
        <v>672352</v>
      </c>
      <c r="K304" s="150">
        <f t="shared" si="171"/>
        <v>-1054</v>
      </c>
      <c r="M304" s="96">
        <f t="shared" si="166"/>
        <v>45642</v>
      </c>
      <c r="AA304">
        <v>582.79</v>
      </c>
    </row>
    <row r="305" spans="1:29" hidden="1">
      <c r="A305" s="96">
        <v>45643</v>
      </c>
      <c r="B305" s="147">
        <v>3647093</v>
      </c>
      <c r="C305" s="149">
        <f t="shared" si="173"/>
        <v>-17564</v>
      </c>
      <c r="D305" s="147">
        <v>3646868</v>
      </c>
      <c r="E305" s="162">
        <f t="shared" si="172"/>
        <v>-225</v>
      </c>
      <c r="F305" s="96">
        <f t="shared" si="164"/>
        <v>45643</v>
      </c>
      <c r="H305" s="147">
        <v>1916264</v>
      </c>
      <c r="I305" s="150">
        <f t="shared" si="170"/>
        <v>802</v>
      </c>
      <c r="J305" s="147">
        <v>669698</v>
      </c>
      <c r="K305" s="150">
        <f t="shared" si="171"/>
        <v>-2654</v>
      </c>
      <c r="M305" s="96">
        <f t="shared" si="166"/>
        <v>45643</v>
      </c>
    </row>
    <row r="306" spans="1:29" hidden="1">
      <c r="A306" s="96">
        <v>45644</v>
      </c>
      <c r="B306" s="147">
        <v>3647772</v>
      </c>
      <c r="C306" s="161">
        <f t="shared" si="173"/>
        <v>679</v>
      </c>
      <c r="D306" s="147">
        <v>3649004</v>
      </c>
      <c r="E306" s="148">
        <f t="shared" si="172"/>
        <v>1232</v>
      </c>
      <c r="F306" s="96">
        <f t="shared" si="164"/>
        <v>45644</v>
      </c>
      <c r="H306" s="147">
        <v>1930483</v>
      </c>
      <c r="I306" s="150">
        <f t="shared" si="170"/>
        <v>14219</v>
      </c>
      <c r="J306" s="147">
        <v>670639</v>
      </c>
      <c r="K306" s="150">
        <f t="shared" si="171"/>
        <v>941</v>
      </c>
      <c r="M306" s="96">
        <f t="shared" si="166"/>
        <v>45644</v>
      </c>
      <c r="AA306">
        <v>88212</v>
      </c>
    </row>
    <row r="307" spans="1:29" hidden="1">
      <c r="A307" s="96">
        <v>45645</v>
      </c>
      <c r="B307" s="147">
        <v>3646174</v>
      </c>
      <c r="C307" s="149">
        <f t="shared" si="173"/>
        <v>-1598</v>
      </c>
      <c r="D307" s="147">
        <v>3644031</v>
      </c>
      <c r="E307" s="149">
        <f t="shared" si="172"/>
        <v>-2143</v>
      </c>
      <c r="F307" s="96">
        <f t="shared" si="164"/>
        <v>45645</v>
      </c>
      <c r="H307" s="147">
        <v>1946876</v>
      </c>
      <c r="I307" s="150">
        <f t="shared" si="170"/>
        <v>16393</v>
      </c>
      <c r="J307" s="147">
        <v>672352</v>
      </c>
      <c r="K307" s="150">
        <f t="shared" si="171"/>
        <v>1713</v>
      </c>
      <c r="M307" s="96">
        <f t="shared" si="166"/>
        <v>45645</v>
      </c>
    </row>
    <row r="308" spans="1:29" hidden="1">
      <c r="A308" s="96">
        <v>45646</v>
      </c>
      <c r="B308" s="147">
        <v>3722358</v>
      </c>
      <c r="C308" s="148">
        <f t="shared" si="173"/>
        <v>76184</v>
      </c>
      <c r="D308" s="147">
        <v>3735671</v>
      </c>
      <c r="E308" s="148">
        <f t="shared" si="172"/>
        <v>13313</v>
      </c>
      <c r="F308" s="96">
        <f t="shared" si="164"/>
        <v>45646</v>
      </c>
      <c r="H308" s="147">
        <v>1957302</v>
      </c>
      <c r="I308" s="150">
        <f t="shared" si="170"/>
        <v>10426</v>
      </c>
      <c r="J308" s="147">
        <v>665232</v>
      </c>
      <c r="K308" s="150">
        <f t="shared" si="171"/>
        <v>-7120</v>
      </c>
      <c r="M308" s="96">
        <f t="shared" si="166"/>
        <v>45646</v>
      </c>
    </row>
    <row r="309" spans="1:29" hidden="1">
      <c r="A309" s="96">
        <v>45649</v>
      </c>
      <c r="B309" s="147">
        <v>3626078</v>
      </c>
      <c r="C309" s="149">
        <f t="shared" si="173"/>
        <v>-96280</v>
      </c>
      <c r="D309" s="147">
        <v>3633891</v>
      </c>
      <c r="E309" s="148">
        <f t="shared" si="172"/>
        <v>7813</v>
      </c>
      <c r="F309" s="96">
        <f t="shared" si="164"/>
        <v>45649</v>
      </c>
      <c r="H309" s="147">
        <v>1956180</v>
      </c>
      <c r="I309" s="150">
        <f t="shared" si="170"/>
        <v>-1122</v>
      </c>
      <c r="J309" s="147">
        <v>663877</v>
      </c>
      <c r="K309" s="150">
        <f t="shared" si="171"/>
        <v>-1355</v>
      </c>
      <c r="M309" s="96">
        <f t="shared" si="166"/>
        <v>45649</v>
      </c>
    </row>
    <row r="310" spans="1:29" hidden="1">
      <c r="A310" s="96">
        <v>45650</v>
      </c>
      <c r="B310" s="147">
        <v>3635207</v>
      </c>
      <c r="C310" s="148">
        <f t="shared" si="173"/>
        <v>9129</v>
      </c>
      <c r="D310" s="147">
        <v>3653461</v>
      </c>
      <c r="E310" s="148">
        <f t="shared" si="172"/>
        <v>18254</v>
      </c>
      <c r="F310" s="96">
        <f t="shared" si="164"/>
        <v>45650</v>
      </c>
      <c r="H310" s="147">
        <v>1956110</v>
      </c>
      <c r="I310" s="150">
        <f t="shared" si="170"/>
        <v>-70</v>
      </c>
      <c r="J310" s="147">
        <v>672241</v>
      </c>
      <c r="K310" s="150">
        <f t="shared" si="171"/>
        <v>8364</v>
      </c>
      <c r="M310" s="96">
        <f t="shared" si="166"/>
        <v>45650</v>
      </c>
    </row>
    <row r="311" spans="1:29" hidden="1">
      <c r="A311" s="96">
        <v>45651</v>
      </c>
      <c r="B311" s="147">
        <v>3653461</v>
      </c>
      <c r="C311" s="148">
        <f t="shared" si="173"/>
        <v>18254</v>
      </c>
      <c r="D311" s="147">
        <v>3660277</v>
      </c>
      <c r="E311" s="148">
        <f t="shared" si="172"/>
        <v>6816</v>
      </c>
      <c r="F311" s="96">
        <f t="shared" si="164"/>
        <v>45651</v>
      </c>
      <c r="H311" s="147">
        <v>1939045</v>
      </c>
      <c r="I311" s="150">
        <f t="shared" si="170"/>
        <v>-17065</v>
      </c>
      <c r="J311" s="147">
        <v>666454</v>
      </c>
      <c r="K311" s="150">
        <f t="shared" si="171"/>
        <v>-5787</v>
      </c>
      <c r="M311" s="96">
        <f t="shared" si="166"/>
        <v>45651</v>
      </c>
    </row>
    <row r="312" spans="1:29" hidden="1">
      <c r="A312" s="96">
        <v>45652</v>
      </c>
      <c r="B312" s="147">
        <v>3660626</v>
      </c>
      <c r="C312" s="148">
        <f t="shared" si="173"/>
        <v>7165</v>
      </c>
      <c r="D312" s="147">
        <v>3689770</v>
      </c>
      <c r="E312" s="148">
        <f t="shared" si="172"/>
        <v>29144</v>
      </c>
      <c r="F312" s="96">
        <f t="shared" si="164"/>
        <v>45652</v>
      </c>
      <c r="H312" s="147">
        <v>1958779</v>
      </c>
      <c r="I312" s="150">
        <f t="shared" si="170"/>
        <v>19734</v>
      </c>
      <c r="J312" s="147">
        <v>675768</v>
      </c>
      <c r="K312" s="150">
        <f t="shared" si="171"/>
        <v>9314</v>
      </c>
      <c r="M312" s="96">
        <f t="shared" si="166"/>
        <v>45652</v>
      </c>
    </row>
    <row r="313" spans="1:29" hidden="1">
      <c r="A313" s="96">
        <v>45653</v>
      </c>
      <c r="B313" s="147">
        <v>3679485</v>
      </c>
      <c r="C313" s="148">
        <f t="shared" si="173"/>
        <v>18859</v>
      </c>
      <c r="D313" s="147">
        <v>3679485</v>
      </c>
      <c r="E313" s="148">
        <f t="shared" si="172"/>
        <v>0</v>
      </c>
      <c r="F313" s="96">
        <f t="shared" si="164"/>
        <v>45653</v>
      </c>
      <c r="H313" s="147">
        <v>1998378</v>
      </c>
      <c r="I313" s="150">
        <f t="shared" si="170"/>
        <v>39599</v>
      </c>
      <c r="J313" s="147">
        <v>685376</v>
      </c>
      <c r="K313" s="150">
        <f t="shared" si="171"/>
        <v>9608</v>
      </c>
      <c r="M313" s="96">
        <f t="shared" si="166"/>
        <v>45653</v>
      </c>
    </row>
    <row r="314" spans="1:29" hidden="1">
      <c r="A314" s="96">
        <v>45656</v>
      </c>
      <c r="B314" s="147">
        <v>3725039</v>
      </c>
      <c r="C314" s="148">
        <f t="shared" si="173"/>
        <v>45554</v>
      </c>
      <c r="D314" s="147">
        <v>3684498</v>
      </c>
      <c r="E314" s="149">
        <f t="shared" si="172"/>
        <v>-40541</v>
      </c>
      <c r="F314" s="96">
        <f t="shared" si="164"/>
        <v>45656</v>
      </c>
      <c r="H314" s="147">
        <v>2002028</v>
      </c>
      <c r="I314" s="150">
        <f t="shared" si="170"/>
        <v>3650</v>
      </c>
      <c r="J314" s="147">
        <v>686068</v>
      </c>
      <c r="K314" s="150">
        <f t="shared" si="171"/>
        <v>692</v>
      </c>
      <c r="M314" s="96">
        <f t="shared" si="166"/>
        <v>45656</v>
      </c>
      <c r="AC314">
        <f>1540*104</f>
        <v>160160</v>
      </c>
    </row>
    <row r="315" spans="1:29" hidden="1">
      <c r="A315" s="96">
        <v>45663</v>
      </c>
      <c r="B315" s="147">
        <v>3684498</v>
      </c>
      <c r="C315" s="149">
        <f t="shared" si="173"/>
        <v>-40541</v>
      </c>
      <c r="D315" s="147">
        <v>3245432</v>
      </c>
      <c r="E315" s="149">
        <f t="shared" si="172"/>
        <v>-439066</v>
      </c>
      <c r="F315" s="96">
        <f t="shared" si="164"/>
        <v>45663</v>
      </c>
      <c r="H315" s="147">
        <v>1981189</v>
      </c>
      <c r="I315" s="150">
        <f t="shared" si="170"/>
        <v>-20839</v>
      </c>
      <c r="J315" s="147">
        <v>679909</v>
      </c>
      <c r="K315" s="150">
        <f t="shared" si="171"/>
        <v>-6159</v>
      </c>
      <c r="M315" s="96">
        <f t="shared" si="166"/>
        <v>45663</v>
      </c>
      <c r="AC315">
        <f>1604*5</f>
        <v>8020</v>
      </c>
    </row>
    <row r="316" spans="1:29" hidden="1">
      <c r="A316" s="96">
        <v>45664</v>
      </c>
      <c r="B316" s="147">
        <v>3242149</v>
      </c>
      <c r="C316" s="149">
        <f t="shared" si="173"/>
        <v>-442349</v>
      </c>
      <c r="D316" s="147">
        <v>3278383</v>
      </c>
      <c r="E316" s="148">
        <f t="shared" si="172"/>
        <v>36234</v>
      </c>
      <c r="F316" s="96">
        <f t="shared" si="164"/>
        <v>45664</v>
      </c>
      <c r="H316" s="147">
        <v>1986551</v>
      </c>
      <c r="I316" s="150">
        <f t="shared" si="170"/>
        <v>5362</v>
      </c>
      <c r="J316" s="147">
        <v>683529</v>
      </c>
      <c r="K316" s="150">
        <f t="shared" si="171"/>
        <v>3620</v>
      </c>
      <c r="M316" s="96">
        <f t="shared" si="166"/>
        <v>45664</v>
      </c>
      <c r="AC316">
        <f>(AC314+AC315)/109</f>
        <v>1542.9357798165138</v>
      </c>
    </row>
    <row r="317" spans="1:29" hidden="1">
      <c r="A317" s="96">
        <v>45665</v>
      </c>
      <c r="B317" s="147">
        <v>3279867</v>
      </c>
      <c r="C317" s="148">
        <f t="shared" si="173"/>
        <v>37718</v>
      </c>
      <c r="D317" s="147">
        <v>3258666</v>
      </c>
      <c r="E317" s="149">
        <f t="shared" si="172"/>
        <v>-21201</v>
      </c>
      <c r="F317" s="96">
        <f t="shared" si="164"/>
        <v>45665</v>
      </c>
      <c r="H317" s="147">
        <v>1935932</v>
      </c>
      <c r="I317" s="150">
        <f t="shared" si="170"/>
        <v>-50619</v>
      </c>
      <c r="J317" s="147">
        <v>683544</v>
      </c>
      <c r="K317" s="150">
        <f t="shared" si="171"/>
        <v>15</v>
      </c>
      <c r="M317" s="96">
        <f t="shared" si="166"/>
        <v>45665</v>
      </c>
    </row>
    <row r="318" spans="1:29" hidden="1">
      <c r="A318" s="96">
        <v>45666</v>
      </c>
      <c r="B318" s="147">
        <v>3257537</v>
      </c>
      <c r="C318" s="149">
        <f t="shared" si="173"/>
        <v>-22330</v>
      </c>
      <c r="D318" s="147">
        <v>3231959</v>
      </c>
      <c r="E318" s="149">
        <f t="shared" si="172"/>
        <v>-25578</v>
      </c>
      <c r="F318" s="96">
        <f t="shared" si="164"/>
        <v>45666</v>
      </c>
      <c r="H318" s="147">
        <v>1931381</v>
      </c>
      <c r="I318" s="150">
        <f t="shared" si="170"/>
        <v>-4551</v>
      </c>
      <c r="J318" s="147">
        <v>678769</v>
      </c>
      <c r="K318" s="150">
        <f t="shared" si="171"/>
        <v>-4775</v>
      </c>
      <c r="M318" s="96">
        <f t="shared" si="166"/>
        <v>45666</v>
      </c>
    </row>
    <row r="319" spans="1:29" hidden="1">
      <c r="A319" s="96">
        <v>45667</v>
      </c>
      <c r="B319" s="147">
        <v>3231999</v>
      </c>
      <c r="C319" s="149">
        <f t="shared" si="173"/>
        <v>-25538</v>
      </c>
      <c r="D319" s="147">
        <v>3215348</v>
      </c>
      <c r="E319" s="149">
        <f t="shared" si="172"/>
        <v>-16651</v>
      </c>
      <c r="F319" s="96">
        <f t="shared" si="164"/>
        <v>45667</v>
      </c>
      <c r="H319" s="147">
        <v>1907638</v>
      </c>
      <c r="I319" s="150">
        <f t="shared" si="170"/>
        <v>-23743</v>
      </c>
      <c r="J319" s="147">
        <v>672734</v>
      </c>
      <c r="K319" s="150">
        <f t="shared" si="171"/>
        <v>-6035</v>
      </c>
      <c r="M319" s="96">
        <f t="shared" si="166"/>
        <v>45667</v>
      </c>
    </row>
    <row r="320" spans="1:29" hidden="1">
      <c r="A320" s="96">
        <v>45671</v>
      </c>
      <c r="B320" s="147">
        <v>3216169</v>
      </c>
      <c r="C320" s="149">
        <f t="shared" si="173"/>
        <v>-15830</v>
      </c>
      <c r="D320" s="147">
        <v>3185463</v>
      </c>
      <c r="E320" s="149">
        <f t="shared" si="172"/>
        <v>-30706</v>
      </c>
      <c r="F320" s="96">
        <f t="shared" si="164"/>
        <v>45671</v>
      </c>
      <c r="H320" s="147">
        <v>1887328</v>
      </c>
      <c r="I320" s="150">
        <f t="shared" si="170"/>
        <v>-20310</v>
      </c>
      <c r="J320" s="147">
        <v>668425</v>
      </c>
      <c r="K320" s="150">
        <f t="shared" si="171"/>
        <v>-4309</v>
      </c>
      <c r="M320" s="96">
        <f t="shared" si="166"/>
        <v>45671</v>
      </c>
    </row>
    <row r="321" spans="1:18" hidden="1">
      <c r="A321" s="96">
        <v>45672</v>
      </c>
      <c r="B321" s="147">
        <v>3185541</v>
      </c>
      <c r="C321" s="149">
        <f t="shared" si="173"/>
        <v>-30628</v>
      </c>
      <c r="D321" s="147">
        <v>3180958</v>
      </c>
      <c r="E321" s="149">
        <f t="shared" si="172"/>
        <v>-4583</v>
      </c>
      <c r="F321" s="96">
        <f t="shared" si="164"/>
        <v>45672</v>
      </c>
      <c r="H321" s="147">
        <v>1875469</v>
      </c>
      <c r="I321" s="150">
        <f t="shared" si="170"/>
        <v>-11859</v>
      </c>
      <c r="J321" s="147">
        <v>670964</v>
      </c>
      <c r="K321" s="150">
        <f t="shared" si="171"/>
        <v>2539</v>
      </c>
      <c r="M321" s="96">
        <f t="shared" si="166"/>
        <v>45672</v>
      </c>
    </row>
    <row r="322" spans="1:18" hidden="1">
      <c r="A322" s="96">
        <v>45673</v>
      </c>
      <c r="B322" s="147">
        <v>3181842</v>
      </c>
      <c r="C322" s="149">
        <f t="shared" si="173"/>
        <v>-3699</v>
      </c>
      <c r="D322" s="147">
        <v>3166093</v>
      </c>
      <c r="E322" s="149">
        <f t="shared" si="172"/>
        <v>-15749</v>
      </c>
      <c r="F322" s="96">
        <f t="shared" si="164"/>
        <v>45673</v>
      </c>
      <c r="H322" s="147">
        <v>1868764</v>
      </c>
      <c r="I322" s="150">
        <f t="shared" si="170"/>
        <v>-6705</v>
      </c>
      <c r="J322" s="147">
        <v>666832</v>
      </c>
      <c r="K322" s="150">
        <f t="shared" si="171"/>
        <v>-4132</v>
      </c>
      <c r="M322" s="96">
        <f t="shared" si="166"/>
        <v>45673</v>
      </c>
    </row>
    <row r="323" spans="1:18" hidden="1">
      <c r="A323" s="96">
        <v>45674</v>
      </c>
      <c r="B323" s="147">
        <v>3181842</v>
      </c>
      <c r="C323" s="148">
        <f t="shared" si="173"/>
        <v>0</v>
      </c>
      <c r="D323" s="147">
        <v>3166093</v>
      </c>
      <c r="E323" s="148">
        <f t="shared" si="172"/>
        <v>-15749</v>
      </c>
      <c r="F323" s="96">
        <f t="shared" si="164"/>
        <v>45674</v>
      </c>
      <c r="H323" s="147">
        <v>1868764</v>
      </c>
      <c r="I323" s="150">
        <f t="shared" si="170"/>
        <v>0</v>
      </c>
      <c r="J323" s="147">
        <v>666832</v>
      </c>
      <c r="K323" s="150">
        <f t="shared" si="171"/>
        <v>0</v>
      </c>
      <c r="M323" s="96">
        <f t="shared" si="166"/>
        <v>45674</v>
      </c>
    </row>
    <row r="324" spans="1:18" hidden="1">
      <c r="A324" s="96">
        <v>45677</v>
      </c>
      <c r="B324" s="147">
        <v>3168506</v>
      </c>
      <c r="C324" s="149">
        <f t="shared" si="173"/>
        <v>-13336</v>
      </c>
      <c r="D324" s="147">
        <v>3177107</v>
      </c>
      <c r="E324" s="148">
        <f t="shared" si="172"/>
        <v>8601</v>
      </c>
      <c r="F324" s="96">
        <f t="shared" si="164"/>
        <v>45677</v>
      </c>
      <c r="H324" s="147">
        <v>1896614</v>
      </c>
      <c r="I324" s="150">
        <f t="shared" si="170"/>
        <v>27850</v>
      </c>
      <c r="J324" s="147">
        <v>667375</v>
      </c>
      <c r="K324" s="150">
        <f t="shared" si="171"/>
        <v>543</v>
      </c>
      <c r="M324" s="96">
        <f t="shared" si="166"/>
        <v>45677</v>
      </c>
    </row>
    <row r="325" spans="1:18" hidden="1">
      <c r="A325" s="96">
        <v>45678</v>
      </c>
      <c r="B325" s="147">
        <v>3177109</v>
      </c>
      <c r="C325" s="148">
        <f t="shared" si="173"/>
        <v>8603</v>
      </c>
      <c r="D325" s="147">
        <v>3186026</v>
      </c>
      <c r="E325" s="148">
        <f t="shared" si="172"/>
        <v>8917</v>
      </c>
      <c r="F325" s="96">
        <f t="shared" si="164"/>
        <v>45678</v>
      </c>
      <c r="H325" s="147">
        <v>1932509</v>
      </c>
      <c r="I325" s="150">
        <f t="shared" si="170"/>
        <v>35895</v>
      </c>
      <c r="J325" s="147">
        <v>669526</v>
      </c>
      <c r="K325" s="150">
        <f t="shared" si="171"/>
        <v>2151</v>
      </c>
      <c r="M325" s="96">
        <f t="shared" si="166"/>
        <v>45678</v>
      </c>
    </row>
    <row r="326" spans="1:18" hidden="1">
      <c r="A326" s="96">
        <v>45679</v>
      </c>
      <c r="B326" s="147">
        <v>3187460</v>
      </c>
      <c r="C326" s="148">
        <f t="shared" si="173"/>
        <v>10351</v>
      </c>
      <c r="D326" s="147">
        <v>3223932</v>
      </c>
      <c r="E326" s="148">
        <f t="shared" si="172"/>
        <v>36472</v>
      </c>
      <c r="F326" s="96">
        <f t="shared" si="164"/>
        <v>45679</v>
      </c>
      <c r="H326" s="147">
        <v>1954366</v>
      </c>
      <c r="I326" s="150">
        <f t="shared" si="170"/>
        <v>21857</v>
      </c>
      <c r="J326" s="147">
        <v>677415</v>
      </c>
      <c r="K326" s="150">
        <f t="shared" si="171"/>
        <v>7889</v>
      </c>
      <c r="M326" s="96">
        <f t="shared" si="166"/>
        <v>45679</v>
      </c>
    </row>
    <row r="327" spans="1:18" hidden="1">
      <c r="A327" s="96">
        <v>45680</v>
      </c>
      <c r="B327" s="147">
        <v>3223829</v>
      </c>
      <c r="C327" s="148">
        <f t="shared" si="173"/>
        <v>36369</v>
      </c>
      <c r="D327" s="147">
        <v>3223829</v>
      </c>
      <c r="E327" s="149">
        <f t="shared" si="172"/>
        <v>0</v>
      </c>
      <c r="F327" s="96">
        <f t="shared" si="164"/>
        <v>45680</v>
      </c>
      <c r="H327" s="147">
        <v>1956336</v>
      </c>
      <c r="I327" s="150">
        <f t="shared" si="170"/>
        <v>1970</v>
      </c>
      <c r="J327" s="147">
        <v>676330</v>
      </c>
      <c r="K327" s="150">
        <f t="shared" si="171"/>
        <v>-1085</v>
      </c>
      <c r="M327" s="96">
        <f t="shared" si="166"/>
        <v>45680</v>
      </c>
    </row>
    <row r="328" spans="1:18" hidden="1">
      <c r="A328" s="96">
        <v>45685</v>
      </c>
      <c r="B328" s="147">
        <v>3263469</v>
      </c>
      <c r="C328" s="148">
        <f t="shared" si="173"/>
        <v>39640</v>
      </c>
      <c r="D328" s="147">
        <v>3288024</v>
      </c>
      <c r="E328" s="148">
        <f t="shared" si="172"/>
        <v>24555</v>
      </c>
      <c r="F328" s="96">
        <f t="shared" si="164"/>
        <v>45685</v>
      </c>
      <c r="H328" s="147">
        <v>2001320</v>
      </c>
      <c r="I328" s="150">
        <f t="shared" si="170"/>
        <v>44984</v>
      </c>
      <c r="J328" s="147">
        <v>690527</v>
      </c>
      <c r="K328" s="150">
        <f t="shared" si="171"/>
        <v>14197</v>
      </c>
      <c r="M328" s="96">
        <f t="shared" si="166"/>
        <v>45685</v>
      </c>
    </row>
    <row r="329" spans="1:18" hidden="1">
      <c r="A329" s="96">
        <v>45686</v>
      </c>
      <c r="B329" s="147">
        <v>3285058</v>
      </c>
      <c r="C329" s="148">
        <f t="shared" si="173"/>
        <v>21589</v>
      </c>
      <c r="D329" s="147">
        <v>3283425</v>
      </c>
      <c r="E329" s="149">
        <f t="shared" si="172"/>
        <v>-1633</v>
      </c>
      <c r="F329" s="96">
        <f t="shared" si="164"/>
        <v>45686</v>
      </c>
      <c r="H329" s="147">
        <v>1995840</v>
      </c>
      <c r="I329" s="150">
        <f t="shared" si="170"/>
        <v>-5480</v>
      </c>
      <c r="J329" s="147">
        <v>688432</v>
      </c>
      <c r="K329" s="150">
        <f t="shared" si="171"/>
        <v>-2095</v>
      </c>
      <c r="M329" s="96">
        <f t="shared" si="166"/>
        <v>45686</v>
      </c>
    </row>
    <row r="330" spans="1:18" hidden="1">
      <c r="A330" s="96">
        <v>45687</v>
      </c>
      <c r="B330" s="147">
        <v>3283754</v>
      </c>
      <c r="C330" s="149">
        <f t="shared" si="173"/>
        <v>-1304</v>
      </c>
      <c r="D330" s="147">
        <v>3283754</v>
      </c>
      <c r="E330" s="148">
        <f t="shared" si="172"/>
        <v>0</v>
      </c>
      <c r="F330" s="96">
        <f t="shared" si="164"/>
        <v>45687</v>
      </c>
      <c r="H330" s="147">
        <v>2017462</v>
      </c>
      <c r="I330" s="150">
        <f t="shared" si="170"/>
        <v>21622</v>
      </c>
      <c r="J330" s="147">
        <v>690724</v>
      </c>
      <c r="K330" s="150">
        <f t="shared" si="171"/>
        <v>2292</v>
      </c>
      <c r="M330" s="96">
        <f t="shared" si="166"/>
        <v>45687</v>
      </c>
    </row>
    <row r="331" spans="1:18">
      <c r="A331" s="96">
        <v>45688</v>
      </c>
      <c r="B331" s="147">
        <v>3283754</v>
      </c>
      <c r="C331" s="148">
        <f t="shared" si="173"/>
        <v>0</v>
      </c>
      <c r="D331" s="147">
        <v>3270358</v>
      </c>
      <c r="E331" s="149">
        <f t="shared" si="172"/>
        <v>-13396</v>
      </c>
      <c r="F331" s="96">
        <f t="shared" si="164"/>
        <v>45688</v>
      </c>
      <c r="H331" s="147">
        <v>2016469</v>
      </c>
      <c r="I331" s="150">
        <f t="shared" si="170"/>
        <v>-993</v>
      </c>
      <c r="J331" s="147">
        <v>691822</v>
      </c>
      <c r="K331" s="150">
        <f t="shared" si="171"/>
        <v>1098</v>
      </c>
      <c r="M331" s="96">
        <f t="shared" si="166"/>
        <v>45688</v>
      </c>
      <c r="O331" s="147">
        <f t="shared" ref="O331:O394" si="174">D331+H331+J331</f>
        <v>5978649</v>
      </c>
      <c r="Q331" s="96"/>
      <c r="R331" s="96">
        <f t="shared" ref="R331:R394" si="175">$A331</f>
        <v>45688</v>
      </c>
    </row>
    <row r="332" spans="1:18" hidden="1">
      <c r="A332" s="96">
        <v>45691</v>
      </c>
      <c r="B332" s="147">
        <v>3270358</v>
      </c>
      <c r="C332" s="149">
        <f t="shared" si="173"/>
        <v>-13396</v>
      </c>
      <c r="D332" s="147">
        <v>3220124</v>
      </c>
      <c r="E332" s="149">
        <f t="shared" si="172"/>
        <v>-50234</v>
      </c>
      <c r="F332" s="96">
        <f t="shared" si="164"/>
        <v>45691</v>
      </c>
      <c r="H332" s="147">
        <v>2008555</v>
      </c>
      <c r="I332" s="150">
        <f t="shared" si="170"/>
        <v>-7914</v>
      </c>
      <c r="J332" s="147">
        <v>682024</v>
      </c>
      <c r="K332" s="150">
        <f t="shared" si="171"/>
        <v>-9798</v>
      </c>
      <c r="M332" s="96">
        <f t="shared" si="166"/>
        <v>45691</v>
      </c>
      <c r="O332" s="147">
        <f t="shared" si="174"/>
        <v>5910703</v>
      </c>
      <c r="Q332" s="96"/>
      <c r="R332" s="96">
        <f t="shared" si="175"/>
        <v>45691</v>
      </c>
    </row>
    <row r="333" spans="1:18" hidden="1">
      <c r="A333" s="96">
        <v>45692</v>
      </c>
      <c r="B333" s="147">
        <v>3220551</v>
      </c>
      <c r="C333" s="149">
        <f t="shared" si="173"/>
        <v>-49807</v>
      </c>
      <c r="D333" s="147">
        <v>3225056</v>
      </c>
      <c r="E333" s="148">
        <f t="shared" si="172"/>
        <v>4505</v>
      </c>
      <c r="F333" s="96">
        <f t="shared" si="164"/>
        <v>45692</v>
      </c>
      <c r="H333" s="147">
        <v>2010989</v>
      </c>
      <c r="I333" s="150">
        <f t="shared" si="170"/>
        <v>2434</v>
      </c>
      <c r="J333" s="147">
        <v>674478</v>
      </c>
      <c r="K333" s="150">
        <f t="shared" si="171"/>
        <v>-7546</v>
      </c>
      <c r="M333" s="96">
        <f t="shared" si="166"/>
        <v>45692</v>
      </c>
      <c r="O333" s="147">
        <f t="shared" si="174"/>
        <v>5910523</v>
      </c>
      <c r="Q333" s="96"/>
      <c r="R333" s="96">
        <f t="shared" si="175"/>
        <v>45692</v>
      </c>
    </row>
    <row r="334" spans="1:18" hidden="1">
      <c r="A334" s="96">
        <v>45693</v>
      </c>
      <c r="B334" s="147">
        <v>3223952</v>
      </c>
      <c r="C334" s="148">
        <f t="shared" si="173"/>
        <v>3401</v>
      </c>
      <c r="D334" s="147">
        <v>3230402</v>
      </c>
      <c r="E334" s="148">
        <f t="shared" si="172"/>
        <v>6450</v>
      </c>
      <c r="F334" s="96">
        <f t="shared" si="164"/>
        <v>45693</v>
      </c>
      <c r="H334" s="147">
        <v>2001506</v>
      </c>
      <c r="I334" s="150">
        <f t="shared" si="170"/>
        <v>-9483</v>
      </c>
      <c r="J334" s="147">
        <v>669703</v>
      </c>
      <c r="K334" s="150">
        <f t="shared" si="171"/>
        <v>-4775</v>
      </c>
      <c r="M334" s="96">
        <f t="shared" si="166"/>
        <v>45693</v>
      </c>
      <c r="O334" s="147">
        <f t="shared" si="174"/>
        <v>5901611</v>
      </c>
      <c r="Q334" s="96"/>
      <c r="R334" s="96">
        <f t="shared" si="175"/>
        <v>45693</v>
      </c>
    </row>
    <row r="335" spans="1:18" hidden="1">
      <c r="A335" s="96">
        <v>45694</v>
      </c>
      <c r="B335" s="147">
        <v>3230809</v>
      </c>
      <c r="C335" s="148">
        <f t="shared" si="173"/>
        <v>6857</v>
      </c>
      <c r="D335" s="147">
        <v>3229255</v>
      </c>
      <c r="E335" s="149">
        <f t="shared" si="172"/>
        <v>-1554</v>
      </c>
      <c r="F335" s="96">
        <f t="shared" si="164"/>
        <v>45694</v>
      </c>
      <c r="H335" s="147">
        <v>1959617</v>
      </c>
      <c r="I335" s="150">
        <f t="shared" si="170"/>
        <v>-41889</v>
      </c>
      <c r="J335" s="147">
        <v>674729</v>
      </c>
      <c r="K335" s="150">
        <f t="shared" si="171"/>
        <v>5026</v>
      </c>
      <c r="M335" s="96">
        <f t="shared" si="166"/>
        <v>45694</v>
      </c>
      <c r="O335" s="147">
        <f t="shared" si="174"/>
        <v>5863601</v>
      </c>
      <c r="Q335" s="96"/>
      <c r="R335" s="96">
        <f t="shared" si="175"/>
        <v>45694</v>
      </c>
    </row>
    <row r="336" spans="1:18" hidden="1">
      <c r="A336" s="96">
        <v>45695</v>
      </c>
      <c r="B336" s="147">
        <v>3228370</v>
      </c>
      <c r="C336" s="149">
        <f t="shared" si="173"/>
        <v>-2439</v>
      </c>
      <c r="D336" s="147">
        <v>3216520</v>
      </c>
      <c r="E336" s="149">
        <f t="shared" si="172"/>
        <v>-11850</v>
      </c>
      <c r="F336" s="96">
        <f t="shared" ref="F336:F391" si="176">$A336</f>
        <v>45695</v>
      </c>
      <c r="H336" s="147">
        <v>1943400</v>
      </c>
      <c r="I336" s="150">
        <f t="shared" si="170"/>
        <v>-16217</v>
      </c>
      <c r="J336" s="147">
        <v>671669</v>
      </c>
      <c r="K336" s="150">
        <f t="shared" si="171"/>
        <v>-3060</v>
      </c>
      <c r="M336" s="96">
        <f t="shared" ref="M336:M391" si="177">$A336</f>
        <v>45695</v>
      </c>
      <c r="O336" s="147">
        <f t="shared" si="174"/>
        <v>5831589</v>
      </c>
      <c r="Q336" s="96"/>
      <c r="R336" s="96">
        <f t="shared" si="175"/>
        <v>45695</v>
      </c>
    </row>
    <row r="337" spans="1:18" hidden="1">
      <c r="A337" s="96">
        <v>45698</v>
      </c>
      <c r="B337" s="147">
        <v>3215549</v>
      </c>
      <c r="C337" s="149">
        <f t="shared" si="173"/>
        <v>-12821</v>
      </c>
      <c r="D337" s="147">
        <v>3210497</v>
      </c>
      <c r="E337" s="149">
        <f t="shared" si="172"/>
        <v>-5052</v>
      </c>
      <c r="F337" s="96">
        <f t="shared" si="176"/>
        <v>45698</v>
      </c>
      <c r="H337" s="147">
        <v>1944059</v>
      </c>
      <c r="I337" s="150">
        <f t="shared" si="170"/>
        <v>659</v>
      </c>
      <c r="J337" s="147">
        <v>674280</v>
      </c>
      <c r="K337" s="150">
        <f t="shared" si="171"/>
        <v>2611</v>
      </c>
      <c r="M337" s="96">
        <f t="shared" si="177"/>
        <v>45698</v>
      </c>
      <c r="O337" s="147">
        <f t="shared" si="174"/>
        <v>5828836</v>
      </c>
      <c r="Q337" s="96"/>
      <c r="R337" s="96">
        <f t="shared" si="175"/>
        <v>45698</v>
      </c>
    </row>
    <row r="338" spans="1:18" hidden="1">
      <c r="A338" s="96">
        <v>45700</v>
      </c>
      <c r="B338" s="147">
        <v>3215240</v>
      </c>
      <c r="C338" s="162">
        <f t="shared" si="173"/>
        <v>-309</v>
      </c>
      <c r="D338" s="147">
        <v>3204925</v>
      </c>
      <c r="E338" s="149">
        <f t="shared" si="172"/>
        <v>-10315</v>
      </c>
      <c r="F338" s="96">
        <f t="shared" si="176"/>
        <v>45700</v>
      </c>
      <c r="H338" s="147">
        <v>1946003</v>
      </c>
      <c r="I338" s="150">
        <f t="shared" si="170"/>
        <v>1944</v>
      </c>
      <c r="J338" s="147">
        <v>673733</v>
      </c>
      <c r="K338" s="150">
        <f t="shared" si="171"/>
        <v>-547</v>
      </c>
      <c r="M338" s="96">
        <f t="shared" si="177"/>
        <v>45700</v>
      </c>
      <c r="O338" s="147">
        <f t="shared" si="174"/>
        <v>5824661</v>
      </c>
      <c r="Q338" s="96"/>
      <c r="R338" s="96">
        <f t="shared" si="175"/>
        <v>45700</v>
      </c>
    </row>
    <row r="339" spans="1:18" hidden="1">
      <c r="A339" s="96">
        <v>45701</v>
      </c>
      <c r="B339" s="147">
        <v>3211019</v>
      </c>
      <c r="C339" s="149">
        <f t="shared" si="173"/>
        <v>-4221</v>
      </c>
      <c r="D339" s="147">
        <v>3247032</v>
      </c>
      <c r="E339" s="148">
        <f t="shared" si="172"/>
        <v>36013</v>
      </c>
      <c r="F339" s="96">
        <f t="shared" si="176"/>
        <v>45701</v>
      </c>
      <c r="H339" s="147">
        <v>1966052</v>
      </c>
      <c r="I339" s="150">
        <f t="shared" si="170"/>
        <v>20049</v>
      </c>
      <c r="J339" s="147">
        <v>682080</v>
      </c>
      <c r="K339" s="150">
        <f t="shared" si="171"/>
        <v>8347</v>
      </c>
      <c r="M339" s="96">
        <f t="shared" si="177"/>
        <v>45701</v>
      </c>
      <c r="O339" s="147">
        <f t="shared" si="174"/>
        <v>5895164</v>
      </c>
      <c r="Q339" s="96"/>
      <c r="R339" s="96">
        <f t="shared" si="175"/>
        <v>45701</v>
      </c>
    </row>
    <row r="340" spans="1:18" hidden="1">
      <c r="A340" s="96">
        <v>45702</v>
      </c>
      <c r="B340" s="147">
        <v>3253242</v>
      </c>
      <c r="C340" s="148">
        <f t="shared" si="173"/>
        <v>42223</v>
      </c>
      <c r="D340" s="147">
        <v>3233884</v>
      </c>
      <c r="E340" s="149">
        <f t="shared" si="172"/>
        <v>-19358</v>
      </c>
      <c r="F340" s="96">
        <f t="shared" si="176"/>
        <v>45702</v>
      </c>
      <c r="H340" s="147">
        <v>1970168</v>
      </c>
      <c r="I340" s="150">
        <f t="shared" si="170"/>
        <v>4116</v>
      </c>
      <c r="J340" s="147">
        <v>683673</v>
      </c>
      <c r="K340" s="150">
        <f t="shared" si="171"/>
        <v>1593</v>
      </c>
      <c r="M340" s="96">
        <f t="shared" si="177"/>
        <v>45702</v>
      </c>
      <c r="O340" s="147">
        <f t="shared" si="174"/>
        <v>5887725</v>
      </c>
      <c r="Q340" s="96"/>
      <c r="R340" s="96">
        <f t="shared" si="175"/>
        <v>45702</v>
      </c>
    </row>
    <row r="341" spans="1:18" hidden="1">
      <c r="A341" s="96">
        <v>45705</v>
      </c>
      <c r="B341" s="147">
        <v>3232062</v>
      </c>
      <c r="C341" s="149">
        <f t="shared" si="173"/>
        <v>-21180</v>
      </c>
      <c r="D341" s="147">
        <v>3205434</v>
      </c>
      <c r="E341" s="149">
        <f t="shared" si="172"/>
        <v>-26628</v>
      </c>
      <c r="F341" s="96">
        <f t="shared" si="176"/>
        <v>45705</v>
      </c>
      <c r="H341" s="147">
        <v>1967102</v>
      </c>
      <c r="I341" s="150">
        <f t="shared" si="170"/>
        <v>-3066</v>
      </c>
      <c r="J341" s="147">
        <v>680752</v>
      </c>
      <c r="K341" s="150">
        <f t="shared" si="171"/>
        <v>-2921</v>
      </c>
      <c r="M341" s="96">
        <f t="shared" si="177"/>
        <v>45705</v>
      </c>
      <c r="O341" s="147">
        <f t="shared" si="174"/>
        <v>5853288</v>
      </c>
      <c r="Q341" s="96"/>
      <c r="R341" s="96">
        <f t="shared" si="175"/>
        <v>45705</v>
      </c>
    </row>
    <row r="342" spans="1:18" hidden="1">
      <c r="A342" s="96">
        <v>45706</v>
      </c>
      <c r="B342" s="147">
        <v>3205439</v>
      </c>
      <c r="C342" s="149">
        <f t="shared" si="173"/>
        <v>-26623</v>
      </c>
      <c r="D342" s="147">
        <v>3211497</v>
      </c>
      <c r="E342" s="148">
        <f t="shared" si="172"/>
        <v>6058</v>
      </c>
      <c r="F342" s="96">
        <f t="shared" si="176"/>
        <v>45706</v>
      </c>
      <c r="H342" s="147">
        <v>1993394</v>
      </c>
      <c r="I342" s="150">
        <f t="shared" si="170"/>
        <v>26292</v>
      </c>
      <c r="J342" s="147">
        <v>685147</v>
      </c>
      <c r="K342" s="150">
        <f t="shared" si="171"/>
        <v>4395</v>
      </c>
      <c r="M342" s="96">
        <f t="shared" si="177"/>
        <v>45706</v>
      </c>
      <c r="O342" s="147">
        <f t="shared" si="174"/>
        <v>5890038</v>
      </c>
      <c r="Q342" s="96"/>
      <c r="R342" s="96">
        <f t="shared" si="175"/>
        <v>45706</v>
      </c>
    </row>
    <row r="343" spans="1:18" hidden="1">
      <c r="A343" s="96">
        <v>45707</v>
      </c>
      <c r="B343" s="147">
        <v>3184503</v>
      </c>
      <c r="C343" s="149">
        <f t="shared" si="173"/>
        <v>-20936</v>
      </c>
      <c r="D343" s="147">
        <v>3164966</v>
      </c>
      <c r="E343" s="149">
        <f t="shared" si="172"/>
        <v>-19537</v>
      </c>
      <c r="F343" s="96">
        <f t="shared" si="176"/>
        <v>45707</v>
      </c>
      <c r="H343" s="147">
        <v>1986754</v>
      </c>
      <c r="I343" s="150">
        <f t="shared" si="170"/>
        <v>-6640</v>
      </c>
      <c r="J343" s="147">
        <v>680238</v>
      </c>
      <c r="K343" s="150">
        <f t="shared" si="171"/>
        <v>-4909</v>
      </c>
      <c r="M343" s="96">
        <f t="shared" si="177"/>
        <v>45707</v>
      </c>
      <c r="O343" s="147">
        <f t="shared" si="174"/>
        <v>5831958</v>
      </c>
      <c r="Q343" s="96"/>
      <c r="R343" s="96">
        <f t="shared" si="175"/>
        <v>45707</v>
      </c>
    </row>
    <row r="344" spans="1:18" hidden="1">
      <c r="A344" s="96">
        <v>45708</v>
      </c>
      <c r="B344" s="147">
        <v>3167136</v>
      </c>
      <c r="C344" s="149">
        <f t="shared" si="173"/>
        <v>-17367</v>
      </c>
      <c r="D344" s="147">
        <v>3143342</v>
      </c>
      <c r="E344" s="149">
        <f t="shared" si="172"/>
        <v>-23794</v>
      </c>
      <c r="F344" s="96">
        <f t="shared" si="176"/>
        <v>45708</v>
      </c>
      <c r="H344" s="147">
        <v>2006142</v>
      </c>
      <c r="I344" s="150">
        <f t="shared" si="170"/>
        <v>19388</v>
      </c>
      <c r="J344" s="147">
        <v>675985</v>
      </c>
      <c r="K344" s="150">
        <f t="shared" si="171"/>
        <v>-4253</v>
      </c>
      <c r="M344" s="96">
        <f t="shared" si="177"/>
        <v>45708</v>
      </c>
      <c r="O344" s="147">
        <f t="shared" si="174"/>
        <v>5825469</v>
      </c>
      <c r="Q344" s="96"/>
      <c r="R344" s="96">
        <f t="shared" si="175"/>
        <v>45708</v>
      </c>
    </row>
    <row r="345" spans="1:18" hidden="1">
      <c r="A345" s="96">
        <v>45709</v>
      </c>
      <c r="B345" s="147">
        <v>3144155</v>
      </c>
      <c r="C345" s="149">
        <f t="shared" si="173"/>
        <v>-22981</v>
      </c>
      <c r="D345" s="147">
        <v>3148974</v>
      </c>
      <c r="E345" s="148">
        <f t="shared" si="172"/>
        <v>4819</v>
      </c>
      <c r="F345" s="96">
        <f t="shared" si="176"/>
        <v>45709</v>
      </c>
      <c r="H345" s="147">
        <v>2001693</v>
      </c>
      <c r="I345" s="150">
        <f t="shared" si="170"/>
        <v>-4449</v>
      </c>
      <c r="J345" s="147">
        <v>678540</v>
      </c>
      <c r="K345" s="150">
        <f t="shared" si="171"/>
        <v>2555</v>
      </c>
      <c r="M345" s="96">
        <f t="shared" si="177"/>
        <v>45709</v>
      </c>
      <c r="O345" s="147">
        <f t="shared" si="174"/>
        <v>5829207</v>
      </c>
      <c r="Q345" s="96"/>
      <c r="R345" s="96">
        <f t="shared" si="175"/>
        <v>45709</v>
      </c>
    </row>
    <row r="346" spans="1:18" hidden="1">
      <c r="A346" s="96">
        <v>45713</v>
      </c>
      <c r="B346" s="147">
        <v>3145948</v>
      </c>
      <c r="C346" s="148">
        <f t="shared" si="173"/>
        <v>1793</v>
      </c>
      <c r="D346" s="147">
        <v>3158487</v>
      </c>
      <c r="E346" s="148">
        <f t="shared" si="172"/>
        <v>12539</v>
      </c>
      <c r="F346" s="96">
        <f t="shared" si="176"/>
        <v>45713</v>
      </c>
      <c r="H346" s="147">
        <v>1995837</v>
      </c>
      <c r="I346" s="150">
        <f t="shared" si="170"/>
        <v>-5856</v>
      </c>
      <c r="J346" s="147">
        <v>681099</v>
      </c>
      <c r="K346" s="150">
        <f t="shared" si="171"/>
        <v>2559</v>
      </c>
      <c r="M346" s="96">
        <f t="shared" si="177"/>
        <v>45713</v>
      </c>
      <c r="O346" s="147">
        <f t="shared" si="174"/>
        <v>5835423</v>
      </c>
      <c r="Q346" s="96"/>
      <c r="R346" s="96">
        <f t="shared" si="175"/>
        <v>45713</v>
      </c>
    </row>
    <row r="347" spans="1:18" hidden="1">
      <c r="A347" s="96">
        <v>45714</v>
      </c>
      <c r="B347" s="147">
        <v>3155774</v>
      </c>
      <c r="C347" s="148">
        <f t="shared" si="173"/>
        <v>9826</v>
      </c>
      <c r="D347" s="147">
        <v>3180490</v>
      </c>
      <c r="E347" s="148">
        <f t="shared" si="172"/>
        <v>24716</v>
      </c>
      <c r="F347" s="96">
        <f t="shared" si="176"/>
        <v>45714</v>
      </c>
      <c r="H347" s="147">
        <v>1995034</v>
      </c>
      <c r="I347" s="150">
        <f t="shared" ref="I347:I377" si="178">H347-H346</f>
        <v>-803</v>
      </c>
      <c r="J347" s="147">
        <v>680053</v>
      </c>
      <c r="K347" s="150">
        <f t="shared" ref="K347:K351" si="179">J347-J346</f>
        <v>-1046</v>
      </c>
      <c r="M347" s="96">
        <f t="shared" si="177"/>
        <v>45714</v>
      </c>
      <c r="O347" s="147">
        <f t="shared" si="174"/>
        <v>5855577</v>
      </c>
      <c r="Q347" s="96"/>
      <c r="R347" s="96">
        <f t="shared" si="175"/>
        <v>45714</v>
      </c>
    </row>
    <row r="348" spans="1:18" hidden="1">
      <c r="A348" s="96">
        <v>45715</v>
      </c>
      <c r="B348" s="147">
        <v>3181368</v>
      </c>
      <c r="C348" s="148">
        <f t="shared" si="173"/>
        <v>25594</v>
      </c>
      <c r="D348" s="147">
        <v>3184837</v>
      </c>
      <c r="E348" s="148">
        <f t="shared" ref="E348:E378" si="180">D348-B348</f>
        <v>3469</v>
      </c>
      <c r="F348" s="96">
        <f t="shared" si="176"/>
        <v>45715</v>
      </c>
      <c r="H348" s="147">
        <v>1985390</v>
      </c>
      <c r="I348" s="150">
        <f t="shared" si="178"/>
        <v>-9644</v>
      </c>
      <c r="J348" s="147">
        <v>678258</v>
      </c>
      <c r="K348" s="150">
        <f t="shared" si="179"/>
        <v>-1795</v>
      </c>
      <c r="M348" s="96">
        <f t="shared" si="177"/>
        <v>45715</v>
      </c>
      <c r="O348" s="147">
        <f t="shared" si="174"/>
        <v>5848485</v>
      </c>
      <c r="Q348" s="96"/>
      <c r="R348" s="96">
        <f t="shared" si="175"/>
        <v>45715</v>
      </c>
    </row>
    <row r="349" spans="1:18" hidden="1">
      <c r="A349" s="96">
        <v>45716</v>
      </c>
      <c r="B349" s="147">
        <v>3184961</v>
      </c>
      <c r="C349" s="148">
        <f t="shared" si="173"/>
        <v>3593</v>
      </c>
      <c r="D349" s="147">
        <v>3158177</v>
      </c>
      <c r="E349" s="149">
        <f t="shared" si="180"/>
        <v>-26784</v>
      </c>
      <c r="F349" s="96">
        <f t="shared" si="176"/>
        <v>45716</v>
      </c>
      <c r="H349" s="147">
        <v>1978131</v>
      </c>
      <c r="I349" s="150">
        <f t="shared" si="178"/>
        <v>-7259</v>
      </c>
      <c r="J349" s="147">
        <v>672560</v>
      </c>
      <c r="K349" s="150">
        <f t="shared" si="179"/>
        <v>-5698</v>
      </c>
      <c r="M349" s="96">
        <f t="shared" si="177"/>
        <v>45716</v>
      </c>
      <c r="O349" s="147">
        <f t="shared" si="174"/>
        <v>5808868</v>
      </c>
      <c r="Q349" s="96"/>
      <c r="R349" s="96">
        <f t="shared" si="175"/>
        <v>45716</v>
      </c>
    </row>
    <row r="350" spans="1:18" hidden="1">
      <c r="A350" s="96">
        <v>45719</v>
      </c>
      <c r="B350" s="147">
        <v>3159587</v>
      </c>
      <c r="C350" s="149">
        <f t="shared" si="173"/>
        <v>-25374</v>
      </c>
      <c r="D350" s="147">
        <v>3186973</v>
      </c>
      <c r="E350" s="148">
        <f t="shared" si="180"/>
        <v>27386</v>
      </c>
      <c r="F350" s="96">
        <f t="shared" si="176"/>
        <v>45719</v>
      </c>
      <c r="H350" s="147">
        <v>1984061</v>
      </c>
      <c r="I350" s="150">
        <f t="shared" si="178"/>
        <v>5930</v>
      </c>
      <c r="J350" s="147">
        <v>676068</v>
      </c>
      <c r="K350" s="150">
        <f t="shared" si="179"/>
        <v>3508</v>
      </c>
      <c r="M350" s="96">
        <f t="shared" si="177"/>
        <v>45719</v>
      </c>
      <c r="O350" s="147">
        <f t="shared" si="174"/>
        <v>5847102</v>
      </c>
      <c r="Q350" s="96"/>
      <c r="R350" s="96">
        <f t="shared" si="175"/>
        <v>45719</v>
      </c>
    </row>
    <row r="351" spans="1:18" hidden="1">
      <c r="A351" s="96">
        <v>45720</v>
      </c>
      <c r="B351" s="147">
        <v>3185380</v>
      </c>
      <c r="C351" s="148">
        <f t="shared" si="173"/>
        <v>25793</v>
      </c>
      <c r="D351" s="147">
        <v>3124726</v>
      </c>
      <c r="E351" s="149">
        <f t="shared" si="180"/>
        <v>-60654</v>
      </c>
      <c r="F351" s="96">
        <f t="shared" si="176"/>
        <v>45720</v>
      </c>
      <c r="H351" s="147">
        <v>1977066</v>
      </c>
      <c r="I351" s="150">
        <f t="shared" si="178"/>
        <v>-6995</v>
      </c>
      <c r="J351" s="147">
        <v>666130</v>
      </c>
      <c r="K351" s="150">
        <f t="shared" si="179"/>
        <v>-9938</v>
      </c>
      <c r="M351" s="96">
        <f t="shared" si="177"/>
        <v>45720</v>
      </c>
      <c r="O351" s="147">
        <f t="shared" si="174"/>
        <v>5767922</v>
      </c>
      <c r="Q351" s="96"/>
      <c r="R351" s="96">
        <f t="shared" si="175"/>
        <v>45720</v>
      </c>
    </row>
    <row r="352" spans="1:18" hidden="1">
      <c r="A352" s="96">
        <v>45721</v>
      </c>
      <c r="B352" s="147">
        <v>3120458</v>
      </c>
      <c r="C352" s="149">
        <f t="shared" si="173"/>
        <v>-64922</v>
      </c>
      <c r="D352" s="147">
        <v>3133371</v>
      </c>
      <c r="E352" s="148">
        <f t="shared" si="180"/>
        <v>12913</v>
      </c>
      <c r="F352" s="96">
        <f t="shared" si="176"/>
        <v>45721</v>
      </c>
      <c r="H352" s="147">
        <v>1982983</v>
      </c>
      <c r="I352" s="150">
        <f t="shared" si="178"/>
        <v>5917</v>
      </c>
      <c r="J352" s="147">
        <v>668298</v>
      </c>
      <c r="K352" s="150">
        <f t="shared" ref="K352:K377" si="181">J352-J351</f>
        <v>2168</v>
      </c>
      <c r="M352" s="96">
        <f t="shared" si="177"/>
        <v>45721</v>
      </c>
      <c r="O352" s="147">
        <f t="shared" si="174"/>
        <v>5784652</v>
      </c>
      <c r="Q352" s="96"/>
      <c r="R352" s="96">
        <f t="shared" si="175"/>
        <v>45721</v>
      </c>
    </row>
    <row r="353" spans="1:18" hidden="1">
      <c r="A353" s="96">
        <v>45722</v>
      </c>
      <c r="B353" s="147">
        <v>3131475</v>
      </c>
      <c r="C353" s="148">
        <f t="shared" si="173"/>
        <v>11017</v>
      </c>
      <c r="D353" s="147">
        <v>3138779</v>
      </c>
      <c r="E353" s="148">
        <f t="shared" si="180"/>
        <v>7304</v>
      </c>
      <c r="F353" s="96">
        <f t="shared" si="176"/>
        <v>45722</v>
      </c>
      <c r="H353" s="147">
        <v>1997359</v>
      </c>
      <c r="I353" s="150">
        <f t="shared" si="178"/>
        <v>14376</v>
      </c>
      <c r="J353" s="147">
        <v>673705</v>
      </c>
      <c r="K353" s="150">
        <f t="shared" si="181"/>
        <v>5407</v>
      </c>
      <c r="M353" s="96">
        <f t="shared" si="177"/>
        <v>45722</v>
      </c>
      <c r="O353" s="147">
        <f t="shared" si="174"/>
        <v>5809843</v>
      </c>
      <c r="Q353" s="96"/>
      <c r="R353" s="96">
        <f t="shared" si="175"/>
        <v>45722</v>
      </c>
    </row>
    <row r="354" spans="1:18" hidden="1">
      <c r="A354" s="96">
        <v>45723</v>
      </c>
      <c r="B354" s="147">
        <v>3138775</v>
      </c>
      <c r="C354" s="148">
        <f t="shared" si="173"/>
        <v>7300</v>
      </c>
      <c r="D354" s="147">
        <v>3135893</v>
      </c>
      <c r="E354" s="149">
        <f t="shared" si="180"/>
        <v>-2882</v>
      </c>
      <c r="F354" s="96">
        <f t="shared" si="176"/>
        <v>45723</v>
      </c>
      <c r="H354" s="147">
        <v>1626325</v>
      </c>
      <c r="I354" s="150">
        <f t="shared" si="178"/>
        <v>-371034</v>
      </c>
      <c r="J354" s="147">
        <v>670622</v>
      </c>
      <c r="K354" s="150">
        <f t="shared" si="181"/>
        <v>-3083</v>
      </c>
      <c r="M354" s="96">
        <f t="shared" si="177"/>
        <v>45723</v>
      </c>
      <c r="O354" s="147">
        <f t="shared" si="174"/>
        <v>5432840</v>
      </c>
      <c r="Q354" s="96"/>
      <c r="R354" s="96">
        <f t="shared" si="175"/>
        <v>45723</v>
      </c>
    </row>
    <row r="355" spans="1:18" hidden="1">
      <c r="A355" s="96">
        <v>45726</v>
      </c>
      <c r="B355" s="147">
        <v>3135246</v>
      </c>
      <c r="C355" s="149">
        <f t="shared" si="173"/>
        <v>-3529</v>
      </c>
      <c r="D355" s="147">
        <v>3174569</v>
      </c>
      <c r="E355" s="148">
        <f t="shared" si="180"/>
        <v>39323</v>
      </c>
      <c r="F355" s="96">
        <f t="shared" si="176"/>
        <v>45726</v>
      </c>
      <c r="H355" s="147">
        <v>1623987</v>
      </c>
      <c r="I355" s="150">
        <f t="shared" si="178"/>
        <v>-2338</v>
      </c>
      <c r="J355" s="147">
        <v>676163</v>
      </c>
      <c r="K355" s="150">
        <f t="shared" si="181"/>
        <v>5541</v>
      </c>
      <c r="M355" s="96">
        <f t="shared" si="177"/>
        <v>45726</v>
      </c>
      <c r="O355" s="147">
        <f t="shared" si="174"/>
        <v>5474719</v>
      </c>
      <c r="Q355" s="96"/>
      <c r="R355" s="96">
        <f t="shared" si="175"/>
        <v>45726</v>
      </c>
    </row>
    <row r="356" spans="1:18" hidden="1">
      <c r="A356" s="96">
        <v>45727</v>
      </c>
      <c r="B356" s="147">
        <v>3174514</v>
      </c>
      <c r="C356" s="148">
        <f t="shared" si="173"/>
        <v>39268</v>
      </c>
      <c r="D356" s="147">
        <v>3161120</v>
      </c>
      <c r="E356" s="149">
        <f t="shared" si="180"/>
        <v>-13394</v>
      </c>
      <c r="F356" s="96">
        <f t="shared" si="176"/>
        <v>45727</v>
      </c>
      <c r="H356" s="147">
        <v>1613738</v>
      </c>
      <c r="I356" s="150">
        <f t="shared" si="178"/>
        <v>-10249</v>
      </c>
      <c r="J356" s="147">
        <v>672545</v>
      </c>
      <c r="K356" s="150">
        <f t="shared" si="181"/>
        <v>-3618</v>
      </c>
      <c r="M356" s="96">
        <f t="shared" si="177"/>
        <v>45727</v>
      </c>
      <c r="O356" s="147">
        <f t="shared" si="174"/>
        <v>5447403</v>
      </c>
      <c r="Q356" s="96"/>
      <c r="R356" s="96">
        <f t="shared" si="175"/>
        <v>45727</v>
      </c>
    </row>
    <row r="357" spans="1:18" hidden="1">
      <c r="A357" s="96">
        <v>45728</v>
      </c>
      <c r="B357" s="147">
        <v>3159524</v>
      </c>
      <c r="C357" s="149">
        <f t="shared" si="173"/>
        <v>-14990</v>
      </c>
      <c r="D357" s="147">
        <v>3139834</v>
      </c>
      <c r="E357" s="149">
        <f t="shared" si="180"/>
        <v>-19690</v>
      </c>
      <c r="F357" s="96">
        <f t="shared" si="176"/>
        <v>45728</v>
      </c>
      <c r="H357" s="147">
        <v>1610590</v>
      </c>
      <c r="I357" s="150">
        <f t="shared" si="178"/>
        <v>-3148</v>
      </c>
      <c r="J357" s="147">
        <v>672718</v>
      </c>
      <c r="K357" s="150">
        <f t="shared" si="181"/>
        <v>173</v>
      </c>
      <c r="M357" s="96">
        <f t="shared" si="177"/>
        <v>45728</v>
      </c>
      <c r="O357" s="147">
        <f t="shared" si="174"/>
        <v>5423142</v>
      </c>
      <c r="Q357" s="96"/>
      <c r="R357" s="96">
        <f t="shared" si="175"/>
        <v>45728</v>
      </c>
    </row>
    <row r="358" spans="1:18" hidden="1">
      <c r="A358" s="96">
        <v>45729</v>
      </c>
      <c r="B358" s="147">
        <v>3141364</v>
      </c>
      <c r="C358" s="149">
        <f t="shared" si="173"/>
        <v>-18160</v>
      </c>
      <c r="D358" s="147">
        <v>3135192</v>
      </c>
      <c r="E358" s="149">
        <f t="shared" si="180"/>
        <v>-6172</v>
      </c>
      <c r="F358" s="96">
        <f t="shared" si="176"/>
        <v>45729</v>
      </c>
      <c r="H358" s="147">
        <v>1617293</v>
      </c>
      <c r="I358" s="150">
        <f t="shared" si="178"/>
        <v>6703</v>
      </c>
      <c r="J358" s="147">
        <v>676151</v>
      </c>
      <c r="K358" s="150">
        <f t="shared" si="181"/>
        <v>3433</v>
      </c>
      <c r="M358" s="96">
        <f t="shared" si="177"/>
        <v>45729</v>
      </c>
      <c r="O358" s="147">
        <f t="shared" si="174"/>
        <v>5428636</v>
      </c>
      <c r="Q358" s="96"/>
      <c r="R358" s="96">
        <f t="shared" si="175"/>
        <v>45729</v>
      </c>
    </row>
    <row r="359" spans="1:18" hidden="1">
      <c r="A359" s="96">
        <v>45730</v>
      </c>
      <c r="B359" s="147">
        <v>3143113</v>
      </c>
      <c r="C359" s="148">
        <f t="shared" ref="C359:C378" si="182">B359-B358</f>
        <v>1749</v>
      </c>
      <c r="D359" s="147">
        <v>3155933</v>
      </c>
      <c r="E359" s="148">
        <f t="shared" si="180"/>
        <v>12820</v>
      </c>
      <c r="F359" s="96">
        <f t="shared" si="176"/>
        <v>45730</v>
      </c>
      <c r="H359" s="147">
        <v>1616345</v>
      </c>
      <c r="I359" s="150">
        <f t="shared" si="178"/>
        <v>-948</v>
      </c>
      <c r="J359" s="147">
        <v>673558</v>
      </c>
      <c r="K359" s="150">
        <f t="shared" si="181"/>
        <v>-2593</v>
      </c>
      <c r="M359" s="96">
        <f t="shared" si="177"/>
        <v>45730</v>
      </c>
      <c r="O359" s="147">
        <f t="shared" si="174"/>
        <v>5445836</v>
      </c>
      <c r="Q359" s="96"/>
      <c r="R359" s="96">
        <f t="shared" si="175"/>
        <v>45730</v>
      </c>
    </row>
    <row r="360" spans="1:18" hidden="1">
      <c r="A360" s="96">
        <v>45733</v>
      </c>
      <c r="B360" s="147">
        <v>3156053</v>
      </c>
      <c r="C360" s="148">
        <f t="shared" si="182"/>
        <v>12940</v>
      </c>
      <c r="D360" s="147">
        <v>3168290</v>
      </c>
      <c r="E360" s="148">
        <f t="shared" si="180"/>
        <v>12237</v>
      </c>
      <c r="F360" s="96">
        <f t="shared" si="176"/>
        <v>45733</v>
      </c>
      <c r="H360" s="147">
        <v>1622515</v>
      </c>
      <c r="I360" s="150">
        <f t="shared" si="178"/>
        <v>6170</v>
      </c>
      <c r="J360" s="147">
        <v>678180</v>
      </c>
      <c r="K360" s="150">
        <f t="shared" si="181"/>
        <v>4622</v>
      </c>
      <c r="M360" s="96">
        <f t="shared" si="177"/>
        <v>45733</v>
      </c>
      <c r="O360" s="147">
        <f t="shared" si="174"/>
        <v>5468985</v>
      </c>
      <c r="Q360" s="96"/>
      <c r="R360" s="96">
        <f t="shared" si="175"/>
        <v>45733</v>
      </c>
    </row>
    <row r="361" spans="1:18" hidden="1">
      <c r="A361" s="96">
        <v>45734</v>
      </c>
      <c r="B361" s="147">
        <v>3172157</v>
      </c>
      <c r="C361" s="148">
        <f t="shared" si="182"/>
        <v>16104</v>
      </c>
      <c r="D361" s="147">
        <v>3205662</v>
      </c>
      <c r="E361" s="148">
        <f t="shared" si="180"/>
        <v>33505</v>
      </c>
      <c r="F361" s="96">
        <f t="shared" si="176"/>
        <v>45734</v>
      </c>
      <c r="H361" s="147">
        <v>1664288</v>
      </c>
      <c r="I361" s="150">
        <f t="shared" si="178"/>
        <v>41773</v>
      </c>
      <c r="J361" s="147">
        <v>683885</v>
      </c>
      <c r="K361" s="150">
        <f t="shared" si="181"/>
        <v>5705</v>
      </c>
      <c r="M361" s="96">
        <f t="shared" si="177"/>
        <v>45734</v>
      </c>
      <c r="O361" s="147">
        <f t="shared" si="174"/>
        <v>5553835</v>
      </c>
      <c r="Q361" s="96"/>
      <c r="R361" s="96">
        <f t="shared" si="175"/>
        <v>45734</v>
      </c>
    </row>
    <row r="362" spans="1:18" hidden="1">
      <c r="A362" s="96">
        <v>45735</v>
      </c>
      <c r="B362" s="147">
        <v>3207015</v>
      </c>
      <c r="C362" s="148">
        <f t="shared" si="182"/>
        <v>34858</v>
      </c>
      <c r="D362" s="147">
        <v>3217391</v>
      </c>
      <c r="E362" s="148">
        <f t="shared" si="180"/>
        <v>10376</v>
      </c>
      <c r="F362" s="96">
        <f t="shared" si="176"/>
        <v>45735</v>
      </c>
      <c r="H362" s="147">
        <v>1704364</v>
      </c>
      <c r="I362" s="150">
        <f t="shared" si="178"/>
        <v>40076</v>
      </c>
      <c r="J362" s="147">
        <v>684806</v>
      </c>
      <c r="K362" s="150">
        <f t="shared" si="181"/>
        <v>921</v>
      </c>
      <c r="M362" s="96">
        <f t="shared" si="177"/>
        <v>45735</v>
      </c>
      <c r="O362" s="147">
        <f t="shared" si="174"/>
        <v>5606561</v>
      </c>
      <c r="Q362" s="96"/>
      <c r="R362" s="96">
        <f t="shared" si="175"/>
        <v>45735</v>
      </c>
    </row>
    <row r="363" spans="1:18" hidden="1">
      <c r="A363" s="96">
        <v>45737</v>
      </c>
      <c r="B363" s="147">
        <v>3212096</v>
      </c>
      <c r="C363" s="148">
        <f t="shared" si="182"/>
        <v>5081</v>
      </c>
      <c r="D363" s="147">
        <v>3200215</v>
      </c>
      <c r="E363" s="148">
        <f t="shared" si="180"/>
        <v>-11881</v>
      </c>
      <c r="F363" s="96">
        <f t="shared" si="176"/>
        <v>45737</v>
      </c>
      <c r="H363" s="147">
        <v>1702790</v>
      </c>
      <c r="I363" s="150">
        <f t="shared" si="178"/>
        <v>-1574</v>
      </c>
      <c r="J363" s="147">
        <v>675652</v>
      </c>
      <c r="K363" s="150">
        <f t="shared" si="181"/>
        <v>-9154</v>
      </c>
      <c r="M363" s="96">
        <f t="shared" si="177"/>
        <v>45737</v>
      </c>
      <c r="O363" s="147">
        <f t="shared" si="174"/>
        <v>5578657</v>
      </c>
      <c r="Q363" s="96"/>
      <c r="R363" s="96">
        <f t="shared" si="175"/>
        <v>45737</v>
      </c>
    </row>
    <row r="364" spans="1:18" hidden="1">
      <c r="A364" s="96">
        <v>45740</v>
      </c>
      <c r="B364" s="147">
        <v>3200982</v>
      </c>
      <c r="C364" s="149">
        <f t="shared" si="182"/>
        <v>-11114</v>
      </c>
      <c r="D364" s="147">
        <v>3195712</v>
      </c>
      <c r="E364" s="149">
        <f t="shared" si="180"/>
        <v>-5270</v>
      </c>
      <c r="F364" s="96">
        <f t="shared" si="176"/>
        <v>45740</v>
      </c>
      <c r="H364" s="147">
        <v>1702301</v>
      </c>
      <c r="I364" s="150">
        <f t="shared" si="178"/>
        <v>-489</v>
      </c>
      <c r="J364" s="147">
        <v>681000</v>
      </c>
      <c r="K364" s="150">
        <f t="shared" si="181"/>
        <v>5348</v>
      </c>
      <c r="M364" s="96">
        <f t="shared" si="177"/>
        <v>45740</v>
      </c>
      <c r="O364" s="147">
        <f t="shared" si="174"/>
        <v>5579013</v>
      </c>
      <c r="Q364" s="96"/>
      <c r="R364" s="96">
        <f t="shared" si="175"/>
        <v>45740</v>
      </c>
    </row>
    <row r="365" spans="1:18" hidden="1">
      <c r="A365" s="96">
        <v>45741</v>
      </c>
      <c r="B365" s="147">
        <v>3195488</v>
      </c>
      <c r="C365" s="149">
        <f t="shared" si="182"/>
        <v>-5494</v>
      </c>
      <c r="D365" s="147">
        <v>3206990</v>
      </c>
      <c r="E365" s="148">
        <f t="shared" si="180"/>
        <v>11502</v>
      </c>
      <c r="F365" s="96">
        <f t="shared" si="176"/>
        <v>45741</v>
      </c>
      <c r="H365" s="147">
        <v>1704233</v>
      </c>
      <c r="I365" s="150">
        <f t="shared" si="178"/>
        <v>1932</v>
      </c>
      <c r="J365" s="147">
        <v>681074</v>
      </c>
      <c r="K365" s="150">
        <f t="shared" si="181"/>
        <v>74</v>
      </c>
      <c r="M365" s="96">
        <f t="shared" si="177"/>
        <v>45741</v>
      </c>
      <c r="O365" s="147">
        <f t="shared" si="174"/>
        <v>5592297</v>
      </c>
      <c r="Q365" s="96"/>
      <c r="R365" s="96">
        <f t="shared" si="175"/>
        <v>45741</v>
      </c>
    </row>
    <row r="366" spans="1:18" hidden="1">
      <c r="A366" s="96">
        <v>45742</v>
      </c>
      <c r="B366" s="147">
        <v>3207588</v>
      </c>
      <c r="C366" s="148">
        <f t="shared" si="182"/>
        <v>12100</v>
      </c>
      <c r="D366" s="147">
        <v>3209624</v>
      </c>
      <c r="E366" s="148">
        <f t="shared" si="180"/>
        <v>2036</v>
      </c>
      <c r="F366" s="96">
        <f t="shared" si="176"/>
        <v>45742</v>
      </c>
      <c r="H366" s="147">
        <v>2012608</v>
      </c>
      <c r="I366" s="150">
        <f t="shared" si="178"/>
        <v>308375</v>
      </c>
      <c r="J366" s="147">
        <v>681969</v>
      </c>
      <c r="K366" s="150">
        <f t="shared" si="181"/>
        <v>895</v>
      </c>
      <c r="M366" s="96">
        <f t="shared" si="177"/>
        <v>45742</v>
      </c>
      <c r="O366" s="147">
        <f t="shared" si="174"/>
        <v>5904201</v>
      </c>
      <c r="Q366" s="96"/>
      <c r="R366" s="96">
        <f t="shared" si="175"/>
        <v>45742</v>
      </c>
    </row>
    <row r="367" spans="1:18" hidden="1">
      <c r="A367" s="96">
        <v>45743</v>
      </c>
      <c r="B367" s="147">
        <v>3207534</v>
      </c>
      <c r="C367" s="265">
        <f t="shared" si="182"/>
        <v>-54</v>
      </c>
      <c r="D367" s="147">
        <v>3204480</v>
      </c>
      <c r="E367" s="149">
        <f t="shared" si="180"/>
        <v>-3054</v>
      </c>
      <c r="F367" s="96">
        <f t="shared" si="176"/>
        <v>45743</v>
      </c>
      <c r="H367" s="147">
        <v>2019725</v>
      </c>
      <c r="I367" s="150">
        <f t="shared" si="178"/>
        <v>7117</v>
      </c>
      <c r="J367" s="147">
        <v>684156</v>
      </c>
      <c r="K367" s="150">
        <f t="shared" si="181"/>
        <v>2187</v>
      </c>
      <c r="M367" s="96">
        <f t="shared" si="177"/>
        <v>45743</v>
      </c>
      <c r="O367" s="147">
        <f t="shared" si="174"/>
        <v>5908361</v>
      </c>
      <c r="Q367" s="96"/>
      <c r="R367" s="96">
        <f t="shared" si="175"/>
        <v>45743</v>
      </c>
    </row>
    <row r="368" spans="1:18" hidden="1">
      <c r="A368" s="96">
        <v>45744</v>
      </c>
      <c r="B368" s="147">
        <v>3186748</v>
      </c>
      <c r="C368" s="149">
        <f t="shared" si="182"/>
        <v>-20786</v>
      </c>
      <c r="D368" s="147">
        <v>3163400</v>
      </c>
      <c r="E368" s="149">
        <f t="shared" si="180"/>
        <v>-23348</v>
      </c>
      <c r="F368" s="96">
        <f t="shared" si="176"/>
        <v>45744</v>
      </c>
      <c r="H368" s="147">
        <v>2000757</v>
      </c>
      <c r="I368" s="150">
        <f t="shared" si="178"/>
        <v>-18968</v>
      </c>
      <c r="J368" s="147">
        <v>677838</v>
      </c>
      <c r="K368" s="150">
        <f t="shared" si="181"/>
        <v>-6318</v>
      </c>
      <c r="M368" s="96">
        <f t="shared" si="177"/>
        <v>45744</v>
      </c>
      <c r="O368" s="147">
        <f t="shared" si="174"/>
        <v>5841995</v>
      </c>
      <c r="Q368" s="96"/>
      <c r="R368" s="96">
        <f t="shared" si="175"/>
        <v>45744</v>
      </c>
    </row>
    <row r="369" spans="1:18" hidden="1">
      <c r="A369" s="96">
        <v>45747</v>
      </c>
      <c r="B369" s="147">
        <v>3161556</v>
      </c>
      <c r="C369" s="149">
        <f t="shared" si="182"/>
        <v>-25192</v>
      </c>
      <c r="D369" s="147">
        <v>3094207</v>
      </c>
      <c r="E369" s="149">
        <f t="shared" si="180"/>
        <v>-67349</v>
      </c>
      <c r="F369" s="96">
        <f t="shared" si="176"/>
        <v>45747</v>
      </c>
      <c r="H369" s="147">
        <v>1962470</v>
      </c>
      <c r="I369" s="150">
        <f t="shared" si="178"/>
        <v>-38287</v>
      </c>
      <c r="J369" s="147">
        <v>681969</v>
      </c>
      <c r="K369" s="150">
        <f t="shared" si="181"/>
        <v>4131</v>
      </c>
      <c r="M369" s="96">
        <f t="shared" si="177"/>
        <v>45747</v>
      </c>
      <c r="O369" s="147">
        <f t="shared" si="174"/>
        <v>5738646</v>
      </c>
      <c r="Q369" s="96"/>
      <c r="R369" s="96">
        <f t="shared" si="175"/>
        <v>45747</v>
      </c>
    </row>
    <row r="370" spans="1:18">
      <c r="A370" s="96">
        <v>45748</v>
      </c>
      <c r="B370" s="147">
        <v>3094421</v>
      </c>
      <c r="C370" s="149">
        <f t="shared" si="182"/>
        <v>-67135</v>
      </c>
      <c r="D370" s="147">
        <v>3093708</v>
      </c>
      <c r="E370" s="162">
        <f t="shared" si="180"/>
        <v>-713</v>
      </c>
      <c r="F370" s="96">
        <f t="shared" si="176"/>
        <v>45748</v>
      </c>
      <c r="H370" s="147">
        <v>1968572</v>
      </c>
      <c r="I370" s="150">
        <f t="shared" si="178"/>
        <v>6102</v>
      </c>
      <c r="J370" s="147">
        <v>669267</v>
      </c>
      <c r="K370" s="150">
        <f t="shared" si="181"/>
        <v>-12702</v>
      </c>
      <c r="M370" s="96">
        <f t="shared" si="177"/>
        <v>45748</v>
      </c>
      <c r="O370" s="147">
        <f t="shared" si="174"/>
        <v>5731547</v>
      </c>
      <c r="Q370" s="96"/>
      <c r="R370" s="96">
        <f t="shared" si="175"/>
        <v>45748</v>
      </c>
    </row>
    <row r="371" spans="1:18" hidden="1">
      <c r="A371" s="96">
        <v>45749</v>
      </c>
      <c r="B371" s="147">
        <v>3091409</v>
      </c>
      <c r="C371" s="149">
        <f t="shared" si="182"/>
        <v>-3012</v>
      </c>
      <c r="D371" s="147">
        <v>3077484</v>
      </c>
      <c r="E371" s="149">
        <f t="shared" si="180"/>
        <v>-13925</v>
      </c>
      <c r="F371" s="96">
        <f t="shared" si="176"/>
        <v>45749</v>
      </c>
      <c r="H371" s="147">
        <v>1955282</v>
      </c>
      <c r="I371" s="150">
        <f t="shared" si="178"/>
        <v>-13290</v>
      </c>
      <c r="J371" s="147">
        <v>663999</v>
      </c>
      <c r="K371" s="150">
        <f t="shared" si="181"/>
        <v>-5268</v>
      </c>
      <c r="M371" s="96">
        <f t="shared" si="177"/>
        <v>45749</v>
      </c>
      <c r="O371" s="147">
        <f t="shared" si="174"/>
        <v>5696765</v>
      </c>
      <c r="Q371" s="96"/>
      <c r="R371" s="96">
        <f t="shared" si="175"/>
        <v>45749</v>
      </c>
    </row>
    <row r="372" spans="1:18" hidden="1">
      <c r="A372" s="96">
        <v>45750</v>
      </c>
      <c r="B372" s="147">
        <v>3072336</v>
      </c>
      <c r="C372" s="149">
        <f t="shared" si="182"/>
        <v>-19073</v>
      </c>
      <c r="D372" s="147">
        <v>3037757</v>
      </c>
      <c r="E372" s="149">
        <f t="shared" si="180"/>
        <v>-34579</v>
      </c>
      <c r="F372" s="96">
        <f t="shared" si="176"/>
        <v>45750</v>
      </c>
      <c r="H372" s="147">
        <v>1927990</v>
      </c>
      <c r="I372" s="150">
        <f t="shared" si="178"/>
        <v>-27292</v>
      </c>
      <c r="J372" s="147">
        <v>655794</v>
      </c>
      <c r="K372" s="150">
        <f t="shared" si="181"/>
        <v>-8205</v>
      </c>
      <c r="M372" s="96">
        <f t="shared" si="177"/>
        <v>45750</v>
      </c>
      <c r="O372" s="147">
        <f t="shared" si="174"/>
        <v>5621541</v>
      </c>
      <c r="Q372" s="96"/>
      <c r="R372" s="96">
        <f t="shared" si="175"/>
        <v>45750</v>
      </c>
    </row>
    <row r="373" spans="1:18" hidden="1">
      <c r="A373" s="96">
        <v>45751</v>
      </c>
      <c r="B373" s="147">
        <v>3037845</v>
      </c>
      <c r="C373" s="149">
        <f t="shared" si="182"/>
        <v>-34491</v>
      </c>
      <c r="D373" s="147">
        <v>3016517</v>
      </c>
      <c r="E373" s="149">
        <f>D373-B373</f>
        <v>-21328</v>
      </c>
      <c r="F373" s="96">
        <f t="shared" si="176"/>
        <v>45751</v>
      </c>
      <c r="H373" s="147">
        <v>1901317</v>
      </c>
      <c r="I373" s="150">
        <f t="shared" si="178"/>
        <v>-26673</v>
      </c>
      <c r="J373" s="147">
        <v>653849</v>
      </c>
      <c r="K373" s="150">
        <f t="shared" si="181"/>
        <v>-1945</v>
      </c>
      <c r="M373" s="96">
        <f t="shared" si="177"/>
        <v>45751</v>
      </c>
      <c r="O373" s="147">
        <f t="shared" si="174"/>
        <v>5571683</v>
      </c>
      <c r="Q373" s="96"/>
      <c r="R373" s="96">
        <f t="shared" si="175"/>
        <v>45751</v>
      </c>
    </row>
    <row r="374" spans="1:18" hidden="1">
      <c r="A374" s="96">
        <v>45754</v>
      </c>
      <c r="B374" s="147">
        <v>3004213</v>
      </c>
      <c r="C374" s="149">
        <f t="shared" si="182"/>
        <v>-33632</v>
      </c>
      <c r="D374" s="147">
        <v>2901042</v>
      </c>
      <c r="E374" s="149">
        <f t="shared" si="180"/>
        <v>-103171</v>
      </c>
      <c r="F374" s="96">
        <f t="shared" si="176"/>
        <v>45754</v>
      </c>
      <c r="H374" s="147">
        <v>1818581</v>
      </c>
      <c r="I374" s="150">
        <f t="shared" si="178"/>
        <v>-82736</v>
      </c>
      <c r="J374" s="147">
        <v>635426</v>
      </c>
      <c r="K374" s="150">
        <f t="shared" si="181"/>
        <v>-18423</v>
      </c>
      <c r="M374" s="96">
        <f t="shared" si="177"/>
        <v>45754</v>
      </c>
      <c r="O374" s="147">
        <f t="shared" si="174"/>
        <v>5355049</v>
      </c>
      <c r="Q374" s="96"/>
      <c r="R374" s="96">
        <f t="shared" si="175"/>
        <v>45754</v>
      </c>
    </row>
    <row r="375" spans="1:18" hidden="1">
      <c r="A375" s="96">
        <v>45755</v>
      </c>
      <c r="B375" s="147">
        <v>2900363</v>
      </c>
      <c r="C375" s="149">
        <f t="shared" si="182"/>
        <v>-103850</v>
      </c>
      <c r="D375" s="147">
        <v>3006019</v>
      </c>
      <c r="E375" s="148">
        <f t="shared" si="180"/>
        <v>105656</v>
      </c>
      <c r="F375" s="96">
        <f t="shared" si="176"/>
        <v>45755</v>
      </c>
      <c r="H375" s="147">
        <v>1831388</v>
      </c>
      <c r="I375" s="150">
        <f t="shared" si="178"/>
        <v>12807</v>
      </c>
      <c r="J375" s="147">
        <v>646899</v>
      </c>
      <c r="K375" s="150">
        <f t="shared" si="181"/>
        <v>11473</v>
      </c>
      <c r="M375" s="96">
        <f t="shared" si="177"/>
        <v>45755</v>
      </c>
      <c r="O375" s="147">
        <f t="shared" si="174"/>
        <v>5484306</v>
      </c>
      <c r="Q375" s="96"/>
      <c r="R375" s="96">
        <f t="shared" si="175"/>
        <v>45755</v>
      </c>
    </row>
    <row r="376" spans="1:18" hidden="1">
      <c r="A376" s="96">
        <v>45756</v>
      </c>
      <c r="B376" s="147">
        <v>3002252</v>
      </c>
      <c r="C376" s="148">
        <f t="shared" si="182"/>
        <v>101889</v>
      </c>
      <c r="D376" s="147">
        <v>2955498</v>
      </c>
      <c r="E376" s="149">
        <f t="shared" si="180"/>
        <v>-46754</v>
      </c>
      <c r="F376" s="96">
        <f t="shared" si="176"/>
        <v>45756</v>
      </c>
      <c r="H376" s="147">
        <v>1758248</v>
      </c>
      <c r="I376" s="150">
        <f t="shared" si="178"/>
        <v>-73140</v>
      </c>
      <c r="J376" s="147">
        <v>640315</v>
      </c>
      <c r="K376" s="150">
        <f t="shared" si="181"/>
        <v>-6584</v>
      </c>
      <c r="M376" s="96">
        <f t="shared" si="177"/>
        <v>45756</v>
      </c>
      <c r="O376" s="147">
        <f t="shared" si="174"/>
        <v>5354061</v>
      </c>
      <c r="Q376" s="96"/>
      <c r="R376" s="96">
        <f t="shared" si="175"/>
        <v>45756</v>
      </c>
    </row>
    <row r="377" spans="1:18" hidden="1">
      <c r="A377" s="96">
        <v>45757</v>
      </c>
      <c r="B377" s="147">
        <v>2960618</v>
      </c>
      <c r="C377" s="149">
        <f t="shared" si="182"/>
        <v>-41634</v>
      </c>
      <c r="D377" s="147">
        <v>3109267</v>
      </c>
      <c r="E377" s="148">
        <f t="shared" si="180"/>
        <v>148649</v>
      </c>
      <c r="F377" s="96">
        <f t="shared" si="176"/>
        <v>45757</v>
      </c>
      <c r="H377" s="147">
        <v>1819929</v>
      </c>
      <c r="I377" s="150">
        <f t="shared" si="178"/>
        <v>61681</v>
      </c>
      <c r="J377" s="147">
        <v>662449</v>
      </c>
      <c r="K377" s="150">
        <f t="shared" si="181"/>
        <v>22134</v>
      </c>
      <c r="M377" s="96">
        <f t="shared" si="177"/>
        <v>45757</v>
      </c>
      <c r="O377" s="147">
        <f t="shared" si="174"/>
        <v>5591645</v>
      </c>
      <c r="Q377" s="96"/>
      <c r="R377" s="96">
        <f t="shared" si="175"/>
        <v>45757</v>
      </c>
    </row>
    <row r="378" spans="1:18" hidden="1">
      <c r="A378" s="96">
        <v>45758</v>
      </c>
      <c r="B378" s="147">
        <v>3102670</v>
      </c>
      <c r="C378" s="148">
        <f t="shared" si="182"/>
        <v>142052</v>
      </c>
      <c r="D378" s="147">
        <v>3045166</v>
      </c>
      <c r="E378" s="149">
        <f t="shared" si="180"/>
        <v>-57504</v>
      </c>
      <c r="F378" s="96">
        <f t="shared" si="176"/>
        <v>45758</v>
      </c>
      <c r="H378" s="147">
        <v>1820596</v>
      </c>
      <c r="I378" s="150">
        <f t="shared" ref="I378:I410" si="183">H378-H377</f>
        <v>667</v>
      </c>
      <c r="J378" s="147">
        <v>654539</v>
      </c>
      <c r="K378" s="150">
        <f t="shared" ref="K378:K409" si="184">J378-J377</f>
        <v>-7910</v>
      </c>
      <c r="M378" s="96">
        <f t="shared" si="177"/>
        <v>45758</v>
      </c>
      <c r="O378" s="147">
        <f t="shared" si="174"/>
        <v>5520301</v>
      </c>
      <c r="Q378" s="96"/>
      <c r="R378" s="96">
        <f t="shared" si="175"/>
        <v>45758</v>
      </c>
    </row>
    <row r="379" spans="1:18" hidden="1">
      <c r="A379" s="96">
        <v>45761</v>
      </c>
      <c r="B379" s="147">
        <v>3044723</v>
      </c>
      <c r="C379" s="149">
        <f t="shared" ref="C379:C442" si="185">B379-B378</f>
        <v>-57947</v>
      </c>
      <c r="D379" s="147">
        <v>3051078</v>
      </c>
      <c r="E379" s="148">
        <f t="shared" ref="E379:E399" si="186">D379-B379</f>
        <v>6355</v>
      </c>
      <c r="F379" s="96">
        <f t="shared" si="176"/>
        <v>45761</v>
      </c>
      <c r="H379" s="147">
        <v>1838757</v>
      </c>
      <c r="I379" s="150">
        <f t="shared" si="183"/>
        <v>18161</v>
      </c>
      <c r="J379" s="147">
        <v>665337</v>
      </c>
      <c r="K379" s="150">
        <f t="shared" si="184"/>
        <v>10798</v>
      </c>
      <c r="M379" s="96">
        <f t="shared" si="177"/>
        <v>45761</v>
      </c>
      <c r="O379" s="147">
        <f t="shared" si="174"/>
        <v>5555172</v>
      </c>
      <c r="Q379" s="96"/>
      <c r="R379" s="96">
        <f t="shared" si="175"/>
        <v>45761</v>
      </c>
    </row>
    <row r="380" spans="1:18" hidden="1">
      <c r="A380" s="96">
        <v>45762</v>
      </c>
      <c r="B380" s="147">
        <v>3052353</v>
      </c>
      <c r="C380" s="148">
        <f t="shared" si="185"/>
        <v>7630</v>
      </c>
      <c r="D380" s="147">
        <v>3069674</v>
      </c>
      <c r="E380" s="148">
        <f t="shared" si="186"/>
        <v>17321</v>
      </c>
      <c r="F380" s="96">
        <f t="shared" si="176"/>
        <v>45762</v>
      </c>
      <c r="H380" s="147">
        <v>1850979</v>
      </c>
      <c r="I380" s="150">
        <f t="shared" si="183"/>
        <v>12222</v>
      </c>
      <c r="J380" s="147">
        <v>667688</v>
      </c>
      <c r="K380" s="150">
        <f t="shared" si="184"/>
        <v>2351</v>
      </c>
      <c r="M380" s="96">
        <f t="shared" si="177"/>
        <v>45762</v>
      </c>
      <c r="O380" s="147">
        <f t="shared" si="174"/>
        <v>5588341</v>
      </c>
      <c r="Q380" s="96"/>
      <c r="R380" s="96">
        <f t="shared" si="175"/>
        <v>45762</v>
      </c>
    </row>
    <row r="381" spans="1:18" hidden="1">
      <c r="A381" s="96">
        <v>45763</v>
      </c>
      <c r="B381" s="147">
        <v>3068752</v>
      </c>
      <c r="C381" s="148">
        <f t="shared" si="185"/>
        <v>16399</v>
      </c>
      <c r="D381" s="147">
        <v>3058106</v>
      </c>
      <c r="E381" s="149">
        <f t="shared" si="186"/>
        <v>-10646</v>
      </c>
      <c r="F381" s="96">
        <f t="shared" si="176"/>
        <v>45763</v>
      </c>
      <c r="H381" s="147">
        <v>1849717</v>
      </c>
      <c r="I381" s="150">
        <f t="shared" si="183"/>
        <v>-1262</v>
      </c>
      <c r="J381" s="147">
        <v>514822</v>
      </c>
      <c r="K381" s="150">
        <f t="shared" si="184"/>
        <v>-152866</v>
      </c>
      <c r="M381" s="96">
        <f t="shared" si="177"/>
        <v>45763</v>
      </c>
      <c r="O381" s="147">
        <f t="shared" si="174"/>
        <v>5422645</v>
      </c>
      <c r="Q381" s="96"/>
      <c r="R381" s="96">
        <f t="shared" si="175"/>
        <v>45763</v>
      </c>
    </row>
    <row r="382" spans="1:18" hidden="1">
      <c r="A382" s="96">
        <v>45764</v>
      </c>
      <c r="B382" s="147">
        <v>3058653</v>
      </c>
      <c r="C382" s="149">
        <f t="shared" si="185"/>
        <v>-10099</v>
      </c>
      <c r="D382" s="147">
        <v>3067607</v>
      </c>
      <c r="E382" s="148">
        <f t="shared" si="186"/>
        <v>8954</v>
      </c>
      <c r="F382" s="96">
        <f t="shared" si="176"/>
        <v>45764</v>
      </c>
      <c r="H382" s="147">
        <v>1853996</v>
      </c>
      <c r="I382" s="150">
        <f t="shared" si="183"/>
        <v>4279</v>
      </c>
      <c r="J382" s="147">
        <v>516549</v>
      </c>
      <c r="K382" s="150">
        <f t="shared" si="184"/>
        <v>1727</v>
      </c>
      <c r="M382" s="96">
        <f t="shared" si="177"/>
        <v>45764</v>
      </c>
      <c r="O382" s="147">
        <f t="shared" si="174"/>
        <v>5438152</v>
      </c>
      <c r="Q382" s="96"/>
      <c r="R382" s="96">
        <f t="shared" si="175"/>
        <v>45764</v>
      </c>
    </row>
    <row r="383" spans="1:18" hidden="1">
      <c r="A383" s="96">
        <v>45765</v>
      </c>
      <c r="B383" s="147">
        <v>3067461</v>
      </c>
      <c r="C383" s="148">
        <f t="shared" si="185"/>
        <v>8808</v>
      </c>
      <c r="D383" s="147">
        <v>3086712</v>
      </c>
      <c r="E383" s="148">
        <f t="shared" si="186"/>
        <v>19251</v>
      </c>
      <c r="F383" s="96">
        <f t="shared" si="176"/>
        <v>45765</v>
      </c>
      <c r="H383" s="147">
        <v>1881877</v>
      </c>
      <c r="I383" s="150">
        <f t="shared" si="183"/>
        <v>27881</v>
      </c>
      <c r="J383" s="147">
        <v>516686</v>
      </c>
      <c r="K383" s="150">
        <f t="shared" si="184"/>
        <v>137</v>
      </c>
      <c r="M383" s="96">
        <f t="shared" si="177"/>
        <v>45765</v>
      </c>
      <c r="O383" s="147">
        <f t="shared" si="174"/>
        <v>5485275</v>
      </c>
      <c r="Q383" s="96"/>
      <c r="R383" s="96">
        <f t="shared" si="175"/>
        <v>45765</v>
      </c>
    </row>
    <row r="384" spans="1:18" hidden="1">
      <c r="A384" s="96">
        <v>45768</v>
      </c>
      <c r="B384" s="147">
        <v>3086777</v>
      </c>
      <c r="C384" s="148">
        <f t="shared" si="185"/>
        <v>19316</v>
      </c>
      <c r="D384" s="147">
        <v>3078152</v>
      </c>
      <c r="E384" s="149">
        <f t="shared" si="186"/>
        <v>-8625</v>
      </c>
      <c r="F384" s="96">
        <f t="shared" si="176"/>
        <v>45768</v>
      </c>
      <c r="H384" s="147">
        <v>1925339</v>
      </c>
      <c r="I384" s="150">
        <f t="shared" si="183"/>
        <v>43462</v>
      </c>
      <c r="J384" s="147">
        <v>518579</v>
      </c>
      <c r="K384" s="150">
        <f t="shared" si="184"/>
        <v>1893</v>
      </c>
      <c r="M384" s="96">
        <f t="shared" si="177"/>
        <v>45768</v>
      </c>
      <c r="O384" s="147">
        <f t="shared" si="174"/>
        <v>5522070</v>
      </c>
      <c r="Q384" s="96"/>
      <c r="R384" s="96">
        <f t="shared" si="175"/>
        <v>45768</v>
      </c>
    </row>
    <row r="385" spans="1:18" hidden="1">
      <c r="A385" s="96">
        <v>45769</v>
      </c>
      <c r="B385" s="147">
        <v>3077858</v>
      </c>
      <c r="C385" s="149">
        <f t="shared" si="185"/>
        <v>-8919</v>
      </c>
      <c r="D385" s="147">
        <v>3086565</v>
      </c>
      <c r="E385" s="148">
        <f t="shared" si="186"/>
        <v>8707</v>
      </c>
      <c r="F385" s="96">
        <f t="shared" si="176"/>
        <v>45769</v>
      </c>
      <c r="H385" s="147">
        <v>1920980</v>
      </c>
      <c r="I385" s="150">
        <f t="shared" si="183"/>
        <v>-4359</v>
      </c>
      <c r="J385" s="147">
        <v>520174</v>
      </c>
      <c r="K385" s="150">
        <f t="shared" si="184"/>
        <v>1595</v>
      </c>
      <c r="M385" s="96">
        <f t="shared" si="177"/>
        <v>45769</v>
      </c>
      <c r="O385" s="147">
        <f t="shared" si="174"/>
        <v>5527719</v>
      </c>
      <c r="Q385" s="96"/>
      <c r="R385" s="96">
        <f t="shared" si="175"/>
        <v>45769</v>
      </c>
    </row>
    <row r="386" spans="1:18" hidden="1">
      <c r="A386" s="96">
        <v>45770</v>
      </c>
      <c r="B386" s="147">
        <v>3088362</v>
      </c>
      <c r="C386" s="148">
        <f t="shared" si="185"/>
        <v>10504</v>
      </c>
      <c r="D386" s="147">
        <v>3134477</v>
      </c>
      <c r="E386" s="148">
        <f t="shared" si="186"/>
        <v>46115</v>
      </c>
      <c r="F386" s="96">
        <f t="shared" si="176"/>
        <v>45770</v>
      </c>
      <c r="H386" s="147">
        <v>1937393</v>
      </c>
      <c r="I386" s="150">
        <f t="shared" si="183"/>
        <v>16413</v>
      </c>
      <c r="J386" s="147">
        <v>526419</v>
      </c>
      <c r="K386" s="150">
        <f t="shared" si="184"/>
        <v>6245</v>
      </c>
      <c r="M386" s="96">
        <f t="shared" si="177"/>
        <v>45770</v>
      </c>
      <c r="O386" s="147">
        <f t="shared" si="174"/>
        <v>5598289</v>
      </c>
      <c r="Q386" s="96"/>
      <c r="R386" s="96">
        <f t="shared" si="175"/>
        <v>45770</v>
      </c>
    </row>
    <row r="387" spans="1:18" hidden="1">
      <c r="A387" s="96">
        <v>45771</v>
      </c>
      <c r="B387" s="147">
        <v>3137571</v>
      </c>
      <c r="C387" s="148">
        <f t="shared" si="185"/>
        <v>49209</v>
      </c>
      <c r="D387" s="147">
        <v>3131389</v>
      </c>
      <c r="E387" s="149">
        <f t="shared" si="186"/>
        <v>-6182</v>
      </c>
      <c r="F387" s="96">
        <f t="shared" si="176"/>
        <v>45771</v>
      </c>
      <c r="H387" s="147">
        <v>1952543</v>
      </c>
      <c r="I387" s="150">
        <f t="shared" si="183"/>
        <v>15150</v>
      </c>
      <c r="J387" s="147">
        <v>527376</v>
      </c>
      <c r="K387" s="150">
        <f t="shared" si="184"/>
        <v>957</v>
      </c>
      <c r="M387" s="96">
        <f t="shared" si="177"/>
        <v>45771</v>
      </c>
      <c r="O387" s="147">
        <f t="shared" si="174"/>
        <v>5611308</v>
      </c>
      <c r="Q387" s="96"/>
      <c r="R387" s="96">
        <f t="shared" si="175"/>
        <v>45771</v>
      </c>
    </row>
    <row r="388" spans="1:18" hidden="1">
      <c r="A388" s="96">
        <v>45772</v>
      </c>
      <c r="B388" s="147">
        <v>3134615</v>
      </c>
      <c r="C388" s="149">
        <f t="shared" si="185"/>
        <v>-2956</v>
      </c>
      <c r="D388" s="147">
        <v>3145364</v>
      </c>
      <c r="E388" s="148">
        <f t="shared" si="186"/>
        <v>10749</v>
      </c>
      <c r="F388" s="96">
        <f t="shared" si="176"/>
        <v>45772</v>
      </c>
      <c r="H388" s="147">
        <v>1980567</v>
      </c>
      <c r="I388" s="150">
        <f t="shared" si="183"/>
        <v>28024</v>
      </c>
      <c r="J388" s="147">
        <v>530833</v>
      </c>
      <c r="K388" s="150">
        <f t="shared" si="184"/>
        <v>3457</v>
      </c>
      <c r="M388" s="96">
        <f t="shared" si="177"/>
        <v>45772</v>
      </c>
      <c r="O388" s="147">
        <f t="shared" si="174"/>
        <v>5656764</v>
      </c>
      <c r="Q388" s="96"/>
      <c r="R388" s="96">
        <f t="shared" si="175"/>
        <v>45772</v>
      </c>
    </row>
    <row r="389" spans="1:18" hidden="1">
      <c r="A389" s="96">
        <v>45775</v>
      </c>
      <c r="B389" s="147">
        <v>3139079</v>
      </c>
      <c r="C389" s="148">
        <f t="shared" si="185"/>
        <v>4464</v>
      </c>
      <c r="D389" s="147">
        <v>3179953</v>
      </c>
      <c r="E389" s="148">
        <f t="shared" si="186"/>
        <v>40874</v>
      </c>
      <c r="F389" s="96">
        <f t="shared" si="176"/>
        <v>45775</v>
      </c>
      <c r="H389" s="147">
        <v>1999086</v>
      </c>
      <c r="I389" s="150">
        <f t="shared" si="183"/>
        <v>18519</v>
      </c>
      <c r="J389" s="147">
        <v>535145</v>
      </c>
      <c r="K389" s="150">
        <f t="shared" si="184"/>
        <v>4312</v>
      </c>
      <c r="M389" s="96">
        <f t="shared" si="177"/>
        <v>45775</v>
      </c>
      <c r="O389" s="147">
        <f t="shared" si="174"/>
        <v>5714184</v>
      </c>
      <c r="Q389" s="96"/>
      <c r="R389" s="96">
        <f t="shared" si="175"/>
        <v>45775</v>
      </c>
    </row>
    <row r="390" spans="1:18" hidden="1">
      <c r="A390" s="96">
        <v>45777</v>
      </c>
      <c r="B390" s="147">
        <v>3181159</v>
      </c>
      <c r="C390" s="148">
        <f t="shared" si="185"/>
        <v>42080</v>
      </c>
      <c r="D390" s="147">
        <v>3160847</v>
      </c>
      <c r="E390" s="149">
        <f t="shared" si="186"/>
        <v>-20312</v>
      </c>
      <c r="F390" s="96">
        <f t="shared" si="176"/>
        <v>45777</v>
      </c>
      <c r="H390" s="147">
        <v>2002085</v>
      </c>
      <c r="I390" s="150">
        <f t="shared" si="183"/>
        <v>2999</v>
      </c>
      <c r="J390" s="147">
        <v>527609</v>
      </c>
      <c r="K390" s="150">
        <f t="shared" si="184"/>
        <v>-7536</v>
      </c>
      <c r="M390" s="96">
        <f t="shared" si="177"/>
        <v>45777</v>
      </c>
      <c r="O390" s="147">
        <f t="shared" si="174"/>
        <v>5690541</v>
      </c>
      <c r="Q390" s="96"/>
      <c r="R390" s="96">
        <f t="shared" si="175"/>
        <v>45777</v>
      </c>
    </row>
    <row r="391" spans="1:18">
      <c r="A391" s="96">
        <v>45778</v>
      </c>
      <c r="B391" s="147">
        <v>3181159</v>
      </c>
      <c r="C391" s="148">
        <f t="shared" si="185"/>
        <v>0</v>
      </c>
      <c r="D391" s="147">
        <v>3191894</v>
      </c>
      <c r="E391" s="148">
        <f t="shared" si="186"/>
        <v>10735</v>
      </c>
      <c r="F391" s="96">
        <f t="shared" si="176"/>
        <v>45778</v>
      </c>
      <c r="H391" s="147">
        <v>1991615</v>
      </c>
      <c r="I391" s="150">
        <f t="shared" si="183"/>
        <v>-10470</v>
      </c>
      <c r="J391" s="147">
        <v>531673</v>
      </c>
      <c r="K391" s="150">
        <f t="shared" si="184"/>
        <v>4064</v>
      </c>
      <c r="M391" s="96">
        <f t="shared" si="177"/>
        <v>45778</v>
      </c>
      <c r="O391" s="147">
        <f t="shared" si="174"/>
        <v>5715182</v>
      </c>
      <c r="Q391" s="96"/>
      <c r="R391" s="96">
        <f t="shared" si="175"/>
        <v>45778</v>
      </c>
    </row>
    <row r="392" spans="1:18" hidden="1">
      <c r="A392" s="96">
        <v>45784</v>
      </c>
      <c r="B392" s="147">
        <v>3181159</v>
      </c>
      <c r="C392" s="148">
        <f t="shared" ref="C392" si="187">B392-B391</f>
        <v>0</v>
      </c>
      <c r="D392" s="147">
        <v>3207701</v>
      </c>
      <c r="E392" s="149">
        <f t="shared" si="186"/>
        <v>26542</v>
      </c>
      <c r="F392" s="96">
        <f t="shared" ref="F392:F404" si="188">$A392</f>
        <v>45784</v>
      </c>
      <c r="H392" s="147">
        <v>1991615</v>
      </c>
      <c r="I392" s="150">
        <f t="shared" ref="I392" si="189">H392-H391</f>
        <v>0</v>
      </c>
      <c r="J392" s="147">
        <v>531673</v>
      </c>
      <c r="K392" s="150">
        <f t="shared" ref="K392" si="190">J392-J391</f>
        <v>0</v>
      </c>
      <c r="M392" s="96">
        <f t="shared" ref="M392:M404" si="191">$A392</f>
        <v>45784</v>
      </c>
      <c r="O392" s="147">
        <f t="shared" si="174"/>
        <v>5730989</v>
      </c>
      <c r="Q392" s="96"/>
      <c r="R392" s="96">
        <f t="shared" si="175"/>
        <v>45784</v>
      </c>
    </row>
    <row r="393" spans="1:18" hidden="1">
      <c r="A393" s="96">
        <v>45785</v>
      </c>
      <c r="B393" s="147">
        <v>3211338</v>
      </c>
      <c r="C393" s="148">
        <f t="shared" si="185"/>
        <v>30179</v>
      </c>
      <c r="D393" s="147">
        <v>3216266</v>
      </c>
      <c r="E393" s="148">
        <f t="shared" si="186"/>
        <v>4928</v>
      </c>
      <c r="F393" s="96">
        <f t="shared" si="188"/>
        <v>45785</v>
      </c>
      <c r="H393" s="147">
        <v>1972749</v>
      </c>
      <c r="I393" s="150">
        <f t="shared" si="183"/>
        <v>-18866</v>
      </c>
      <c r="J393" s="147">
        <v>534448</v>
      </c>
      <c r="K393" s="150">
        <f t="shared" si="184"/>
        <v>2775</v>
      </c>
      <c r="M393" s="96">
        <f t="shared" si="191"/>
        <v>45785</v>
      </c>
      <c r="O393" s="147">
        <f t="shared" si="174"/>
        <v>5723463</v>
      </c>
      <c r="Q393" s="96"/>
      <c r="R393" s="96">
        <f t="shared" si="175"/>
        <v>45785</v>
      </c>
    </row>
    <row r="394" spans="1:18" hidden="1">
      <c r="A394" s="96">
        <v>45786</v>
      </c>
      <c r="B394" s="147">
        <v>3216959</v>
      </c>
      <c r="C394" s="148">
        <f t="shared" si="185"/>
        <v>5621</v>
      </c>
      <c r="D394" s="147">
        <v>3236300</v>
      </c>
      <c r="E394" s="148">
        <f t="shared" si="186"/>
        <v>19341</v>
      </c>
      <c r="F394" s="96">
        <f t="shared" si="188"/>
        <v>45786</v>
      </c>
      <c r="H394" s="147">
        <v>1987571</v>
      </c>
      <c r="I394" s="150">
        <f t="shared" si="183"/>
        <v>14822</v>
      </c>
      <c r="J394" s="147">
        <v>539024</v>
      </c>
      <c r="K394" s="150">
        <f t="shared" si="184"/>
        <v>4576</v>
      </c>
      <c r="M394" s="96">
        <f t="shared" si="191"/>
        <v>45786</v>
      </c>
      <c r="O394" s="147">
        <f t="shared" si="174"/>
        <v>5762895</v>
      </c>
      <c r="Q394" s="96"/>
      <c r="R394" s="96">
        <f t="shared" si="175"/>
        <v>45786</v>
      </c>
    </row>
    <row r="395" spans="1:18" hidden="1">
      <c r="A395" s="96">
        <v>45789</v>
      </c>
      <c r="B395" s="147">
        <v>3237559</v>
      </c>
      <c r="C395" s="148">
        <f t="shared" si="185"/>
        <v>20600</v>
      </c>
      <c r="D395" s="147">
        <v>3261566</v>
      </c>
      <c r="E395" s="148">
        <f t="shared" si="186"/>
        <v>24007</v>
      </c>
      <c r="F395" s="96">
        <f t="shared" si="188"/>
        <v>45789</v>
      </c>
      <c r="H395" s="147">
        <v>2013547</v>
      </c>
      <c r="I395" s="150">
        <f t="shared" si="183"/>
        <v>25976</v>
      </c>
      <c r="J395" s="147">
        <v>543905</v>
      </c>
      <c r="K395" s="150">
        <f t="shared" si="184"/>
        <v>4881</v>
      </c>
      <c r="M395" s="96">
        <f t="shared" si="191"/>
        <v>45789</v>
      </c>
      <c r="O395" s="147">
        <f t="shared" ref="O395:O439" si="192">D395+H395+J395</f>
        <v>5819018</v>
      </c>
      <c r="Q395" s="96"/>
      <c r="R395" s="96">
        <f t="shared" ref="R395:R411" si="193">$A395</f>
        <v>45789</v>
      </c>
    </row>
    <row r="396" spans="1:18" hidden="1">
      <c r="A396" s="96">
        <v>45790</v>
      </c>
      <c r="B396" s="147">
        <v>3256789</v>
      </c>
      <c r="C396" s="148">
        <f t="shared" si="185"/>
        <v>19230</v>
      </c>
      <c r="D396" s="147">
        <v>3266233</v>
      </c>
      <c r="E396" s="148">
        <f t="shared" si="186"/>
        <v>9444</v>
      </c>
      <c r="F396" s="96">
        <f t="shared" si="188"/>
        <v>45790</v>
      </c>
      <c r="H396" s="147">
        <v>2014835</v>
      </c>
      <c r="I396" s="150">
        <f t="shared" si="183"/>
        <v>1288</v>
      </c>
      <c r="J396" s="147">
        <v>495571</v>
      </c>
      <c r="K396" s="150">
        <f t="shared" si="184"/>
        <v>-48334</v>
      </c>
      <c r="M396" s="96">
        <f t="shared" si="191"/>
        <v>45790</v>
      </c>
      <c r="O396" s="147">
        <f t="shared" si="192"/>
        <v>5776639</v>
      </c>
      <c r="Q396" s="96"/>
      <c r="R396" s="96">
        <f t="shared" si="193"/>
        <v>45790</v>
      </c>
    </row>
    <row r="397" spans="1:18" hidden="1">
      <c r="A397" s="96">
        <v>45792</v>
      </c>
      <c r="B397" s="147">
        <v>3242994</v>
      </c>
      <c r="C397" s="149">
        <f t="shared" si="185"/>
        <v>-13795</v>
      </c>
      <c r="D397" s="147">
        <v>3228487</v>
      </c>
      <c r="E397" s="149">
        <f t="shared" si="186"/>
        <v>-14507</v>
      </c>
      <c r="F397" s="96">
        <f t="shared" si="188"/>
        <v>45792</v>
      </c>
      <c r="H397" s="147">
        <v>2017862</v>
      </c>
      <c r="I397" s="150">
        <f t="shared" si="183"/>
        <v>3027</v>
      </c>
      <c r="J397" s="147">
        <v>491413</v>
      </c>
      <c r="K397" s="150">
        <f t="shared" si="184"/>
        <v>-4158</v>
      </c>
      <c r="M397" s="96">
        <f t="shared" si="191"/>
        <v>45792</v>
      </c>
      <c r="O397" s="147">
        <f t="shared" si="192"/>
        <v>5737762</v>
      </c>
      <c r="Q397" s="96"/>
      <c r="R397" s="96">
        <f t="shared" si="193"/>
        <v>45792</v>
      </c>
    </row>
    <row r="398" spans="1:18" hidden="1">
      <c r="A398" s="96">
        <v>45793</v>
      </c>
      <c r="B398" s="147">
        <v>3228890</v>
      </c>
      <c r="C398" s="149">
        <f t="shared" si="185"/>
        <v>-14104</v>
      </c>
      <c r="D398" s="147">
        <v>3235867</v>
      </c>
      <c r="E398" s="148">
        <f t="shared" si="186"/>
        <v>6977</v>
      </c>
      <c r="F398" s="96">
        <f t="shared" si="188"/>
        <v>45793</v>
      </c>
      <c r="H398" s="147">
        <v>2017862</v>
      </c>
      <c r="I398" s="150">
        <f t="shared" si="183"/>
        <v>0</v>
      </c>
      <c r="J398" s="147">
        <v>491413</v>
      </c>
      <c r="K398" s="150">
        <f t="shared" si="184"/>
        <v>0</v>
      </c>
      <c r="M398" s="96">
        <f t="shared" si="191"/>
        <v>45793</v>
      </c>
      <c r="O398" s="147">
        <f t="shared" si="192"/>
        <v>5745142</v>
      </c>
      <c r="Q398" s="96"/>
      <c r="R398" s="96">
        <f t="shared" si="193"/>
        <v>45793</v>
      </c>
    </row>
    <row r="399" spans="1:18" hidden="1">
      <c r="A399" s="96">
        <v>45796</v>
      </c>
      <c r="B399" s="147">
        <v>3236673</v>
      </c>
      <c r="C399" s="148">
        <f t="shared" si="185"/>
        <v>7783</v>
      </c>
      <c r="D399" s="147">
        <v>3216487</v>
      </c>
      <c r="E399" s="149">
        <f t="shared" si="186"/>
        <v>-20186</v>
      </c>
      <c r="F399" s="96">
        <f t="shared" si="188"/>
        <v>45796</v>
      </c>
      <c r="H399" s="147">
        <v>2071371</v>
      </c>
      <c r="I399" s="150">
        <f t="shared" si="183"/>
        <v>53509</v>
      </c>
      <c r="J399" s="147">
        <v>489957</v>
      </c>
      <c r="K399" s="150">
        <f t="shared" si="184"/>
        <v>-1456</v>
      </c>
      <c r="M399" s="96">
        <f t="shared" si="191"/>
        <v>45796</v>
      </c>
      <c r="O399" s="147">
        <f t="shared" si="192"/>
        <v>5777815</v>
      </c>
      <c r="Q399" s="96"/>
      <c r="R399" s="96">
        <f t="shared" si="193"/>
        <v>45796</v>
      </c>
    </row>
    <row r="400" spans="1:18" hidden="1">
      <c r="A400" s="96">
        <v>45803</v>
      </c>
      <c r="B400" s="147">
        <v>3155259</v>
      </c>
      <c r="C400" s="149">
        <f t="shared" si="185"/>
        <v>-81414</v>
      </c>
      <c r="D400" s="147">
        <v>3174452</v>
      </c>
      <c r="E400" s="148">
        <f t="shared" ref="E400:E409" si="194">D400-B400</f>
        <v>19193</v>
      </c>
      <c r="F400" s="96">
        <f t="shared" si="188"/>
        <v>45803</v>
      </c>
      <c r="H400" s="147">
        <v>1954937</v>
      </c>
      <c r="I400" s="150">
        <f t="shared" si="183"/>
        <v>-116434</v>
      </c>
      <c r="J400" s="147">
        <v>484465</v>
      </c>
      <c r="K400" s="150">
        <f t="shared" si="184"/>
        <v>-5492</v>
      </c>
      <c r="M400" s="96">
        <f t="shared" si="191"/>
        <v>45803</v>
      </c>
      <c r="O400" s="147">
        <f t="shared" si="192"/>
        <v>5613854</v>
      </c>
      <c r="Q400" s="96"/>
      <c r="R400" s="96">
        <f t="shared" si="193"/>
        <v>45803</v>
      </c>
    </row>
    <row r="401" spans="1:18" hidden="1">
      <c r="A401" s="96">
        <v>45805</v>
      </c>
      <c r="B401" s="147">
        <v>3155259</v>
      </c>
      <c r="C401" s="148">
        <f t="shared" si="185"/>
        <v>0</v>
      </c>
      <c r="D401" s="147">
        <v>3174452</v>
      </c>
      <c r="E401" s="148">
        <f t="shared" si="194"/>
        <v>19193</v>
      </c>
      <c r="F401" s="96">
        <f t="shared" si="188"/>
        <v>45805</v>
      </c>
      <c r="H401" s="147">
        <v>2290877</v>
      </c>
      <c r="I401" s="150">
        <f t="shared" si="183"/>
        <v>335940</v>
      </c>
      <c r="J401" s="147">
        <v>486947</v>
      </c>
      <c r="K401" s="150">
        <f t="shared" si="184"/>
        <v>2482</v>
      </c>
      <c r="M401" s="96">
        <f t="shared" si="191"/>
        <v>45805</v>
      </c>
      <c r="O401" s="147">
        <f t="shared" si="192"/>
        <v>5952276</v>
      </c>
      <c r="Q401" s="96"/>
      <c r="R401" s="96">
        <f t="shared" si="193"/>
        <v>45805</v>
      </c>
    </row>
    <row r="402" spans="1:18" hidden="1">
      <c r="A402" s="96">
        <v>45806</v>
      </c>
      <c r="B402" s="147">
        <v>3183639</v>
      </c>
      <c r="C402" s="148">
        <f t="shared" si="185"/>
        <v>28380</v>
      </c>
      <c r="D402" s="147">
        <v>3214510</v>
      </c>
      <c r="E402" s="148">
        <f t="shared" si="194"/>
        <v>30871</v>
      </c>
      <c r="F402" s="96">
        <f t="shared" si="188"/>
        <v>45806</v>
      </c>
      <c r="H402" s="147">
        <v>2309341</v>
      </c>
      <c r="I402" s="150">
        <f t="shared" si="183"/>
        <v>18464</v>
      </c>
      <c r="J402" s="147">
        <v>490641</v>
      </c>
      <c r="K402" s="150">
        <f t="shared" si="184"/>
        <v>3694</v>
      </c>
      <c r="M402" s="96">
        <f t="shared" si="191"/>
        <v>45806</v>
      </c>
      <c r="O402" s="147">
        <f t="shared" si="192"/>
        <v>6014492</v>
      </c>
      <c r="Q402" s="96"/>
      <c r="R402" s="96">
        <f t="shared" si="193"/>
        <v>45806</v>
      </c>
    </row>
    <row r="403" spans="1:18" hidden="1">
      <c r="A403" s="96">
        <v>45807</v>
      </c>
      <c r="B403" s="147">
        <v>3228371</v>
      </c>
      <c r="C403" s="148">
        <f t="shared" si="185"/>
        <v>44732</v>
      </c>
      <c r="D403" s="147">
        <v>3215873</v>
      </c>
      <c r="E403" s="149">
        <f t="shared" si="194"/>
        <v>-12498</v>
      </c>
      <c r="F403" s="96">
        <f t="shared" si="188"/>
        <v>45807</v>
      </c>
      <c r="H403" s="147">
        <v>2305884</v>
      </c>
      <c r="I403" s="150">
        <f t="shared" si="183"/>
        <v>-3457</v>
      </c>
      <c r="J403" s="147">
        <v>488807</v>
      </c>
      <c r="K403" s="150">
        <f t="shared" si="184"/>
        <v>-1834</v>
      </c>
      <c r="M403" s="96">
        <f t="shared" si="191"/>
        <v>45807</v>
      </c>
      <c r="O403" s="147">
        <f t="shared" si="192"/>
        <v>6010564</v>
      </c>
      <c r="Q403" s="96"/>
      <c r="R403" s="96">
        <f t="shared" si="193"/>
        <v>45807</v>
      </c>
    </row>
    <row r="404" spans="1:18" hidden="1">
      <c r="A404" s="96">
        <v>45810</v>
      </c>
      <c r="B404" s="147">
        <v>3222338</v>
      </c>
      <c r="C404" s="149">
        <f t="shared" si="185"/>
        <v>-6033</v>
      </c>
      <c r="D404" s="147">
        <v>3215873</v>
      </c>
      <c r="E404" s="149">
        <f t="shared" si="194"/>
        <v>-6465</v>
      </c>
      <c r="F404" s="96">
        <f t="shared" si="188"/>
        <v>45810</v>
      </c>
      <c r="H404" s="147">
        <v>2326446</v>
      </c>
      <c r="I404" s="150">
        <f t="shared" si="183"/>
        <v>20562</v>
      </c>
      <c r="J404" s="147">
        <v>484929</v>
      </c>
      <c r="K404" s="150">
        <f t="shared" si="184"/>
        <v>-3878</v>
      </c>
      <c r="M404" s="96">
        <f t="shared" si="191"/>
        <v>45810</v>
      </c>
      <c r="O404" s="147">
        <f t="shared" si="192"/>
        <v>6027248</v>
      </c>
      <c r="Q404" s="96"/>
      <c r="R404" s="96">
        <f t="shared" si="193"/>
        <v>45810</v>
      </c>
    </row>
    <row r="405" spans="1:18" hidden="1">
      <c r="A405" s="96">
        <v>45811</v>
      </c>
      <c r="B405" s="147">
        <v>3194219</v>
      </c>
      <c r="C405" s="149">
        <f t="shared" si="185"/>
        <v>-28119</v>
      </c>
      <c r="D405" s="147">
        <v>3222518</v>
      </c>
      <c r="E405" s="148">
        <f t="shared" si="194"/>
        <v>28299</v>
      </c>
      <c r="F405" s="96">
        <f t="shared" ref="F405:F410" si="195">$A405</f>
        <v>45811</v>
      </c>
      <c r="H405" s="147">
        <v>2328517</v>
      </c>
      <c r="I405" s="150">
        <f t="shared" si="183"/>
        <v>2071</v>
      </c>
      <c r="J405" s="147">
        <v>490938</v>
      </c>
      <c r="K405" s="150">
        <f t="shared" si="184"/>
        <v>6009</v>
      </c>
      <c r="M405" s="96">
        <f>$A405</f>
        <v>45811</v>
      </c>
      <c r="O405" s="147">
        <f t="shared" si="192"/>
        <v>6041973</v>
      </c>
      <c r="Q405" s="96"/>
      <c r="R405" s="96">
        <f t="shared" si="193"/>
        <v>45811</v>
      </c>
    </row>
    <row r="406" spans="1:18" hidden="1">
      <c r="A406" s="96">
        <v>45812</v>
      </c>
      <c r="B406" s="147">
        <v>3228371</v>
      </c>
      <c r="C406" s="148">
        <f t="shared" si="185"/>
        <v>34152</v>
      </c>
      <c r="D406" s="147">
        <v>3215873</v>
      </c>
      <c r="E406" s="149">
        <f t="shared" si="194"/>
        <v>-12498</v>
      </c>
      <c r="F406" s="96">
        <f t="shared" si="195"/>
        <v>45812</v>
      </c>
      <c r="H406" s="147">
        <v>2343527</v>
      </c>
      <c r="I406" s="150">
        <f t="shared" si="183"/>
        <v>15010</v>
      </c>
      <c r="J406" s="147">
        <v>484929</v>
      </c>
      <c r="K406" s="150">
        <f t="shared" si="184"/>
        <v>-6009</v>
      </c>
      <c r="M406" s="96">
        <f>$A406</f>
        <v>45812</v>
      </c>
      <c r="O406" s="147">
        <f t="shared" si="192"/>
        <v>6044329</v>
      </c>
      <c r="Q406" s="96"/>
      <c r="R406" s="96">
        <f t="shared" si="193"/>
        <v>45812</v>
      </c>
    </row>
    <row r="407" spans="1:18" hidden="1">
      <c r="A407" s="96">
        <v>45813</v>
      </c>
      <c r="B407" s="147">
        <v>3239181</v>
      </c>
      <c r="C407" s="148">
        <f t="shared" si="185"/>
        <v>10810</v>
      </c>
      <c r="D407" s="147">
        <v>3211154</v>
      </c>
      <c r="E407" s="149">
        <f t="shared" si="194"/>
        <v>-28027</v>
      </c>
      <c r="F407" s="96">
        <f t="shared" si="195"/>
        <v>45813</v>
      </c>
      <c r="H407" s="147">
        <v>2317602</v>
      </c>
      <c r="I407" s="150">
        <f t="shared" si="183"/>
        <v>-25925</v>
      </c>
      <c r="J407" s="147">
        <v>488970</v>
      </c>
      <c r="K407" s="150">
        <f t="shared" si="184"/>
        <v>4041</v>
      </c>
      <c r="M407" s="96">
        <f>$A407</f>
        <v>45813</v>
      </c>
      <c r="O407" s="147">
        <f t="shared" si="192"/>
        <v>6017726</v>
      </c>
      <c r="Q407" s="96"/>
      <c r="R407" s="96">
        <f t="shared" si="193"/>
        <v>45813</v>
      </c>
    </row>
    <row r="408" spans="1:18" hidden="1">
      <c r="A408" s="96">
        <v>45814</v>
      </c>
      <c r="B408" s="147">
        <v>3199773</v>
      </c>
      <c r="C408" s="149">
        <f t="shared" si="185"/>
        <v>-39408</v>
      </c>
      <c r="D408" s="147">
        <v>3233421</v>
      </c>
      <c r="E408" s="148">
        <f t="shared" si="194"/>
        <v>33648</v>
      </c>
      <c r="F408" s="96">
        <f t="shared" si="195"/>
        <v>45814</v>
      </c>
      <c r="H408" s="147">
        <v>2323752</v>
      </c>
      <c r="I408" s="150">
        <f t="shared" si="183"/>
        <v>6150</v>
      </c>
      <c r="J408" s="147">
        <v>491714</v>
      </c>
      <c r="K408" s="150">
        <f t="shared" si="184"/>
        <v>2744</v>
      </c>
      <c r="M408" s="96">
        <f>$A408</f>
        <v>45814</v>
      </c>
      <c r="O408" s="147">
        <f t="shared" si="192"/>
        <v>6048887</v>
      </c>
      <c r="Q408" s="96"/>
      <c r="R408" s="96">
        <f t="shared" si="193"/>
        <v>45814</v>
      </c>
    </row>
    <row r="409" spans="1:18" hidden="1">
      <c r="A409" s="96">
        <v>45817</v>
      </c>
      <c r="B409" s="147">
        <v>3233865</v>
      </c>
      <c r="C409" s="148">
        <f t="shared" si="185"/>
        <v>34092</v>
      </c>
      <c r="D409" s="147">
        <v>3224232</v>
      </c>
      <c r="E409" s="149">
        <f t="shared" si="194"/>
        <v>-9633</v>
      </c>
      <c r="F409" s="96">
        <f t="shared" si="195"/>
        <v>45817</v>
      </c>
      <c r="H409" s="147">
        <v>2281827</v>
      </c>
      <c r="I409" s="150">
        <f t="shared" si="183"/>
        <v>-41925</v>
      </c>
      <c r="J409" s="147">
        <v>494545</v>
      </c>
      <c r="K409" s="150">
        <f t="shared" si="184"/>
        <v>2831</v>
      </c>
      <c r="M409" s="96">
        <f>$A409</f>
        <v>45817</v>
      </c>
      <c r="O409" s="147">
        <f t="shared" si="192"/>
        <v>6000604</v>
      </c>
      <c r="Q409" s="96"/>
      <c r="R409" s="96">
        <f t="shared" si="193"/>
        <v>45817</v>
      </c>
    </row>
    <row r="410" spans="1:18" hidden="1">
      <c r="A410" s="96">
        <v>45819</v>
      </c>
      <c r="B410" s="147">
        <v>3225022</v>
      </c>
      <c r="C410" s="149">
        <f t="shared" si="185"/>
        <v>-8843</v>
      </c>
      <c r="D410" s="147">
        <v>3226495</v>
      </c>
      <c r="E410" s="148">
        <f t="shared" ref="E410:E411" si="196">D410-B410</f>
        <v>1473</v>
      </c>
      <c r="F410" s="96">
        <f t="shared" si="195"/>
        <v>45819</v>
      </c>
      <c r="H410" s="147">
        <v>2297593</v>
      </c>
      <c r="I410" s="150">
        <f t="shared" si="183"/>
        <v>15766</v>
      </c>
      <c r="J410" s="147">
        <v>497451</v>
      </c>
      <c r="K410" s="150">
        <f t="shared" ref="K410:K415" si="197">J410-J409</f>
        <v>2906</v>
      </c>
      <c r="M410" s="96">
        <f t="shared" ref="M410:M456" si="198">$A410</f>
        <v>45819</v>
      </c>
      <c r="O410" s="147">
        <f t="shared" si="192"/>
        <v>6021539</v>
      </c>
      <c r="Q410" s="96"/>
      <c r="R410" s="96">
        <f t="shared" si="193"/>
        <v>45819</v>
      </c>
    </row>
    <row r="411" spans="1:18" hidden="1">
      <c r="A411" s="96">
        <v>45820</v>
      </c>
      <c r="B411" s="147">
        <v>3302339</v>
      </c>
      <c r="C411" s="148">
        <f t="shared" si="185"/>
        <v>77317</v>
      </c>
      <c r="D411" s="147">
        <v>3224232</v>
      </c>
      <c r="E411" s="148">
        <f t="shared" si="196"/>
        <v>-78107</v>
      </c>
      <c r="F411" s="96">
        <f t="shared" ref="F411:F456" si="199">$A411</f>
        <v>45820</v>
      </c>
      <c r="H411" s="147">
        <v>2292185</v>
      </c>
      <c r="I411" s="150">
        <f t="shared" ref="I411:I428" si="200">H411-H410</f>
        <v>-5408</v>
      </c>
      <c r="J411" s="147">
        <v>495904</v>
      </c>
      <c r="K411" s="150">
        <f t="shared" si="197"/>
        <v>-1547</v>
      </c>
      <c r="M411" s="96">
        <f t="shared" si="198"/>
        <v>45820</v>
      </c>
      <c r="O411" s="147">
        <f t="shared" si="192"/>
        <v>6012321</v>
      </c>
      <c r="Q411" s="96"/>
      <c r="R411" s="96">
        <f t="shared" si="193"/>
        <v>45820</v>
      </c>
    </row>
    <row r="412" spans="1:18">
      <c r="A412" s="96">
        <v>45821</v>
      </c>
      <c r="B412" s="147">
        <v>3268751</v>
      </c>
      <c r="C412" s="149">
        <f t="shared" si="185"/>
        <v>-33588</v>
      </c>
      <c r="D412" s="147">
        <v>3238867</v>
      </c>
      <c r="E412" s="149">
        <f t="shared" ref="E412:E440" si="201">D412-B412</f>
        <v>-29884</v>
      </c>
      <c r="F412" s="96">
        <f t="shared" si="199"/>
        <v>45821</v>
      </c>
      <c r="H412" s="147">
        <v>2276075</v>
      </c>
      <c r="I412" s="150">
        <f t="shared" si="200"/>
        <v>-16110</v>
      </c>
      <c r="J412" s="147">
        <v>490156</v>
      </c>
      <c r="K412" s="150">
        <f t="shared" si="197"/>
        <v>-5748</v>
      </c>
      <c r="M412" s="96">
        <f t="shared" si="198"/>
        <v>45821</v>
      </c>
      <c r="O412" s="147">
        <f t="shared" si="192"/>
        <v>6005098</v>
      </c>
      <c r="Q412" s="96"/>
      <c r="R412" s="96">
        <f t="shared" ref="R412:R439" si="202">$A412</f>
        <v>45821</v>
      </c>
    </row>
    <row r="413" spans="1:18" hidden="1">
      <c r="A413" s="96">
        <v>45824</v>
      </c>
      <c r="B413" s="147">
        <v>3238867</v>
      </c>
      <c r="C413" s="149">
        <f t="shared" si="185"/>
        <v>-29884</v>
      </c>
      <c r="D413" s="147">
        <v>3249295</v>
      </c>
      <c r="E413" s="148">
        <f t="shared" si="201"/>
        <v>10428</v>
      </c>
      <c r="F413" s="96">
        <f t="shared" si="199"/>
        <v>45824</v>
      </c>
      <c r="H413" s="147">
        <v>2277834</v>
      </c>
      <c r="I413" s="150">
        <f t="shared" si="200"/>
        <v>1759</v>
      </c>
      <c r="J413" s="147">
        <v>492520</v>
      </c>
      <c r="K413" s="150">
        <f t="shared" si="197"/>
        <v>2364</v>
      </c>
      <c r="M413" s="96">
        <f t="shared" si="198"/>
        <v>45824</v>
      </c>
      <c r="O413" s="147">
        <f t="shared" si="192"/>
        <v>6019649</v>
      </c>
      <c r="Q413" s="96"/>
      <c r="R413" s="96">
        <f t="shared" si="202"/>
        <v>45824</v>
      </c>
    </row>
    <row r="414" spans="1:18" hidden="1">
      <c r="A414" s="96">
        <v>45826</v>
      </c>
      <c r="B414" s="147">
        <v>3283651</v>
      </c>
      <c r="C414" s="148">
        <f t="shared" si="185"/>
        <v>44784</v>
      </c>
      <c r="D414" s="147">
        <v>3296003</v>
      </c>
      <c r="E414" s="148">
        <f t="shared" si="201"/>
        <v>12352</v>
      </c>
      <c r="F414" s="96">
        <f t="shared" si="199"/>
        <v>45826</v>
      </c>
      <c r="H414" s="147">
        <v>2321374</v>
      </c>
      <c r="I414" s="150">
        <f t="shared" si="200"/>
        <v>43540</v>
      </c>
      <c r="J414" s="147">
        <v>497651</v>
      </c>
      <c r="K414" s="150">
        <f t="shared" si="197"/>
        <v>5131</v>
      </c>
      <c r="M414" s="96">
        <f t="shared" si="198"/>
        <v>45826</v>
      </c>
      <c r="O414" s="147">
        <f t="shared" si="192"/>
        <v>6115028</v>
      </c>
      <c r="Q414" s="96"/>
      <c r="R414" s="96">
        <f t="shared" si="202"/>
        <v>45826</v>
      </c>
    </row>
    <row r="415" spans="1:18" hidden="1">
      <c r="A415" s="96">
        <v>45827</v>
      </c>
      <c r="B415" s="147">
        <v>3297680</v>
      </c>
      <c r="C415" s="148">
        <f t="shared" si="185"/>
        <v>14029</v>
      </c>
      <c r="D415" s="147">
        <v>3267662</v>
      </c>
      <c r="E415" s="149">
        <f t="shared" si="201"/>
        <v>-30018</v>
      </c>
      <c r="F415" s="96">
        <f t="shared" si="199"/>
        <v>45827</v>
      </c>
      <c r="H415" s="147">
        <v>2362078</v>
      </c>
      <c r="I415" s="150">
        <f t="shared" si="200"/>
        <v>40704</v>
      </c>
      <c r="J415" s="147">
        <v>494545</v>
      </c>
      <c r="K415" s="150">
        <f t="shared" si="197"/>
        <v>-3106</v>
      </c>
      <c r="M415" s="96">
        <f t="shared" si="198"/>
        <v>45827</v>
      </c>
      <c r="O415" s="147">
        <f t="shared" si="192"/>
        <v>6124285</v>
      </c>
      <c r="Q415" s="96"/>
      <c r="R415" s="96">
        <f t="shared" si="202"/>
        <v>45827</v>
      </c>
    </row>
    <row r="416" spans="1:18" hidden="1">
      <c r="A416" s="96">
        <v>45828</v>
      </c>
      <c r="B416" s="147">
        <v>3367668</v>
      </c>
      <c r="C416" s="148">
        <f t="shared" si="185"/>
        <v>69988</v>
      </c>
      <c r="D416" s="147">
        <v>3364683</v>
      </c>
      <c r="E416" s="149">
        <f t="shared" si="201"/>
        <v>-2985</v>
      </c>
      <c r="F416" s="96">
        <f t="shared" si="199"/>
        <v>45828</v>
      </c>
      <c r="H416" s="147">
        <v>2336423</v>
      </c>
      <c r="I416" s="150">
        <f t="shared" si="200"/>
        <v>-25655</v>
      </c>
      <c r="J416" s="147">
        <v>494860</v>
      </c>
      <c r="K416" s="150">
        <f t="shared" ref="K416:K456" si="203">J416-J415</f>
        <v>315</v>
      </c>
      <c r="M416" s="96">
        <f t="shared" si="198"/>
        <v>45828</v>
      </c>
      <c r="O416" s="147">
        <f t="shared" si="192"/>
        <v>6195966</v>
      </c>
      <c r="Q416" s="96"/>
      <c r="R416" s="96">
        <f t="shared" si="202"/>
        <v>45828</v>
      </c>
    </row>
    <row r="417" spans="1:18" hidden="1">
      <c r="A417" s="96">
        <v>45831</v>
      </c>
      <c r="B417" s="147">
        <v>3350536</v>
      </c>
      <c r="C417" s="149">
        <f t="shared" si="185"/>
        <v>-17132</v>
      </c>
      <c r="D417" s="147">
        <v>3342784</v>
      </c>
      <c r="E417" s="149">
        <f t="shared" si="201"/>
        <v>-7752</v>
      </c>
      <c r="F417" s="96">
        <f t="shared" si="199"/>
        <v>45831</v>
      </c>
      <c r="H417" s="147">
        <v>2314310</v>
      </c>
      <c r="I417" s="150">
        <f t="shared" si="200"/>
        <v>-22113</v>
      </c>
      <c r="J417" s="147">
        <v>490040</v>
      </c>
      <c r="K417" s="150">
        <f t="shared" si="203"/>
        <v>-4820</v>
      </c>
      <c r="M417" s="96">
        <f t="shared" si="198"/>
        <v>45831</v>
      </c>
      <c r="O417" s="147">
        <f t="shared" si="192"/>
        <v>6147134</v>
      </c>
      <c r="Q417" s="96"/>
      <c r="R417" s="96">
        <f t="shared" si="202"/>
        <v>45831</v>
      </c>
    </row>
    <row r="418" spans="1:18" hidden="1">
      <c r="A418" s="96">
        <v>45832</v>
      </c>
      <c r="B418" s="147">
        <v>3343954</v>
      </c>
      <c r="C418" s="149">
        <f t="shared" si="185"/>
        <v>-6582</v>
      </c>
      <c r="D418" s="147">
        <v>3348589</v>
      </c>
      <c r="E418" s="148">
        <f t="shared" si="201"/>
        <v>4635</v>
      </c>
      <c r="F418" s="96">
        <f t="shared" si="199"/>
        <v>45832</v>
      </c>
      <c r="H418" s="147">
        <v>2319489</v>
      </c>
      <c r="I418" s="150">
        <f t="shared" si="200"/>
        <v>5179</v>
      </c>
      <c r="J418" s="147">
        <v>493985</v>
      </c>
      <c r="K418" s="150">
        <f t="shared" si="203"/>
        <v>3945</v>
      </c>
      <c r="M418" s="96">
        <f t="shared" si="198"/>
        <v>45832</v>
      </c>
      <c r="O418" s="147">
        <f t="shared" si="192"/>
        <v>6162063</v>
      </c>
      <c r="Q418" s="96"/>
      <c r="R418" s="96">
        <f t="shared" si="202"/>
        <v>45832</v>
      </c>
    </row>
    <row r="419" spans="1:18" hidden="1">
      <c r="A419" s="96">
        <v>45833</v>
      </c>
      <c r="B419" s="147">
        <v>3347561</v>
      </c>
      <c r="C419" s="148">
        <f t="shared" si="185"/>
        <v>3607</v>
      </c>
      <c r="D419" s="147">
        <v>3340004</v>
      </c>
      <c r="E419" s="149">
        <f t="shared" si="201"/>
        <v>-7557</v>
      </c>
      <c r="F419" s="96">
        <f t="shared" si="199"/>
        <v>45833</v>
      </c>
      <c r="H419" s="147">
        <v>2324012</v>
      </c>
      <c r="I419" s="150">
        <f t="shared" si="200"/>
        <v>4523</v>
      </c>
      <c r="J419" s="147">
        <v>491943</v>
      </c>
      <c r="K419" s="150">
        <f t="shared" si="203"/>
        <v>-2042</v>
      </c>
      <c r="M419" s="96">
        <f t="shared" si="198"/>
        <v>45833</v>
      </c>
      <c r="O419" s="147">
        <f t="shared" si="192"/>
        <v>6155959</v>
      </c>
      <c r="Q419" s="96"/>
      <c r="R419" s="96">
        <f t="shared" si="202"/>
        <v>45833</v>
      </c>
    </row>
    <row r="420" spans="1:18" hidden="1">
      <c r="A420" s="96">
        <v>45834</v>
      </c>
      <c r="B420" s="147">
        <v>3343090</v>
      </c>
      <c r="C420" s="149">
        <f t="shared" si="185"/>
        <v>-4471</v>
      </c>
      <c r="D420" s="147">
        <v>3342784</v>
      </c>
      <c r="E420" s="162">
        <f t="shared" si="201"/>
        <v>-306</v>
      </c>
      <c r="F420" s="96">
        <f t="shared" si="199"/>
        <v>45834</v>
      </c>
      <c r="H420" s="147">
        <v>2327894</v>
      </c>
      <c r="I420" s="150">
        <f t="shared" si="200"/>
        <v>3882</v>
      </c>
      <c r="J420" s="147">
        <v>493932</v>
      </c>
      <c r="K420" s="150">
        <f t="shared" si="203"/>
        <v>1989</v>
      </c>
      <c r="M420" s="96">
        <f t="shared" si="198"/>
        <v>45834</v>
      </c>
      <c r="O420" s="147">
        <f t="shared" si="192"/>
        <v>6164610</v>
      </c>
      <c r="Q420" s="96"/>
      <c r="R420" s="96">
        <f t="shared" si="202"/>
        <v>45834</v>
      </c>
    </row>
    <row r="421" spans="1:18" hidden="1">
      <c r="A421" s="96">
        <v>45835</v>
      </c>
      <c r="B421" s="147">
        <v>3358126</v>
      </c>
      <c r="C421" s="148">
        <f t="shared" si="185"/>
        <v>15036</v>
      </c>
      <c r="D421" s="147">
        <v>3391510</v>
      </c>
      <c r="E421" s="148">
        <f t="shared" si="201"/>
        <v>33384</v>
      </c>
      <c r="F421" s="96">
        <f t="shared" si="199"/>
        <v>45835</v>
      </c>
      <c r="H421" s="147">
        <v>2359222</v>
      </c>
      <c r="I421" s="150">
        <f t="shared" si="200"/>
        <v>31328</v>
      </c>
      <c r="J421" s="147">
        <v>499515</v>
      </c>
      <c r="K421" s="150">
        <f t="shared" si="203"/>
        <v>5583</v>
      </c>
      <c r="M421" s="96">
        <f t="shared" si="198"/>
        <v>45835</v>
      </c>
      <c r="O421" s="147">
        <f t="shared" si="192"/>
        <v>6250247</v>
      </c>
      <c r="Q421" s="96"/>
      <c r="R421" s="96">
        <f t="shared" si="202"/>
        <v>45835</v>
      </c>
    </row>
    <row r="422" spans="1:18">
      <c r="A422" s="96">
        <v>45838</v>
      </c>
      <c r="B422" s="147">
        <v>3392134</v>
      </c>
      <c r="C422" s="148">
        <f t="shared" si="185"/>
        <v>34008</v>
      </c>
      <c r="D422" s="147">
        <v>3391894</v>
      </c>
      <c r="E422" s="162">
        <f t="shared" si="201"/>
        <v>-240</v>
      </c>
      <c r="F422" s="96">
        <f t="shared" si="199"/>
        <v>45838</v>
      </c>
      <c r="H422" s="147">
        <v>2389226</v>
      </c>
      <c r="I422" s="150">
        <f t="shared" si="200"/>
        <v>30004</v>
      </c>
      <c r="J422" s="147">
        <v>501266</v>
      </c>
      <c r="K422" s="150">
        <f t="shared" si="203"/>
        <v>1751</v>
      </c>
      <c r="M422" s="96">
        <f t="shared" si="198"/>
        <v>45838</v>
      </c>
      <c r="O422" s="147">
        <f t="shared" si="192"/>
        <v>6282386</v>
      </c>
      <c r="Q422" s="96"/>
      <c r="R422" s="96">
        <f t="shared" si="202"/>
        <v>45838</v>
      </c>
    </row>
    <row r="423" spans="1:18">
      <c r="A423" s="96">
        <v>45839</v>
      </c>
      <c r="B423" s="147">
        <v>3391514</v>
      </c>
      <c r="C423" s="162">
        <f t="shared" si="185"/>
        <v>-620</v>
      </c>
      <c r="D423" s="147">
        <v>3360201</v>
      </c>
      <c r="E423" s="149">
        <f t="shared" si="201"/>
        <v>-31313</v>
      </c>
      <c r="F423" s="96">
        <f t="shared" si="199"/>
        <v>45839</v>
      </c>
      <c r="H423" s="147">
        <v>2374794</v>
      </c>
      <c r="I423" s="150">
        <f t="shared" si="200"/>
        <v>-14432</v>
      </c>
      <c r="J423" s="147">
        <v>499037</v>
      </c>
      <c r="K423" s="150">
        <f t="shared" si="203"/>
        <v>-2229</v>
      </c>
      <c r="M423" s="96">
        <f t="shared" si="198"/>
        <v>45839</v>
      </c>
      <c r="O423" s="147">
        <f t="shared" si="192"/>
        <v>6234032</v>
      </c>
      <c r="Q423" s="96"/>
      <c r="R423" s="96">
        <f t="shared" si="202"/>
        <v>45839</v>
      </c>
    </row>
    <row r="424" spans="1:18" hidden="1">
      <c r="A424" s="96">
        <v>45840</v>
      </c>
      <c r="B424" s="147">
        <v>3361124</v>
      </c>
      <c r="C424" s="149">
        <f t="shared" si="185"/>
        <v>-30390</v>
      </c>
      <c r="D424" s="147">
        <v>3377091</v>
      </c>
      <c r="E424" s="148">
        <f t="shared" si="201"/>
        <v>15967</v>
      </c>
      <c r="F424" s="96">
        <f t="shared" si="199"/>
        <v>45840</v>
      </c>
      <c r="H424" s="147">
        <v>2355017</v>
      </c>
      <c r="I424" s="150">
        <f t="shared" si="200"/>
        <v>-19777</v>
      </c>
      <c r="J424" s="147">
        <v>496458</v>
      </c>
      <c r="K424" s="150">
        <f t="shared" si="203"/>
        <v>-2579</v>
      </c>
      <c r="M424" s="96">
        <f t="shared" si="198"/>
        <v>45840</v>
      </c>
      <c r="O424" s="147">
        <f t="shared" si="192"/>
        <v>6228566</v>
      </c>
      <c r="Q424" s="96"/>
      <c r="R424" s="96">
        <f t="shared" si="202"/>
        <v>45840</v>
      </c>
    </row>
    <row r="425" spans="1:18" hidden="1">
      <c r="A425" s="96">
        <v>45841</v>
      </c>
      <c r="B425" s="147">
        <v>3374700</v>
      </c>
      <c r="C425" s="148">
        <f t="shared" si="185"/>
        <v>13576</v>
      </c>
      <c r="D425" s="147">
        <v>3385214</v>
      </c>
      <c r="E425" s="148">
        <f t="shared" si="201"/>
        <v>10514</v>
      </c>
      <c r="F425" s="96">
        <f t="shared" si="199"/>
        <v>45841</v>
      </c>
      <c r="H425" s="147">
        <v>2344513</v>
      </c>
      <c r="I425" s="150">
        <f t="shared" si="200"/>
        <v>-10504</v>
      </c>
      <c r="J425" s="147">
        <v>497383</v>
      </c>
      <c r="K425" s="150">
        <f t="shared" si="203"/>
        <v>925</v>
      </c>
      <c r="M425" s="96">
        <f t="shared" si="198"/>
        <v>45841</v>
      </c>
      <c r="O425" s="147">
        <f t="shared" si="192"/>
        <v>6227110</v>
      </c>
      <c r="Q425" s="96"/>
      <c r="R425" s="96">
        <f t="shared" si="202"/>
        <v>45841</v>
      </c>
    </row>
    <row r="426" spans="1:18" hidden="1">
      <c r="A426" s="96">
        <v>45842</v>
      </c>
      <c r="B426" s="147">
        <v>3387010</v>
      </c>
      <c r="C426" s="148">
        <f t="shared" si="185"/>
        <v>12310</v>
      </c>
      <c r="D426" s="147">
        <v>3373534</v>
      </c>
      <c r="E426" s="149">
        <f t="shared" si="201"/>
        <v>-13476</v>
      </c>
      <c r="F426" s="96">
        <f t="shared" si="199"/>
        <v>45842</v>
      </c>
      <c r="H426" s="147">
        <v>2351604</v>
      </c>
      <c r="I426" s="150">
        <f t="shared" si="200"/>
        <v>7091</v>
      </c>
      <c r="J426" s="147">
        <v>497383</v>
      </c>
      <c r="K426" s="150">
        <f t="shared" si="203"/>
        <v>0</v>
      </c>
      <c r="M426" s="96">
        <f t="shared" si="198"/>
        <v>45842</v>
      </c>
      <c r="O426" s="147">
        <f t="shared" si="192"/>
        <v>6222521</v>
      </c>
      <c r="Q426" s="96"/>
      <c r="R426" s="96">
        <f t="shared" si="202"/>
        <v>45842</v>
      </c>
    </row>
    <row r="427" spans="1:18" hidden="1">
      <c r="A427" s="96">
        <v>45845</v>
      </c>
      <c r="B427" s="147">
        <v>3373537</v>
      </c>
      <c r="C427" s="149">
        <f t="shared" si="185"/>
        <v>-13473</v>
      </c>
      <c r="D427" s="147">
        <v>3357294</v>
      </c>
      <c r="E427" s="149">
        <f t="shared" si="201"/>
        <v>-16243</v>
      </c>
      <c r="F427" s="96">
        <f t="shared" si="199"/>
        <v>45845</v>
      </c>
      <c r="H427" s="147">
        <v>2362976</v>
      </c>
      <c r="I427" s="150">
        <f t="shared" si="200"/>
        <v>11372</v>
      </c>
      <c r="J427" s="147">
        <v>495718</v>
      </c>
      <c r="K427" s="150">
        <f t="shared" si="203"/>
        <v>-1665</v>
      </c>
      <c r="M427" s="96">
        <f t="shared" si="198"/>
        <v>45845</v>
      </c>
      <c r="O427" s="147">
        <f t="shared" si="192"/>
        <v>6215988</v>
      </c>
      <c r="Q427" s="96"/>
      <c r="R427" s="96">
        <f t="shared" si="202"/>
        <v>45845</v>
      </c>
    </row>
    <row r="428" spans="1:18" hidden="1">
      <c r="A428" s="96">
        <v>45846</v>
      </c>
      <c r="B428" s="147">
        <v>3355864</v>
      </c>
      <c r="C428" s="149">
        <f t="shared" si="185"/>
        <v>-17673</v>
      </c>
      <c r="D428" s="147">
        <v>3368519</v>
      </c>
      <c r="E428" s="148">
        <f t="shared" si="201"/>
        <v>12655</v>
      </c>
      <c r="F428" s="96">
        <f t="shared" si="199"/>
        <v>45846</v>
      </c>
      <c r="H428" s="147">
        <v>2362976</v>
      </c>
      <c r="I428" s="150">
        <f t="shared" si="200"/>
        <v>0</v>
      </c>
      <c r="J428" s="147">
        <v>495718</v>
      </c>
      <c r="K428" s="150">
        <f t="shared" si="203"/>
        <v>0</v>
      </c>
      <c r="M428" s="96">
        <f t="shared" si="198"/>
        <v>45846</v>
      </c>
      <c r="O428" s="147">
        <f t="shared" si="192"/>
        <v>6227213</v>
      </c>
      <c r="Q428" s="96"/>
      <c r="R428" s="96">
        <f t="shared" si="202"/>
        <v>45846</v>
      </c>
    </row>
    <row r="429" spans="1:18" hidden="1">
      <c r="A429" s="96">
        <v>45847</v>
      </c>
      <c r="B429" s="147">
        <v>3373537</v>
      </c>
      <c r="C429" s="148">
        <f t="shared" si="185"/>
        <v>17673</v>
      </c>
      <c r="D429" s="147">
        <v>3368519</v>
      </c>
      <c r="E429" s="148">
        <f t="shared" si="201"/>
        <v>-5018</v>
      </c>
      <c r="F429" s="96">
        <f t="shared" si="199"/>
        <v>45847</v>
      </c>
      <c r="H429" s="147">
        <v>2362976</v>
      </c>
      <c r="I429" s="150">
        <f t="shared" ref="I429:I456" si="204">H429-H428</f>
        <v>0</v>
      </c>
      <c r="J429" s="147">
        <v>495718</v>
      </c>
      <c r="K429" s="150">
        <f t="shared" si="203"/>
        <v>0</v>
      </c>
      <c r="M429" s="96">
        <f t="shared" si="198"/>
        <v>45847</v>
      </c>
      <c r="O429" s="147">
        <f t="shared" si="192"/>
        <v>6227213</v>
      </c>
      <c r="Q429" s="96"/>
      <c r="R429" s="96">
        <f t="shared" si="202"/>
        <v>45847</v>
      </c>
    </row>
    <row r="430" spans="1:18" hidden="1">
      <c r="A430" s="96">
        <v>45848</v>
      </c>
      <c r="B430" s="147">
        <v>3392756</v>
      </c>
      <c r="C430" s="148">
        <f t="shared" si="185"/>
        <v>19219</v>
      </c>
      <c r="D430" s="147">
        <v>3365200</v>
      </c>
      <c r="E430" s="149">
        <f t="shared" si="201"/>
        <v>-27556</v>
      </c>
      <c r="F430" s="96">
        <f t="shared" si="199"/>
        <v>45848</v>
      </c>
      <c r="H430" s="147">
        <v>2269853</v>
      </c>
      <c r="I430" s="150">
        <f t="shared" si="204"/>
        <v>-93123</v>
      </c>
      <c r="J430" s="147">
        <v>495718</v>
      </c>
      <c r="K430" s="150">
        <f t="shared" si="203"/>
        <v>0</v>
      </c>
      <c r="M430" s="96">
        <f t="shared" si="198"/>
        <v>45848</v>
      </c>
      <c r="O430" s="147">
        <f t="shared" si="192"/>
        <v>6130771</v>
      </c>
      <c r="Q430" s="96"/>
      <c r="R430" s="96">
        <f t="shared" si="202"/>
        <v>45848</v>
      </c>
    </row>
    <row r="431" spans="1:18" hidden="1">
      <c r="A431" s="96">
        <v>45849</v>
      </c>
      <c r="B431" s="147">
        <v>3371728</v>
      </c>
      <c r="C431" s="149">
        <f t="shared" si="185"/>
        <v>-21028</v>
      </c>
      <c r="D431" s="147">
        <v>3392290</v>
      </c>
      <c r="E431" s="148">
        <f t="shared" si="201"/>
        <v>20562</v>
      </c>
      <c r="F431" s="96">
        <f t="shared" si="199"/>
        <v>45849</v>
      </c>
      <c r="H431" s="147">
        <v>2259140</v>
      </c>
      <c r="I431" s="150">
        <f t="shared" si="204"/>
        <v>-10713</v>
      </c>
      <c r="J431" s="147">
        <v>498370</v>
      </c>
      <c r="K431" s="150">
        <f t="shared" si="203"/>
        <v>2652</v>
      </c>
      <c r="M431" s="96">
        <f t="shared" si="198"/>
        <v>45849</v>
      </c>
      <c r="O431" s="147">
        <f t="shared" si="192"/>
        <v>6149800</v>
      </c>
      <c r="Q431" s="96"/>
      <c r="R431" s="96">
        <f t="shared" si="202"/>
        <v>45849</v>
      </c>
    </row>
    <row r="432" spans="1:18" hidden="1">
      <c r="A432" s="96">
        <v>45852</v>
      </c>
      <c r="B432" s="147">
        <v>3391130</v>
      </c>
      <c r="C432" s="148">
        <f t="shared" si="185"/>
        <v>19402</v>
      </c>
      <c r="D432" s="147">
        <v>3378416</v>
      </c>
      <c r="E432" s="149">
        <f t="shared" si="201"/>
        <v>-12714</v>
      </c>
      <c r="F432" s="96">
        <f t="shared" si="199"/>
        <v>45852</v>
      </c>
      <c r="H432" s="147">
        <v>2259348</v>
      </c>
      <c r="I432" s="150">
        <f t="shared" si="204"/>
        <v>208</v>
      </c>
      <c r="J432" s="147">
        <v>497448</v>
      </c>
      <c r="K432" s="150">
        <f t="shared" si="203"/>
        <v>-922</v>
      </c>
      <c r="M432" s="96">
        <f t="shared" si="198"/>
        <v>45852</v>
      </c>
      <c r="O432" s="147">
        <f t="shared" si="192"/>
        <v>6135212</v>
      </c>
      <c r="Q432" s="96"/>
      <c r="R432" s="96">
        <f t="shared" si="202"/>
        <v>45852</v>
      </c>
    </row>
    <row r="433" spans="1:20" hidden="1">
      <c r="A433" s="96">
        <v>45853</v>
      </c>
      <c r="B433" s="147">
        <v>3381608</v>
      </c>
      <c r="C433" s="149">
        <f t="shared" si="185"/>
        <v>-9522</v>
      </c>
      <c r="D433" s="147">
        <v>3376579</v>
      </c>
      <c r="E433" s="149">
        <f t="shared" si="201"/>
        <v>-5029</v>
      </c>
      <c r="F433" s="96">
        <f t="shared" si="199"/>
        <v>45853</v>
      </c>
      <c r="H433" s="147">
        <v>2264979</v>
      </c>
      <c r="I433" s="150">
        <f t="shared" si="204"/>
        <v>5631</v>
      </c>
      <c r="J433" s="147">
        <v>495710</v>
      </c>
      <c r="K433" s="150">
        <f t="shared" si="203"/>
        <v>-1738</v>
      </c>
      <c r="M433" s="96">
        <f t="shared" si="198"/>
        <v>45853</v>
      </c>
      <c r="O433" s="147">
        <f t="shared" si="192"/>
        <v>6137268</v>
      </c>
      <c r="Q433" s="96"/>
      <c r="R433" s="96">
        <f t="shared" si="202"/>
        <v>45853</v>
      </c>
      <c r="S433" s="147"/>
      <c r="T433" s="150"/>
    </row>
    <row r="434" spans="1:20" hidden="1">
      <c r="A434" s="96">
        <v>45854</v>
      </c>
      <c r="B434" s="147">
        <v>3370193</v>
      </c>
      <c r="C434" s="149">
        <f t="shared" si="185"/>
        <v>-11415</v>
      </c>
      <c r="D434" s="147">
        <v>3369221</v>
      </c>
      <c r="E434" s="162">
        <f t="shared" si="201"/>
        <v>-972</v>
      </c>
      <c r="F434" s="96">
        <f t="shared" si="199"/>
        <v>45854</v>
      </c>
      <c r="H434" s="147">
        <v>2254395</v>
      </c>
      <c r="I434" s="150">
        <f t="shared" si="204"/>
        <v>-10584</v>
      </c>
      <c r="J434" s="147">
        <v>495990</v>
      </c>
      <c r="K434" s="150">
        <f t="shared" si="203"/>
        <v>280</v>
      </c>
      <c r="M434" s="96">
        <f t="shared" si="198"/>
        <v>45854</v>
      </c>
      <c r="O434" s="147">
        <f t="shared" si="192"/>
        <v>6119606</v>
      </c>
      <c r="Q434" s="96"/>
      <c r="R434" s="96">
        <f t="shared" si="202"/>
        <v>45854</v>
      </c>
      <c r="S434" s="147"/>
      <c r="T434" s="150"/>
    </row>
    <row r="435" spans="1:20" hidden="1">
      <c r="A435" s="96">
        <v>45855</v>
      </c>
      <c r="B435" s="147">
        <v>3369123</v>
      </c>
      <c r="C435" s="149">
        <f t="shared" si="185"/>
        <v>-1070</v>
      </c>
      <c r="D435" s="147">
        <v>3389025</v>
      </c>
      <c r="E435" s="148">
        <f t="shared" si="201"/>
        <v>19902</v>
      </c>
      <c r="F435" s="96">
        <f t="shared" si="199"/>
        <v>45855</v>
      </c>
      <c r="H435" s="147">
        <v>2269759</v>
      </c>
      <c r="I435" s="150">
        <f t="shared" si="204"/>
        <v>15364</v>
      </c>
      <c r="J435" s="147">
        <v>494586</v>
      </c>
      <c r="K435" s="150">
        <f t="shared" si="203"/>
        <v>-1404</v>
      </c>
      <c r="M435" s="96">
        <f t="shared" si="198"/>
        <v>45855</v>
      </c>
      <c r="O435" s="147">
        <f t="shared" si="192"/>
        <v>6153370</v>
      </c>
      <c r="Q435" s="96"/>
      <c r="R435" s="96">
        <f t="shared" si="202"/>
        <v>45855</v>
      </c>
      <c r="S435" s="147"/>
      <c r="T435" s="150"/>
    </row>
    <row r="436" spans="1:20" hidden="1">
      <c r="A436" s="96">
        <v>45856</v>
      </c>
      <c r="B436" s="147">
        <v>3376774</v>
      </c>
      <c r="C436" s="148">
        <f t="shared" si="185"/>
        <v>7651</v>
      </c>
      <c r="D436" s="147">
        <v>3393716</v>
      </c>
      <c r="E436" s="148">
        <f t="shared" si="201"/>
        <v>16942</v>
      </c>
      <c r="F436" s="96">
        <f t="shared" si="199"/>
        <v>45856</v>
      </c>
      <c r="H436" s="147">
        <v>2299277</v>
      </c>
      <c r="I436" s="150">
        <f t="shared" si="204"/>
        <v>29518</v>
      </c>
      <c r="J436" s="147">
        <v>498118</v>
      </c>
      <c r="K436" s="150">
        <f t="shared" si="203"/>
        <v>3532</v>
      </c>
      <c r="M436" s="96">
        <f t="shared" si="198"/>
        <v>45856</v>
      </c>
      <c r="O436" s="147">
        <f t="shared" si="192"/>
        <v>6191111</v>
      </c>
      <c r="Q436" s="96"/>
      <c r="R436" s="96">
        <f t="shared" si="202"/>
        <v>45856</v>
      </c>
      <c r="S436" s="147"/>
      <c r="T436" s="150"/>
    </row>
    <row r="437" spans="1:20">
      <c r="A437" s="96">
        <v>45860</v>
      </c>
      <c r="B437" s="147">
        <v>3393641</v>
      </c>
      <c r="C437" s="148">
        <f t="shared" si="185"/>
        <v>16867</v>
      </c>
      <c r="D437" s="147">
        <v>3382789</v>
      </c>
      <c r="E437" s="149">
        <f t="shared" si="201"/>
        <v>-10852</v>
      </c>
      <c r="F437" s="96">
        <f t="shared" si="199"/>
        <v>45860</v>
      </c>
      <c r="H437" s="147">
        <v>2326162</v>
      </c>
      <c r="I437" s="150">
        <f t="shared" si="204"/>
        <v>26885</v>
      </c>
      <c r="J437" s="147">
        <v>498692</v>
      </c>
      <c r="K437" s="150">
        <f t="shared" si="203"/>
        <v>574</v>
      </c>
      <c r="M437" s="96">
        <f t="shared" si="198"/>
        <v>45860</v>
      </c>
      <c r="O437" s="147">
        <f t="shared" si="192"/>
        <v>6207643</v>
      </c>
      <c r="Q437" s="96"/>
      <c r="R437" s="96">
        <f t="shared" si="202"/>
        <v>45860</v>
      </c>
      <c r="S437" s="147"/>
      <c r="T437" s="150"/>
    </row>
    <row r="438" spans="1:20">
      <c r="A438" s="96">
        <v>45861</v>
      </c>
      <c r="B438" s="147">
        <v>3382923</v>
      </c>
      <c r="C438" s="149">
        <f t="shared" si="185"/>
        <v>-10718</v>
      </c>
      <c r="D438" s="147">
        <v>3439376</v>
      </c>
      <c r="E438" s="148">
        <f t="shared" si="201"/>
        <v>56453</v>
      </c>
      <c r="F438" s="96">
        <f t="shared" si="199"/>
        <v>45861</v>
      </c>
      <c r="H438" s="147">
        <v>2327770</v>
      </c>
      <c r="I438" s="150">
        <f t="shared" si="204"/>
        <v>1608</v>
      </c>
      <c r="J438" s="147">
        <v>506803</v>
      </c>
      <c r="K438" s="150">
        <f t="shared" si="203"/>
        <v>8111</v>
      </c>
      <c r="M438" s="96">
        <f t="shared" si="198"/>
        <v>45861</v>
      </c>
      <c r="O438" s="147">
        <f t="shared" si="192"/>
        <v>6273949</v>
      </c>
      <c r="Q438" s="96"/>
      <c r="R438" s="96">
        <f t="shared" si="202"/>
        <v>45861</v>
      </c>
      <c r="S438" s="147"/>
      <c r="T438" s="150"/>
    </row>
    <row r="439" spans="1:20">
      <c r="A439" s="96">
        <v>45862</v>
      </c>
      <c r="B439" s="147">
        <v>3465668</v>
      </c>
      <c r="C439" s="148">
        <f t="shared" si="185"/>
        <v>82745</v>
      </c>
      <c r="D439" s="147">
        <v>3459282</v>
      </c>
      <c r="E439" s="149">
        <f t="shared" si="201"/>
        <v>-6386</v>
      </c>
      <c r="F439" s="96">
        <f t="shared" si="199"/>
        <v>45862</v>
      </c>
      <c r="H439" s="147">
        <v>2360721</v>
      </c>
      <c r="I439" s="150">
        <f t="shared" si="204"/>
        <v>32951</v>
      </c>
      <c r="J439" s="147">
        <v>513391</v>
      </c>
      <c r="K439" s="150">
        <f t="shared" si="203"/>
        <v>6588</v>
      </c>
      <c r="M439" s="96">
        <f t="shared" si="198"/>
        <v>45862</v>
      </c>
      <c r="O439" s="147">
        <f t="shared" si="192"/>
        <v>6333394</v>
      </c>
      <c r="Q439" s="96"/>
      <c r="R439" s="96">
        <f t="shared" si="202"/>
        <v>45862</v>
      </c>
      <c r="S439" s="147"/>
      <c r="T439" s="150"/>
    </row>
    <row r="440" spans="1:20">
      <c r="A440" s="96">
        <v>45863</v>
      </c>
      <c r="B440" s="147">
        <v>3459819</v>
      </c>
      <c r="C440" s="149">
        <f t="shared" si="185"/>
        <v>-5849</v>
      </c>
      <c r="D440" s="147">
        <v>3441746</v>
      </c>
      <c r="E440" s="149">
        <f t="shared" si="201"/>
        <v>-18073</v>
      </c>
      <c r="F440" s="96">
        <f t="shared" si="199"/>
        <v>45863</v>
      </c>
      <c r="H440" s="147">
        <v>2371093</v>
      </c>
      <c r="I440" s="150">
        <f t="shared" si="204"/>
        <v>10372</v>
      </c>
      <c r="J440" s="147">
        <v>506980</v>
      </c>
      <c r="K440" s="150">
        <f t="shared" si="203"/>
        <v>-6411</v>
      </c>
      <c r="M440" s="96">
        <f t="shared" si="198"/>
        <v>45863</v>
      </c>
      <c r="O440" s="147">
        <f>D440+H440+J440</f>
        <v>6319819</v>
      </c>
      <c r="Q440" s="96"/>
      <c r="R440" s="96">
        <f t="shared" ref="R440:R456" si="205">$A440</f>
        <v>45863</v>
      </c>
      <c r="S440" s="147"/>
      <c r="T440" s="150"/>
    </row>
    <row r="441" spans="1:20">
      <c r="A441" s="96">
        <v>45866</v>
      </c>
      <c r="B441" s="147">
        <v>3421490</v>
      </c>
      <c r="C441" s="148">
        <f t="shared" si="185"/>
        <v>-38329</v>
      </c>
      <c r="D441" s="147">
        <v>3438126</v>
      </c>
      <c r="E441" s="148">
        <f t="shared" ref="E441:E456" si="206">D441-B441</f>
        <v>16636</v>
      </c>
      <c r="F441" s="96">
        <f t="shared" si="199"/>
        <v>45866</v>
      </c>
      <c r="H441" s="147">
        <v>2355682</v>
      </c>
      <c r="I441" s="150">
        <f t="shared" si="204"/>
        <v>-15411</v>
      </c>
      <c r="J441" s="147">
        <v>507512</v>
      </c>
      <c r="K441" s="150">
        <f t="shared" si="203"/>
        <v>532</v>
      </c>
      <c r="M441" s="96">
        <f t="shared" si="198"/>
        <v>45866</v>
      </c>
      <c r="O441" s="147">
        <f t="shared" ref="O441:O456" si="207">D441+H441+J441</f>
        <v>6301320</v>
      </c>
      <c r="Q441" s="96"/>
      <c r="R441" s="96">
        <f t="shared" si="205"/>
        <v>45866</v>
      </c>
      <c r="S441" s="147"/>
      <c r="T441" s="150"/>
    </row>
    <row r="442" spans="1:20">
      <c r="A442" s="96">
        <v>45867</v>
      </c>
      <c r="B442" s="147">
        <v>3465668</v>
      </c>
      <c r="C442" s="148">
        <f t="shared" si="185"/>
        <v>44178</v>
      </c>
      <c r="D442" s="147">
        <v>3441746</v>
      </c>
      <c r="E442" s="148">
        <f t="shared" si="206"/>
        <v>-23922</v>
      </c>
      <c r="F442" s="96">
        <f t="shared" si="199"/>
        <v>45867</v>
      </c>
      <c r="H442" s="147">
        <v>2371093</v>
      </c>
      <c r="I442" s="150">
        <f t="shared" si="204"/>
        <v>15411</v>
      </c>
      <c r="J442" s="147">
        <v>506980</v>
      </c>
      <c r="K442" s="150">
        <f t="shared" si="203"/>
        <v>-532</v>
      </c>
      <c r="M442" s="96">
        <f t="shared" si="198"/>
        <v>45867</v>
      </c>
      <c r="O442" s="147">
        <f t="shared" si="207"/>
        <v>6319819</v>
      </c>
      <c r="Q442" s="96"/>
      <c r="R442" s="96">
        <f t="shared" si="205"/>
        <v>45867</v>
      </c>
      <c r="S442" s="147"/>
      <c r="T442" s="150"/>
    </row>
    <row r="443" spans="1:20">
      <c r="A443" s="96">
        <v>45868</v>
      </c>
      <c r="B443" s="147">
        <v>3465668</v>
      </c>
      <c r="C443" s="148">
        <f t="shared" ref="C443:C456" si="208">B443-B442</f>
        <v>0</v>
      </c>
      <c r="D443" s="147">
        <v>3441746</v>
      </c>
      <c r="E443" s="148">
        <f t="shared" si="206"/>
        <v>-23922</v>
      </c>
      <c r="F443" s="96">
        <f t="shared" si="199"/>
        <v>45868</v>
      </c>
      <c r="H443" s="147">
        <v>2371093</v>
      </c>
      <c r="I443" s="150">
        <f t="shared" si="204"/>
        <v>0</v>
      </c>
      <c r="J443" s="147">
        <v>506980</v>
      </c>
      <c r="K443" s="150">
        <f t="shared" si="203"/>
        <v>0</v>
      </c>
      <c r="M443" s="96">
        <f t="shared" si="198"/>
        <v>45868</v>
      </c>
      <c r="O443" s="147">
        <f t="shared" si="207"/>
        <v>6319819</v>
      </c>
      <c r="Q443" s="96"/>
      <c r="R443" s="96">
        <f t="shared" si="205"/>
        <v>45868</v>
      </c>
      <c r="S443" s="147"/>
      <c r="T443" s="150"/>
    </row>
    <row r="444" spans="1:20">
      <c r="A444" s="96">
        <v>45869</v>
      </c>
      <c r="B444" s="147">
        <v>3465668</v>
      </c>
      <c r="C444" s="148">
        <f t="shared" si="208"/>
        <v>0</v>
      </c>
      <c r="D444" s="147">
        <v>3441746</v>
      </c>
      <c r="E444" s="148">
        <f t="shared" si="206"/>
        <v>-23922</v>
      </c>
      <c r="F444" s="96">
        <f t="shared" si="199"/>
        <v>45869</v>
      </c>
      <c r="H444" s="147">
        <v>2371093</v>
      </c>
      <c r="I444" s="150">
        <f t="shared" si="204"/>
        <v>0</v>
      </c>
      <c r="J444" s="147">
        <v>506980</v>
      </c>
      <c r="K444" s="150">
        <f t="shared" si="203"/>
        <v>0</v>
      </c>
      <c r="M444" s="96">
        <f t="shared" si="198"/>
        <v>45869</v>
      </c>
      <c r="O444" s="147">
        <f t="shared" si="207"/>
        <v>6319819</v>
      </c>
      <c r="Q444" s="96"/>
      <c r="R444" s="96">
        <f t="shared" si="205"/>
        <v>45869</v>
      </c>
      <c r="S444" s="147"/>
      <c r="T444" s="150"/>
    </row>
    <row r="445" spans="1:20">
      <c r="A445" s="96">
        <v>45870</v>
      </c>
      <c r="B445" s="147">
        <v>3465668</v>
      </c>
      <c r="C445" s="148">
        <f t="shared" si="208"/>
        <v>0</v>
      </c>
      <c r="D445" s="147">
        <v>3441746</v>
      </c>
      <c r="E445" s="148">
        <f t="shared" si="206"/>
        <v>-23922</v>
      </c>
      <c r="F445" s="96">
        <f t="shared" si="199"/>
        <v>45870</v>
      </c>
      <c r="H445" s="147">
        <v>2371093</v>
      </c>
      <c r="I445" s="150">
        <f t="shared" si="204"/>
        <v>0</v>
      </c>
      <c r="J445" s="147">
        <v>506980</v>
      </c>
      <c r="K445" s="150">
        <f t="shared" si="203"/>
        <v>0</v>
      </c>
      <c r="M445" s="96">
        <f t="shared" si="198"/>
        <v>45870</v>
      </c>
      <c r="O445" s="147">
        <f t="shared" si="207"/>
        <v>6319819</v>
      </c>
      <c r="Q445" s="96"/>
      <c r="R445" s="96">
        <f t="shared" si="205"/>
        <v>45870</v>
      </c>
      <c r="S445" s="147"/>
      <c r="T445" s="150"/>
    </row>
    <row r="446" spans="1:20">
      <c r="A446" s="96">
        <v>45873</v>
      </c>
      <c r="B446" s="147">
        <v>3465668</v>
      </c>
      <c r="C446" s="148">
        <f t="shared" si="208"/>
        <v>0</v>
      </c>
      <c r="D446" s="147">
        <v>3441746</v>
      </c>
      <c r="E446" s="148">
        <f t="shared" si="206"/>
        <v>-23922</v>
      </c>
      <c r="F446" s="96">
        <f t="shared" si="199"/>
        <v>45873</v>
      </c>
      <c r="H446" s="147">
        <v>2371093</v>
      </c>
      <c r="I446" s="150">
        <f t="shared" si="204"/>
        <v>0</v>
      </c>
      <c r="J446" s="147">
        <v>506980</v>
      </c>
      <c r="K446" s="150">
        <f t="shared" si="203"/>
        <v>0</v>
      </c>
      <c r="M446" s="96">
        <f t="shared" si="198"/>
        <v>45873</v>
      </c>
      <c r="O446" s="147">
        <f t="shared" si="207"/>
        <v>6319819</v>
      </c>
      <c r="Q446" s="96"/>
      <c r="R446" s="96">
        <f t="shared" si="205"/>
        <v>45873</v>
      </c>
      <c r="S446" s="147"/>
      <c r="T446" s="150"/>
    </row>
    <row r="447" spans="1:20">
      <c r="A447" s="96">
        <v>45874</v>
      </c>
      <c r="B447" s="147">
        <v>3465668</v>
      </c>
      <c r="C447" s="148">
        <f t="shared" si="208"/>
        <v>0</v>
      </c>
      <c r="D447" s="147">
        <v>3441746</v>
      </c>
      <c r="E447" s="148">
        <f t="shared" si="206"/>
        <v>-23922</v>
      </c>
      <c r="F447" s="96">
        <f t="shared" si="199"/>
        <v>45874</v>
      </c>
      <c r="H447" s="147">
        <v>2371093</v>
      </c>
      <c r="I447" s="150">
        <f t="shared" si="204"/>
        <v>0</v>
      </c>
      <c r="J447" s="147">
        <v>506980</v>
      </c>
      <c r="K447" s="150">
        <f t="shared" si="203"/>
        <v>0</v>
      </c>
      <c r="M447" s="96">
        <f t="shared" si="198"/>
        <v>45874</v>
      </c>
      <c r="O447" s="147">
        <f t="shared" si="207"/>
        <v>6319819</v>
      </c>
      <c r="Q447" s="96"/>
      <c r="R447" s="96">
        <f t="shared" si="205"/>
        <v>45874</v>
      </c>
      <c r="S447" s="147"/>
      <c r="T447" s="150"/>
    </row>
    <row r="448" spans="1:20">
      <c r="A448" s="96">
        <v>45875</v>
      </c>
      <c r="B448" s="147">
        <v>3465668</v>
      </c>
      <c r="C448" s="148">
        <f t="shared" si="208"/>
        <v>0</v>
      </c>
      <c r="D448" s="147">
        <v>3441746</v>
      </c>
      <c r="E448" s="148">
        <f t="shared" si="206"/>
        <v>-23922</v>
      </c>
      <c r="F448" s="96">
        <f t="shared" si="199"/>
        <v>45875</v>
      </c>
      <c r="H448" s="147">
        <v>2371093</v>
      </c>
      <c r="I448" s="150">
        <f t="shared" si="204"/>
        <v>0</v>
      </c>
      <c r="J448" s="147">
        <v>506980</v>
      </c>
      <c r="K448" s="150">
        <f t="shared" si="203"/>
        <v>0</v>
      </c>
      <c r="M448" s="96">
        <f t="shared" si="198"/>
        <v>45875</v>
      </c>
      <c r="O448" s="147">
        <f t="shared" si="207"/>
        <v>6319819</v>
      </c>
      <c r="Q448" s="96"/>
      <c r="R448" s="96">
        <f t="shared" si="205"/>
        <v>45875</v>
      </c>
      <c r="S448" s="147"/>
      <c r="T448" s="150"/>
    </row>
    <row r="449" spans="1:20">
      <c r="A449" s="96">
        <v>45876</v>
      </c>
      <c r="B449" s="147">
        <v>3465668</v>
      </c>
      <c r="C449" s="148">
        <f t="shared" si="208"/>
        <v>0</v>
      </c>
      <c r="D449" s="147">
        <v>3441746</v>
      </c>
      <c r="E449" s="148">
        <f t="shared" si="206"/>
        <v>-23922</v>
      </c>
      <c r="F449" s="96">
        <f t="shared" si="199"/>
        <v>45876</v>
      </c>
      <c r="H449" s="147">
        <v>2371093</v>
      </c>
      <c r="I449" s="150">
        <f t="shared" si="204"/>
        <v>0</v>
      </c>
      <c r="J449" s="147">
        <v>506980</v>
      </c>
      <c r="K449" s="150">
        <f t="shared" si="203"/>
        <v>0</v>
      </c>
      <c r="M449" s="96">
        <f t="shared" si="198"/>
        <v>45876</v>
      </c>
      <c r="O449" s="147">
        <f t="shared" si="207"/>
        <v>6319819</v>
      </c>
      <c r="Q449" s="96"/>
      <c r="R449" s="96">
        <f t="shared" si="205"/>
        <v>45876</v>
      </c>
      <c r="S449" s="147"/>
      <c r="T449" s="150"/>
    </row>
    <row r="450" spans="1:20">
      <c r="A450" s="96">
        <v>45877</v>
      </c>
      <c r="B450" s="147">
        <v>3465668</v>
      </c>
      <c r="C450" s="148">
        <f t="shared" si="208"/>
        <v>0</v>
      </c>
      <c r="D450" s="147">
        <v>3441746</v>
      </c>
      <c r="E450" s="148">
        <f t="shared" si="206"/>
        <v>-23922</v>
      </c>
      <c r="F450" s="96">
        <f t="shared" si="199"/>
        <v>45877</v>
      </c>
      <c r="H450" s="147">
        <v>2371093</v>
      </c>
      <c r="I450" s="150">
        <f t="shared" si="204"/>
        <v>0</v>
      </c>
      <c r="J450" s="147">
        <v>506980</v>
      </c>
      <c r="K450" s="150">
        <f t="shared" si="203"/>
        <v>0</v>
      </c>
      <c r="M450" s="96">
        <f t="shared" si="198"/>
        <v>45877</v>
      </c>
      <c r="O450" s="147">
        <f t="shared" si="207"/>
        <v>6319819</v>
      </c>
      <c r="Q450" s="96"/>
      <c r="R450" s="96">
        <f t="shared" si="205"/>
        <v>45877</v>
      </c>
      <c r="S450" s="147"/>
      <c r="T450" s="150"/>
    </row>
    <row r="451" spans="1:20">
      <c r="A451" s="96">
        <v>45881</v>
      </c>
      <c r="B451" s="147">
        <v>3465668</v>
      </c>
      <c r="C451" s="148">
        <f t="shared" si="208"/>
        <v>0</v>
      </c>
      <c r="D451" s="147">
        <v>3441746</v>
      </c>
      <c r="E451" s="148">
        <f t="shared" si="206"/>
        <v>-23922</v>
      </c>
      <c r="F451" s="96">
        <f t="shared" si="199"/>
        <v>45881</v>
      </c>
      <c r="H451" s="147">
        <v>2371093</v>
      </c>
      <c r="I451" s="150">
        <f t="shared" si="204"/>
        <v>0</v>
      </c>
      <c r="J451" s="147">
        <v>506980</v>
      </c>
      <c r="K451" s="150">
        <f t="shared" si="203"/>
        <v>0</v>
      </c>
      <c r="M451" s="96">
        <f t="shared" si="198"/>
        <v>45881</v>
      </c>
      <c r="O451" s="147">
        <f t="shared" si="207"/>
        <v>6319819</v>
      </c>
      <c r="Q451" s="96"/>
      <c r="R451" s="96">
        <f t="shared" si="205"/>
        <v>45881</v>
      </c>
      <c r="S451" s="147"/>
      <c r="T451" s="150"/>
    </row>
    <row r="452" spans="1:20">
      <c r="A452" s="96">
        <v>45882</v>
      </c>
      <c r="B452" s="147">
        <v>3465668</v>
      </c>
      <c r="C452" s="148">
        <f t="shared" si="208"/>
        <v>0</v>
      </c>
      <c r="D452" s="147">
        <v>3441746</v>
      </c>
      <c r="E452" s="148">
        <f t="shared" si="206"/>
        <v>-23922</v>
      </c>
      <c r="F452" s="96">
        <f t="shared" si="199"/>
        <v>45882</v>
      </c>
      <c r="H452" s="147">
        <v>2371093</v>
      </c>
      <c r="I452" s="150">
        <f t="shared" si="204"/>
        <v>0</v>
      </c>
      <c r="J452" s="147">
        <v>506980</v>
      </c>
      <c r="K452" s="150">
        <f t="shared" si="203"/>
        <v>0</v>
      </c>
      <c r="M452" s="96">
        <f t="shared" si="198"/>
        <v>45882</v>
      </c>
      <c r="O452" s="147">
        <f t="shared" si="207"/>
        <v>6319819</v>
      </c>
      <c r="Q452" s="96"/>
      <c r="R452" s="96">
        <f t="shared" si="205"/>
        <v>45882</v>
      </c>
      <c r="S452" s="147"/>
      <c r="T452" s="150"/>
    </row>
    <row r="453" spans="1:20">
      <c r="A453" s="96">
        <v>45883</v>
      </c>
      <c r="B453" s="147">
        <v>3465668</v>
      </c>
      <c r="C453" s="148">
        <f t="shared" si="208"/>
        <v>0</v>
      </c>
      <c r="D453" s="147">
        <v>3441746</v>
      </c>
      <c r="E453" s="148">
        <f t="shared" si="206"/>
        <v>-23922</v>
      </c>
      <c r="F453" s="96">
        <f t="shared" si="199"/>
        <v>45883</v>
      </c>
      <c r="H453" s="147">
        <v>2371093</v>
      </c>
      <c r="I453" s="150">
        <f t="shared" si="204"/>
        <v>0</v>
      </c>
      <c r="J453" s="147">
        <v>506980</v>
      </c>
      <c r="K453" s="150">
        <f t="shared" si="203"/>
        <v>0</v>
      </c>
      <c r="M453" s="96">
        <f t="shared" si="198"/>
        <v>45883</v>
      </c>
      <c r="O453" s="147">
        <f t="shared" si="207"/>
        <v>6319819</v>
      </c>
      <c r="Q453" s="96"/>
      <c r="R453" s="96">
        <f t="shared" si="205"/>
        <v>45883</v>
      </c>
      <c r="S453" s="147"/>
      <c r="T453" s="150"/>
    </row>
    <row r="454" spans="1:20">
      <c r="A454" s="96">
        <v>45884</v>
      </c>
      <c r="B454" s="147">
        <v>3465668</v>
      </c>
      <c r="C454" s="148">
        <f t="shared" si="208"/>
        <v>0</v>
      </c>
      <c r="D454" s="147">
        <v>3441746</v>
      </c>
      <c r="E454" s="148">
        <f t="shared" si="206"/>
        <v>-23922</v>
      </c>
      <c r="F454" s="96">
        <f t="shared" si="199"/>
        <v>45884</v>
      </c>
      <c r="H454" s="147">
        <v>2371093</v>
      </c>
      <c r="I454" s="150">
        <f t="shared" si="204"/>
        <v>0</v>
      </c>
      <c r="J454" s="147">
        <v>506980</v>
      </c>
      <c r="K454" s="150">
        <f t="shared" si="203"/>
        <v>0</v>
      </c>
      <c r="M454" s="96">
        <f t="shared" si="198"/>
        <v>45884</v>
      </c>
      <c r="O454" s="147">
        <f t="shared" si="207"/>
        <v>6319819</v>
      </c>
      <c r="Q454" s="96"/>
      <c r="R454" s="96">
        <f t="shared" si="205"/>
        <v>45884</v>
      </c>
      <c r="S454" s="147"/>
      <c r="T454" s="150"/>
    </row>
    <row r="455" spans="1:20">
      <c r="A455" s="96">
        <v>45887</v>
      </c>
      <c r="B455" s="147">
        <v>3465668</v>
      </c>
      <c r="C455" s="148">
        <f t="shared" si="208"/>
        <v>0</v>
      </c>
      <c r="D455" s="147">
        <v>3441746</v>
      </c>
      <c r="E455" s="148">
        <f t="shared" si="206"/>
        <v>-23922</v>
      </c>
      <c r="F455" s="96">
        <f t="shared" si="199"/>
        <v>45887</v>
      </c>
      <c r="H455" s="147">
        <v>2371093</v>
      </c>
      <c r="I455" s="150">
        <f t="shared" si="204"/>
        <v>0</v>
      </c>
      <c r="J455" s="147">
        <v>506980</v>
      </c>
      <c r="K455" s="150">
        <f t="shared" si="203"/>
        <v>0</v>
      </c>
      <c r="M455" s="96">
        <f t="shared" si="198"/>
        <v>45887</v>
      </c>
      <c r="O455" s="147">
        <f t="shared" si="207"/>
        <v>6319819</v>
      </c>
      <c r="Q455" s="96"/>
      <c r="R455" s="96">
        <f t="shared" si="205"/>
        <v>45887</v>
      </c>
      <c r="S455" s="147"/>
      <c r="T455" s="150"/>
    </row>
    <row r="456" spans="1:20">
      <c r="A456" s="96">
        <v>45888</v>
      </c>
      <c r="B456" s="147">
        <v>3465668</v>
      </c>
      <c r="C456" s="148">
        <f t="shared" si="208"/>
        <v>0</v>
      </c>
      <c r="D456" s="147">
        <v>3441746</v>
      </c>
      <c r="E456" s="148">
        <f t="shared" si="206"/>
        <v>-23922</v>
      </c>
      <c r="F456" s="96">
        <f t="shared" si="199"/>
        <v>45888</v>
      </c>
      <c r="H456" s="147">
        <v>2371093</v>
      </c>
      <c r="I456" s="150">
        <f t="shared" si="204"/>
        <v>0</v>
      </c>
      <c r="J456" s="147">
        <v>506980</v>
      </c>
      <c r="K456" s="150">
        <f t="shared" si="203"/>
        <v>0</v>
      </c>
      <c r="M456" s="96">
        <f t="shared" si="198"/>
        <v>45888</v>
      </c>
      <c r="O456" s="147">
        <f t="shared" si="207"/>
        <v>6319819</v>
      </c>
      <c r="Q456" s="96"/>
      <c r="R456" s="96">
        <f t="shared" si="205"/>
        <v>45888</v>
      </c>
      <c r="S456" s="147"/>
      <c r="T456" s="150"/>
    </row>
    <row r="457" spans="1:20">
      <c r="A457" s="96">
        <v>45889</v>
      </c>
      <c r="B457" s="147"/>
      <c r="C457" s="148"/>
      <c r="D457" s="147"/>
      <c r="E457" s="148"/>
      <c r="F457" s="96"/>
      <c r="H457" s="147"/>
      <c r="I457" s="150"/>
      <c r="J457" s="147"/>
      <c r="K457" s="150"/>
      <c r="M457" s="96"/>
      <c r="S457" s="147"/>
      <c r="T457" s="150"/>
    </row>
    <row r="458" spans="1:20">
      <c r="A458" s="96">
        <v>45890</v>
      </c>
      <c r="B458" s="147"/>
      <c r="C458" s="148"/>
      <c r="D458" s="147"/>
      <c r="E458" s="148"/>
      <c r="F458" s="96"/>
      <c r="H458" s="147"/>
      <c r="I458" s="150"/>
      <c r="J458" s="147"/>
      <c r="K458" s="150"/>
      <c r="M458" s="96"/>
      <c r="S458" s="147"/>
      <c r="T458" s="150"/>
    </row>
    <row r="459" spans="1:20">
      <c r="A459" s="96">
        <v>45891</v>
      </c>
      <c r="B459" s="147"/>
      <c r="C459" s="148"/>
      <c r="D459" s="147"/>
      <c r="E459" s="148"/>
      <c r="F459" s="96"/>
      <c r="H459" s="147"/>
      <c r="I459" s="150"/>
      <c r="J459" s="147"/>
      <c r="K459" s="150"/>
      <c r="M459" s="96"/>
      <c r="S459" s="147"/>
      <c r="T459" s="150"/>
    </row>
    <row r="460" spans="1:20">
      <c r="A460" s="96">
        <v>45894</v>
      </c>
      <c r="B460" s="147"/>
      <c r="C460" s="148"/>
      <c r="D460" s="147"/>
      <c r="E460" s="148"/>
      <c r="F460" s="96"/>
      <c r="H460" s="147"/>
      <c r="I460" s="150"/>
      <c r="J460" s="147"/>
      <c r="K460" s="150"/>
      <c r="M460" s="96"/>
      <c r="S460" s="147"/>
      <c r="T460" s="150"/>
    </row>
    <row r="461" spans="1:20">
      <c r="A461" s="96">
        <v>45895</v>
      </c>
      <c r="B461" s="147"/>
      <c r="C461" s="148"/>
      <c r="D461" s="147"/>
      <c r="E461" s="148"/>
      <c r="F461" s="96"/>
      <c r="H461" s="147"/>
      <c r="I461" s="150"/>
      <c r="J461" s="147"/>
      <c r="K461" s="150"/>
      <c r="M461" s="96"/>
      <c r="S461" s="147"/>
      <c r="T461" s="150"/>
    </row>
    <row r="462" spans="1:20">
      <c r="A462" s="96">
        <v>45896</v>
      </c>
      <c r="B462" s="147"/>
      <c r="C462" s="148"/>
      <c r="D462" s="147"/>
      <c r="E462" s="148"/>
      <c r="F462" s="96"/>
      <c r="H462" s="147"/>
      <c r="I462" s="150"/>
      <c r="J462" s="147"/>
      <c r="K462" s="150"/>
      <c r="M462" s="96"/>
      <c r="S462" s="147"/>
      <c r="T462" s="150"/>
    </row>
    <row r="463" spans="1:20">
      <c r="A463" s="96">
        <v>45897</v>
      </c>
      <c r="B463" s="147"/>
      <c r="C463" s="148"/>
      <c r="D463" s="147"/>
      <c r="E463" s="148"/>
      <c r="F463" s="96"/>
      <c r="H463" s="147"/>
      <c r="I463" s="150"/>
      <c r="J463" s="147"/>
      <c r="K463" s="150"/>
      <c r="M463" s="96"/>
      <c r="S463" s="147"/>
      <c r="T463" s="150"/>
    </row>
    <row r="464" spans="1:20">
      <c r="A464" s="96">
        <v>45898</v>
      </c>
      <c r="B464" s="147"/>
      <c r="C464" s="148"/>
      <c r="D464" s="147"/>
      <c r="E464" s="148"/>
      <c r="F464" s="96"/>
      <c r="H464" s="147"/>
      <c r="I464" s="150"/>
      <c r="J464" s="147"/>
      <c r="K464" s="150"/>
      <c r="M464" s="96"/>
      <c r="S464" s="147"/>
      <c r="T464" s="150"/>
    </row>
    <row r="465" spans="1:20">
      <c r="A465" s="96">
        <v>45901</v>
      </c>
      <c r="B465" s="147"/>
      <c r="C465" s="148"/>
      <c r="D465" s="147"/>
      <c r="E465" s="148"/>
      <c r="F465" s="96"/>
      <c r="H465" s="147"/>
      <c r="I465" s="150"/>
      <c r="J465" s="147"/>
      <c r="K465" s="150"/>
      <c r="M465" s="96"/>
      <c r="S465" s="147"/>
      <c r="T465" s="150"/>
    </row>
    <row r="466" spans="1:20">
      <c r="A466" s="96">
        <v>45902</v>
      </c>
      <c r="B466" s="147"/>
      <c r="C466" s="148"/>
      <c r="D466" s="147"/>
      <c r="E466" s="148"/>
      <c r="F466" s="96"/>
      <c r="H466" s="147"/>
      <c r="I466" s="150"/>
      <c r="J466" s="147"/>
      <c r="K466" s="150"/>
      <c r="M466" s="96"/>
      <c r="S466" s="147"/>
      <c r="T466" s="150"/>
    </row>
    <row r="467" spans="1:20">
      <c r="A467" s="96">
        <v>45903</v>
      </c>
      <c r="B467" s="147"/>
      <c r="C467" s="148"/>
      <c r="D467" s="147"/>
      <c r="E467" s="148"/>
      <c r="F467" s="96"/>
      <c r="H467" s="147"/>
      <c r="I467" s="150"/>
      <c r="J467" s="147"/>
      <c r="K467" s="150"/>
      <c r="M467" s="96"/>
      <c r="S467" s="147"/>
      <c r="T467" s="150"/>
    </row>
    <row r="468" spans="1:20">
      <c r="A468" s="96">
        <v>45904</v>
      </c>
      <c r="B468" s="147"/>
      <c r="C468" s="148"/>
      <c r="D468" s="147"/>
      <c r="E468" s="148"/>
      <c r="F468" s="96"/>
      <c r="H468" s="147"/>
      <c r="I468" s="150"/>
      <c r="J468" s="147"/>
      <c r="K468" s="150"/>
      <c r="M468" s="96"/>
      <c r="S468" s="147"/>
      <c r="T468" s="150"/>
    </row>
    <row r="469" spans="1:20">
      <c r="A469" s="96"/>
      <c r="B469" s="147"/>
      <c r="C469" s="148"/>
      <c r="D469" s="147"/>
      <c r="E469" s="148"/>
      <c r="F469" s="96"/>
      <c r="H469" s="147"/>
      <c r="I469" s="150"/>
      <c r="J469" s="147"/>
      <c r="K469" s="150"/>
      <c r="M469" s="96"/>
      <c r="S469" s="147"/>
      <c r="T469" s="150"/>
    </row>
    <row r="470" spans="1:20">
      <c r="A470" s="96"/>
      <c r="B470" s="147"/>
      <c r="C470" s="148"/>
      <c r="D470" s="147"/>
      <c r="E470" s="148"/>
      <c r="F470" s="96"/>
      <c r="H470" s="147"/>
      <c r="I470" s="150"/>
      <c r="J470" s="147"/>
      <c r="K470" s="150"/>
      <c r="M470" s="96"/>
      <c r="S470" s="147"/>
      <c r="T470" s="150"/>
    </row>
    <row r="472" spans="1:20">
      <c r="B472" t="s">
        <v>186</v>
      </c>
      <c r="D472" t="s">
        <v>186</v>
      </c>
      <c r="H472" t="s">
        <v>186</v>
      </c>
      <c r="J472" t="s">
        <v>186</v>
      </c>
      <c r="O472" t="s">
        <v>186</v>
      </c>
    </row>
    <row r="473" spans="1:20">
      <c r="B473" s="147">
        <f>MAX(B316:B456)</f>
        <v>3465668</v>
      </c>
      <c r="D473" s="147">
        <f>MAX(D315:D456)</f>
        <v>3459282</v>
      </c>
      <c r="H473" s="147">
        <f>MAX(H271:H456)</f>
        <v>2389226</v>
      </c>
      <c r="J473" s="147">
        <f>MAX(J412:J456)</f>
        <v>513391</v>
      </c>
      <c r="O473" s="147">
        <f>MAX(O412:O456)</f>
        <v>6333394</v>
      </c>
    </row>
    <row r="474" spans="1:20">
      <c r="B474" s="109">
        <f>VLOOKUP(B473,B316:F456,5,FALSE)</f>
        <v>45862</v>
      </c>
      <c r="D474" s="109">
        <f>VLOOKUP(D473,D315:F456,3,FALSE)</f>
        <v>45862</v>
      </c>
      <c r="H474" s="109">
        <f>VLOOKUP(H473,H271:M456,6,FALSE)</f>
        <v>45838</v>
      </c>
      <c r="J474" s="109">
        <f>VLOOKUP(J473,J412:M456,4,FALSE)</f>
        <v>45862</v>
      </c>
      <c r="O474" s="109">
        <f>VLOOKUP(O473,O412:R456,4,FALSE)</f>
        <v>45862</v>
      </c>
    </row>
  </sheetData>
  <phoneticPr fontId="1"/>
  <pageMargins left="0.7" right="0.7" top="0.75" bottom="0.75" header="0.3" footer="0.3"/>
  <pageSetup paperSize="43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9FB6-E2C3-40CB-A883-7407F8D40E05}">
  <dimension ref="B2:V476"/>
  <sheetViews>
    <sheetView zoomScale="70" zoomScaleNormal="70" workbookViewId="0">
      <selection activeCell="J12" sqref="J12"/>
    </sheetView>
  </sheetViews>
  <sheetFormatPr defaultRowHeight="18"/>
  <cols>
    <col min="2" max="2" width="10.59765625" customWidth="1"/>
    <col min="3" max="3" width="14.19921875" customWidth="1"/>
    <col min="4" max="4" width="10.09765625" bestFit="1" customWidth="1"/>
    <col min="5" max="6" width="12" bestFit="1" customWidth="1"/>
    <col min="7" max="7" width="10.09765625" bestFit="1" customWidth="1"/>
    <col min="8" max="9" width="12" bestFit="1" customWidth="1"/>
    <col min="12" max="12" width="8.69921875" bestFit="1" customWidth="1"/>
  </cols>
  <sheetData>
    <row r="2" spans="2:12">
      <c r="B2" t="s">
        <v>119</v>
      </c>
    </row>
    <row r="3" spans="2:12">
      <c r="B3" s="77" t="s">
        <v>98</v>
      </c>
      <c r="C3" s="77" t="s">
        <v>107</v>
      </c>
      <c r="D3" t="s">
        <v>141</v>
      </c>
      <c r="E3" t="s">
        <v>121</v>
      </c>
      <c r="F3" t="s">
        <v>160</v>
      </c>
      <c r="G3" t="s">
        <v>142</v>
      </c>
      <c r="H3" t="s">
        <v>143</v>
      </c>
      <c r="I3" t="s">
        <v>159</v>
      </c>
    </row>
    <row r="4" spans="2:12">
      <c r="B4" s="139">
        <v>9990</v>
      </c>
      <c r="C4" t="str">
        <f>VLOOKUP(B4,'定期購入表 _20240911版'!$A$7:$B$56,2,FALSE)</f>
        <v>ｻｯｸｽﾊﾞｰHD</v>
      </c>
      <c r="D4" s="96">
        <v>45826</v>
      </c>
      <c r="E4" s="122">
        <v>801</v>
      </c>
      <c r="F4">
        <v>4</v>
      </c>
      <c r="G4" s="96"/>
      <c r="H4" s="122"/>
      <c r="J4" s="122"/>
    </row>
    <row r="5" spans="2:12">
      <c r="B5" s="139"/>
      <c r="D5" s="96"/>
      <c r="E5" s="122"/>
      <c r="G5" s="96"/>
      <c r="H5" s="122"/>
      <c r="J5" s="122"/>
    </row>
    <row r="6" spans="2:12">
      <c r="E6" s="122"/>
    </row>
    <row r="7" spans="2:12" s="137" customFormat="1">
      <c r="E7" s="138"/>
      <c r="L7" s="137">
        <f>E7*F7</f>
        <v>0</v>
      </c>
    </row>
    <row r="8" spans="2:12">
      <c r="E8" s="122"/>
    </row>
    <row r="9" spans="2:12">
      <c r="B9" s="77" t="s">
        <v>98</v>
      </c>
      <c r="C9" s="77" t="s">
        <v>107</v>
      </c>
      <c r="D9" t="s">
        <v>141</v>
      </c>
      <c r="E9" t="s">
        <v>121</v>
      </c>
      <c r="F9" t="s">
        <v>160</v>
      </c>
      <c r="G9" t="s">
        <v>142</v>
      </c>
      <c r="H9" t="s">
        <v>143</v>
      </c>
      <c r="I9" t="s">
        <v>159</v>
      </c>
    </row>
    <row r="10" spans="2:12">
      <c r="B10" s="139">
        <v>5019</v>
      </c>
      <c r="C10" t="str">
        <f>VLOOKUP(B10,'定期購入表 _20240911版'!$A$7:$B$56,2,FALSE)</f>
        <v>出光興産</v>
      </c>
      <c r="D10" s="96">
        <v>45862</v>
      </c>
      <c r="E10" s="122">
        <v>945.9</v>
      </c>
      <c r="F10">
        <v>1</v>
      </c>
      <c r="G10" s="96">
        <v>45862</v>
      </c>
      <c r="H10" s="128">
        <v>953.6</v>
      </c>
      <c r="I10">
        <v>1</v>
      </c>
      <c r="J10" s="122">
        <f t="shared" ref="J10:J45" si="0">(H10-E10)*I10</f>
        <v>7.7000000000000455</v>
      </c>
    </row>
    <row r="11" spans="2:12">
      <c r="B11" s="139">
        <v>6178</v>
      </c>
      <c r="C11" t="str">
        <f>VLOOKUP(B11,'定期購入表 _20240911版'!$A$7:$B$56,2,FALSE)</f>
        <v>日本郵政</v>
      </c>
      <c r="D11" s="372">
        <v>45826</v>
      </c>
      <c r="E11" s="122">
        <v>1336</v>
      </c>
      <c r="F11">
        <v>1</v>
      </c>
      <c r="G11" s="96">
        <v>45861</v>
      </c>
      <c r="H11" s="128">
        <v>1381.5</v>
      </c>
      <c r="I11">
        <v>1</v>
      </c>
      <c r="J11" s="122">
        <f t="shared" si="0"/>
        <v>45.5</v>
      </c>
    </row>
    <row r="12" spans="2:12">
      <c r="B12" s="139">
        <v>6981</v>
      </c>
      <c r="C12" t="str">
        <f>VLOOKUP(B12,'定期購入表 _20240911版'!$A$7:$B$56,2,FALSE)</f>
        <v>村田製作所</v>
      </c>
      <c r="D12" s="96">
        <v>45855</v>
      </c>
      <c r="E12" s="122">
        <v>2110</v>
      </c>
      <c r="F12">
        <v>1</v>
      </c>
      <c r="G12" s="372">
        <v>45860</v>
      </c>
      <c r="H12" s="128">
        <v>2158</v>
      </c>
      <c r="I12" s="385">
        <v>1</v>
      </c>
      <c r="J12" s="122">
        <f t="shared" si="0"/>
        <v>48</v>
      </c>
    </row>
    <row r="13" spans="2:12">
      <c r="B13" s="139">
        <v>6981</v>
      </c>
      <c r="C13" t="str">
        <f>VLOOKUP(B13,'定期購入表 _20240911版'!$A$7:$B$56,2,FALSE)</f>
        <v>村田製作所</v>
      </c>
      <c r="D13" s="96">
        <v>45855</v>
      </c>
      <c r="E13" s="122">
        <v>2110</v>
      </c>
      <c r="F13">
        <v>2</v>
      </c>
      <c r="G13" s="96">
        <v>45856</v>
      </c>
      <c r="H13" s="128">
        <v>2163.1999999999998</v>
      </c>
      <c r="I13">
        <v>2</v>
      </c>
      <c r="J13" s="122">
        <f t="shared" si="0"/>
        <v>106.39999999999964</v>
      </c>
      <c r="K13" s="122"/>
    </row>
    <row r="14" spans="2:12">
      <c r="B14" s="139">
        <v>6981</v>
      </c>
      <c r="C14" t="str">
        <f>VLOOKUP(B14,'定期購入表 _20240911版'!$A$7:$B$56,2,FALSE)</f>
        <v>村田製作所</v>
      </c>
      <c r="D14" s="96">
        <v>45826</v>
      </c>
      <c r="E14" s="122">
        <v>2119</v>
      </c>
      <c r="F14">
        <v>1</v>
      </c>
      <c r="G14" s="96">
        <v>45841</v>
      </c>
      <c r="H14" s="128">
        <v>2156.5</v>
      </c>
      <c r="I14">
        <v>1</v>
      </c>
      <c r="J14" s="122">
        <f t="shared" si="0"/>
        <v>37.5</v>
      </c>
    </row>
    <row r="15" spans="2:12">
      <c r="B15" s="139">
        <v>6752</v>
      </c>
      <c r="C15" t="str">
        <f>VLOOKUP(B15,'定期購入表 _20240911版'!$A$7:$B$56,2,FALSE)</f>
        <v>ﾊﾟﾅｿﾆｯｸHD</v>
      </c>
      <c r="D15" s="96">
        <v>45826</v>
      </c>
      <c r="E15" s="122">
        <v>1486</v>
      </c>
      <c r="F15">
        <v>1</v>
      </c>
      <c r="G15" s="96">
        <v>45841</v>
      </c>
      <c r="H15" s="128">
        <v>1512</v>
      </c>
      <c r="I15">
        <v>1</v>
      </c>
      <c r="J15" s="122">
        <f t="shared" si="0"/>
        <v>26</v>
      </c>
    </row>
    <row r="16" spans="2:12">
      <c r="B16" s="139">
        <v>6752</v>
      </c>
      <c r="C16" t="str">
        <f>VLOOKUP(B16,'定期購入表 _20240911版'!$A$7:$B$56,2,FALSE)</f>
        <v>ﾊﾟﾅｿﾆｯｸHD</v>
      </c>
      <c r="D16" s="96">
        <v>45826</v>
      </c>
      <c r="E16" s="122">
        <v>1486</v>
      </c>
      <c r="F16">
        <v>1</v>
      </c>
      <c r="G16" s="96">
        <v>45838</v>
      </c>
      <c r="H16" s="128">
        <v>1561</v>
      </c>
      <c r="I16">
        <v>1</v>
      </c>
      <c r="J16" s="122">
        <f t="shared" si="0"/>
        <v>75</v>
      </c>
    </row>
    <row r="17" spans="2:18">
      <c r="B17" s="139">
        <v>6981</v>
      </c>
      <c r="C17" t="str">
        <f>VLOOKUP(B17,'定期購入表 _20240911版'!$A$7:$B$56,2,FALSE)</f>
        <v>村田製作所</v>
      </c>
      <c r="D17" s="96">
        <v>45826</v>
      </c>
      <c r="E17" s="122">
        <v>2119</v>
      </c>
      <c r="F17">
        <v>1</v>
      </c>
      <c r="G17" s="96">
        <v>45838</v>
      </c>
      <c r="H17" s="128">
        <v>2164.5</v>
      </c>
      <c r="I17">
        <v>1</v>
      </c>
      <c r="J17" s="122">
        <f t="shared" si="0"/>
        <v>45.5</v>
      </c>
    </row>
    <row r="18" spans="2:18">
      <c r="B18" s="139">
        <v>7270</v>
      </c>
      <c r="C18" t="str">
        <f>VLOOKUP(B18,'定期購入表 _20240911版'!$A$7:$B$56,2,FALSE)</f>
        <v>SUBARU</v>
      </c>
      <c r="D18" s="96">
        <v>45832</v>
      </c>
      <c r="E18" s="122">
        <v>2470</v>
      </c>
      <c r="F18">
        <v>2</v>
      </c>
      <c r="G18" s="96">
        <v>45835</v>
      </c>
      <c r="H18" s="128">
        <v>2581.5</v>
      </c>
      <c r="I18">
        <v>2</v>
      </c>
      <c r="J18" s="122">
        <f t="shared" si="0"/>
        <v>223</v>
      </c>
    </row>
    <row r="19" spans="2:18">
      <c r="B19" s="139">
        <v>7270</v>
      </c>
      <c r="C19" t="str">
        <f>VLOOKUP(B19,'定期購入表 _20240911版'!$A$7:$B$56,2,FALSE)</f>
        <v>SUBARU</v>
      </c>
      <c r="D19" s="96">
        <v>45821</v>
      </c>
      <c r="E19" s="122">
        <v>2475</v>
      </c>
      <c r="F19">
        <v>1</v>
      </c>
      <c r="G19" s="96">
        <v>45826</v>
      </c>
      <c r="H19" s="128">
        <v>2579</v>
      </c>
      <c r="I19">
        <v>1</v>
      </c>
      <c r="J19" s="122">
        <f t="shared" si="0"/>
        <v>104</v>
      </c>
    </row>
    <row r="20" spans="2:18">
      <c r="B20" s="139">
        <v>5019</v>
      </c>
      <c r="C20" t="str">
        <f>VLOOKUP(B20,'定期購入表 _20240911版'!$A$7:$B$56,2,FALSE)</f>
        <v>出光興産</v>
      </c>
      <c r="D20" s="96">
        <v>45821</v>
      </c>
      <c r="E20" s="122">
        <v>877.3</v>
      </c>
      <c r="F20">
        <v>1</v>
      </c>
      <c r="G20" s="96">
        <v>45821</v>
      </c>
      <c r="H20" s="128">
        <v>895</v>
      </c>
      <c r="I20">
        <v>1</v>
      </c>
      <c r="J20" s="122">
        <f t="shared" si="0"/>
        <v>17.700000000000045</v>
      </c>
    </row>
    <row r="21" spans="2:18">
      <c r="B21" s="139">
        <v>7270</v>
      </c>
      <c r="C21" t="str">
        <f>VLOOKUP(B21,'定期購入表 _20240911版'!$A$7:$B$56,2,FALSE)</f>
        <v>SUBARU</v>
      </c>
      <c r="D21" s="96">
        <v>45814</v>
      </c>
      <c r="E21" s="122">
        <v>2522</v>
      </c>
      <c r="F21">
        <v>1</v>
      </c>
      <c r="G21" s="96">
        <v>45819</v>
      </c>
      <c r="H21" s="128">
        <v>2559.5</v>
      </c>
      <c r="I21">
        <v>1</v>
      </c>
      <c r="J21" s="122">
        <f t="shared" si="0"/>
        <v>37.5</v>
      </c>
    </row>
    <row r="22" spans="2:18">
      <c r="B22" s="139">
        <v>9984</v>
      </c>
      <c r="C22" t="str">
        <f>VLOOKUP(B22,'定期購入表 _20240911版'!$A$7:$B$56,2,FALSE)</f>
        <v>ソフバンG</v>
      </c>
      <c r="D22" s="96">
        <v>45814</v>
      </c>
      <c r="E22" s="122">
        <v>7372</v>
      </c>
      <c r="F22">
        <v>1</v>
      </c>
      <c r="G22" s="96">
        <v>45818</v>
      </c>
      <c r="H22" s="128">
        <v>7909</v>
      </c>
      <c r="I22">
        <v>1</v>
      </c>
      <c r="J22" s="122">
        <f t="shared" si="0"/>
        <v>537</v>
      </c>
    </row>
    <row r="23" spans="2:18">
      <c r="B23" s="139">
        <v>7313</v>
      </c>
      <c r="C23" t="str">
        <f>VLOOKUP(B23,'定期購入表 _20240911版'!$A$7:$B$56,2,FALSE)</f>
        <v>TSテック</v>
      </c>
      <c r="D23" s="96">
        <v>45772</v>
      </c>
      <c r="E23" s="122">
        <v>1606.5</v>
      </c>
      <c r="F23">
        <v>1</v>
      </c>
      <c r="G23" s="96">
        <v>45817</v>
      </c>
      <c r="H23" s="128">
        <v>1650</v>
      </c>
      <c r="I23">
        <v>1</v>
      </c>
      <c r="J23" s="122">
        <f t="shared" si="0"/>
        <v>43.5</v>
      </c>
      <c r="L23">
        <f>E23*F23</f>
        <v>1606.5</v>
      </c>
      <c r="O23">
        <v>903</v>
      </c>
      <c r="P23">
        <v>903</v>
      </c>
      <c r="Q23">
        <v>901</v>
      </c>
      <c r="R23">
        <v>901</v>
      </c>
    </row>
    <row r="24" spans="2:18">
      <c r="B24" s="139">
        <v>7313</v>
      </c>
      <c r="C24" t="str">
        <f>VLOOKUP(B24,'定期購入表 _20240911版'!$A$7:$B$56,2,FALSE)</f>
        <v>TSテック</v>
      </c>
      <c r="D24" s="96">
        <v>45772</v>
      </c>
      <c r="E24" s="122">
        <v>1606.5</v>
      </c>
      <c r="F24">
        <v>1</v>
      </c>
      <c r="G24" s="96">
        <v>45814</v>
      </c>
      <c r="H24" s="128">
        <v>1636</v>
      </c>
      <c r="I24">
        <v>1</v>
      </c>
      <c r="J24" s="122">
        <f t="shared" si="0"/>
        <v>29.5</v>
      </c>
      <c r="L24">
        <f>E24*F24</f>
        <v>1606.5</v>
      </c>
      <c r="O24">
        <v>903</v>
      </c>
      <c r="P24">
        <v>903</v>
      </c>
      <c r="Q24">
        <v>901</v>
      </c>
      <c r="R24">
        <v>901</v>
      </c>
    </row>
    <row r="25" spans="2:18">
      <c r="B25" s="139">
        <v>6753</v>
      </c>
      <c r="C25" t="str">
        <f>VLOOKUP(B25,'定期購入表 _20240911版'!$A$7:$B$56,2,FALSE)</f>
        <v>シャープ</v>
      </c>
      <c r="D25" s="96">
        <v>45772</v>
      </c>
      <c r="E25" s="122">
        <v>843</v>
      </c>
      <c r="F25">
        <v>2</v>
      </c>
      <c r="G25" s="96">
        <v>45790</v>
      </c>
      <c r="H25" s="128">
        <v>862.4</v>
      </c>
      <c r="I25">
        <v>2</v>
      </c>
      <c r="J25" s="122">
        <f t="shared" si="0"/>
        <v>38.799999999999955</v>
      </c>
      <c r="L25">
        <f>E25*F25</f>
        <v>1686</v>
      </c>
      <c r="O25">
        <v>903</v>
      </c>
      <c r="P25">
        <v>903</v>
      </c>
      <c r="Q25">
        <v>901</v>
      </c>
      <c r="R25">
        <v>901</v>
      </c>
    </row>
    <row r="26" spans="2:18">
      <c r="B26" s="139">
        <v>6753</v>
      </c>
      <c r="C26" t="str">
        <f>VLOOKUP(B26,'定期購入表 _20240911版'!$A$7:$B$56,2,FALSE)</f>
        <v>シャープ</v>
      </c>
      <c r="D26" s="96">
        <v>45772</v>
      </c>
      <c r="E26" s="122">
        <v>843</v>
      </c>
      <c r="F26">
        <v>1</v>
      </c>
      <c r="G26" s="96">
        <v>45789</v>
      </c>
      <c r="H26" s="128">
        <v>893</v>
      </c>
      <c r="I26">
        <v>1</v>
      </c>
      <c r="J26" s="122">
        <f t="shared" si="0"/>
        <v>50</v>
      </c>
      <c r="L26">
        <f>E26*F26</f>
        <v>843</v>
      </c>
      <c r="O26">
        <v>903</v>
      </c>
      <c r="P26">
        <v>903</v>
      </c>
      <c r="Q26">
        <v>901</v>
      </c>
      <c r="R26">
        <v>901</v>
      </c>
    </row>
    <row r="27" spans="2:18">
      <c r="B27" s="139">
        <v>6752</v>
      </c>
      <c r="C27" t="str">
        <f>VLOOKUP(B27,'定期購入表 _20240911版'!$A$7:$B$56,2,FALSE)</f>
        <v>ﾊﾟﾅｿﾆｯｸHD</v>
      </c>
      <c r="D27" s="96">
        <v>45770</v>
      </c>
      <c r="E27" s="122">
        <v>1553.5</v>
      </c>
      <c r="F27">
        <v>1</v>
      </c>
      <c r="G27" s="96">
        <v>45775</v>
      </c>
      <c r="H27" s="128">
        <v>1618.5</v>
      </c>
      <c r="I27">
        <v>1</v>
      </c>
      <c r="J27" s="122">
        <f t="shared" si="0"/>
        <v>65</v>
      </c>
      <c r="L27">
        <f t="shared" ref="L27:L32" si="1">E27*F27</f>
        <v>1553.5</v>
      </c>
      <c r="O27">
        <v>903</v>
      </c>
      <c r="P27">
        <v>903</v>
      </c>
      <c r="Q27">
        <v>901</v>
      </c>
      <c r="R27">
        <v>901</v>
      </c>
    </row>
    <row r="28" spans="2:18">
      <c r="B28" s="139">
        <v>9201</v>
      </c>
      <c r="C28" t="str">
        <f>VLOOKUP(B28,'定期購入表 _20240911版'!$A$7:$B$56,2,FALSE)</f>
        <v>JAL</v>
      </c>
      <c r="D28" s="96">
        <v>45771</v>
      </c>
      <c r="E28" s="122">
        <v>2625</v>
      </c>
      <c r="F28">
        <v>1</v>
      </c>
      <c r="G28" s="96">
        <v>45713</v>
      </c>
      <c r="H28" s="128">
        <v>2604</v>
      </c>
      <c r="I28">
        <v>1</v>
      </c>
      <c r="J28" s="122">
        <f t="shared" si="0"/>
        <v>-21</v>
      </c>
      <c r="L28">
        <f t="shared" si="1"/>
        <v>2625</v>
      </c>
      <c r="O28">
        <v>903</v>
      </c>
      <c r="P28">
        <v>903</v>
      </c>
      <c r="Q28">
        <v>901</v>
      </c>
      <c r="R28">
        <v>901</v>
      </c>
    </row>
    <row r="29" spans="2:18">
      <c r="B29" s="139">
        <v>7270</v>
      </c>
      <c r="C29" t="str">
        <f>VLOOKUP(B29,'定期購入表 _20240911版'!$A$7:$B$56,2,FALSE)</f>
        <v>SUBARU</v>
      </c>
      <c r="D29" s="96">
        <v>45771</v>
      </c>
      <c r="E29" s="122">
        <v>2547</v>
      </c>
      <c r="F29">
        <v>2</v>
      </c>
      <c r="G29" s="96">
        <v>45772</v>
      </c>
      <c r="H29" s="128">
        <v>2590.5</v>
      </c>
      <c r="I29">
        <v>2</v>
      </c>
      <c r="J29" s="122">
        <f t="shared" si="0"/>
        <v>87</v>
      </c>
      <c r="L29">
        <f t="shared" si="1"/>
        <v>5094</v>
      </c>
      <c r="O29">
        <v>903</v>
      </c>
      <c r="P29">
        <v>903</v>
      </c>
      <c r="Q29">
        <v>901</v>
      </c>
      <c r="R29">
        <v>901</v>
      </c>
    </row>
    <row r="30" spans="2:18">
      <c r="B30" s="139">
        <v>6752</v>
      </c>
      <c r="C30" t="str">
        <f>VLOOKUP(B30,'定期購入表 _20240911版'!$A$7:$B$56,2,FALSE)</f>
        <v>ﾊﾟﾅｿﾆｯｸHD</v>
      </c>
      <c r="D30" s="96">
        <v>45770</v>
      </c>
      <c r="E30" s="122">
        <v>1553.5</v>
      </c>
      <c r="F30">
        <v>1</v>
      </c>
      <c r="G30" s="96">
        <v>45713</v>
      </c>
      <c r="H30" s="128">
        <v>1590</v>
      </c>
      <c r="I30">
        <v>1</v>
      </c>
      <c r="J30" s="122">
        <f t="shared" si="0"/>
        <v>36.5</v>
      </c>
      <c r="L30">
        <f t="shared" si="1"/>
        <v>1553.5</v>
      </c>
      <c r="O30">
        <v>903</v>
      </c>
      <c r="P30">
        <v>903</v>
      </c>
      <c r="Q30">
        <v>901</v>
      </c>
      <c r="R30">
        <v>901</v>
      </c>
    </row>
    <row r="31" spans="2:18">
      <c r="B31" s="139">
        <v>6525</v>
      </c>
      <c r="C31" t="str">
        <f>VLOOKUP(B31,'定期購入表 _20240911版'!$A$7:$B$56,2,FALSE)</f>
        <v>KOKUSAI</v>
      </c>
      <c r="D31" s="96">
        <v>45768</v>
      </c>
      <c r="E31" s="122">
        <v>2270.5</v>
      </c>
      <c r="F31">
        <v>2</v>
      </c>
      <c r="G31" s="96">
        <v>45770</v>
      </c>
      <c r="H31" s="122">
        <v>2418.1999999999998</v>
      </c>
      <c r="I31">
        <v>2</v>
      </c>
      <c r="J31" s="122">
        <f t="shared" si="0"/>
        <v>295.39999999999964</v>
      </c>
      <c r="L31">
        <f t="shared" si="1"/>
        <v>4541</v>
      </c>
      <c r="O31">
        <v>903</v>
      </c>
      <c r="P31">
        <v>903</v>
      </c>
      <c r="Q31">
        <v>901</v>
      </c>
      <c r="R31">
        <v>901</v>
      </c>
    </row>
    <row r="32" spans="2:18">
      <c r="B32" s="139">
        <v>9990</v>
      </c>
      <c r="C32" t="str">
        <f>VLOOKUP(B32,'定期購入表 _20240911版'!$A$7:$B$56,2,FALSE)</f>
        <v>ｻｯｸｽﾊﾞｰHD</v>
      </c>
      <c r="D32" s="96">
        <v>45702</v>
      </c>
      <c r="E32" s="122">
        <v>902</v>
      </c>
      <c r="F32">
        <v>4</v>
      </c>
      <c r="G32" s="96">
        <v>45734</v>
      </c>
      <c r="H32" s="128">
        <v>932</v>
      </c>
      <c r="I32">
        <v>4</v>
      </c>
      <c r="J32" s="122">
        <f t="shared" si="0"/>
        <v>120</v>
      </c>
      <c r="L32">
        <f t="shared" si="1"/>
        <v>3608</v>
      </c>
      <c r="O32">
        <v>903</v>
      </c>
      <c r="P32">
        <v>903</v>
      </c>
      <c r="Q32">
        <v>901</v>
      </c>
      <c r="R32">
        <v>901</v>
      </c>
    </row>
    <row r="33" spans="2:20">
      <c r="B33" s="139">
        <v>2914</v>
      </c>
      <c r="C33" t="str">
        <f>VLOOKUP(B33,'定期購入表 _20240911版'!$A$7:$B$56,2,FALSE)</f>
        <v>JT</v>
      </c>
      <c r="D33" s="96">
        <v>45715</v>
      </c>
      <c r="E33" s="122">
        <v>3731</v>
      </c>
      <c r="F33">
        <v>1</v>
      </c>
      <c r="G33" s="96">
        <v>45734</v>
      </c>
      <c r="H33" s="128">
        <v>3986</v>
      </c>
      <c r="I33">
        <v>1</v>
      </c>
      <c r="J33" s="122">
        <f t="shared" si="0"/>
        <v>255</v>
      </c>
      <c r="L33">
        <f t="shared" ref="L33" si="2">E33*F33</f>
        <v>3731</v>
      </c>
    </row>
    <row r="34" spans="2:20">
      <c r="B34" s="139">
        <v>2914</v>
      </c>
      <c r="C34" t="str">
        <f>VLOOKUP(B34,'定期購入表 _20240911版'!$A$7:$B$56,2,FALSE)</f>
        <v>JT</v>
      </c>
      <c r="D34" s="96">
        <v>45715</v>
      </c>
      <c r="E34" s="122">
        <v>3731</v>
      </c>
      <c r="F34">
        <v>1</v>
      </c>
      <c r="G34" s="96">
        <v>45730</v>
      </c>
      <c r="H34" s="128">
        <v>3910</v>
      </c>
      <c r="I34">
        <v>1</v>
      </c>
      <c r="J34" s="122">
        <f t="shared" si="0"/>
        <v>179</v>
      </c>
      <c r="L34">
        <f t="shared" ref="L34" si="3">E34*F34</f>
        <v>3731</v>
      </c>
    </row>
    <row r="35" spans="2:20">
      <c r="B35" s="139">
        <v>9990</v>
      </c>
      <c r="C35" t="str">
        <f>VLOOKUP(B35,'定期購入表 _20240911版'!$A$7:$B$56,2,FALSE)</f>
        <v>ｻｯｸｽﾊﾞｰHD</v>
      </c>
      <c r="D35" s="96">
        <v>45702</v>
      </c>
      <c r="E35" s="122">
        <v>902</v>
      </c>
      <c r="F35">
        <v>2</v>
      </c>
      <c r="G35" s="96">
        <v>45723</v>
      </c>
      <c r="H35" s="128">
        <v>920</v>
      </c>
      <c r="I35">
        <v>2</v>
      </c>
      <c r="J35" s="122">
        <f t="shared" si="0"/>
        <v>36</v>
      </c>
      <c r="L35">
        <f>E35*F35</f>
        <v>1804</v>
      </c>
      <c r="O35">
        <v>903</v>
      </c>
      <c r="P35">
        <v>903</v>
      </c>
      <c r="Q35">
        <v>901</v>
      </c>
      <c r="R35">
        <v>901</v>
      </c>
    </row>
    <row r="36" spans="2:20">
      <c r="B36" s="139">
        <v>2503</v>
      </c>
      <c r="C36" t="str">
        <f>VLOOKUP(B36,'定期購入表 _20240911版'!$A$7:$B$56,2,FALSE)</f>
        <v>キリンHD</v>
      </c>
      <c r="D36" s="96">
        <v>45674</v>
      </c>
      <c r="E36" s="122">
        <v>1913</v>
      </c>
      <c r="F36">
        <v>1</v>
      </c>
      <c r="G36" s="96">
        <v>45715</v>
      </c>
      <c r="H36" s="128">
        <v>2046.3</v>
      </c>
      <c r="I36">
        <v>1</v>
      </c>
      <c r="J36" s="122">
        <f t="shared" si="0"/>
        <v>133.29999999999995</v>
      </c>
      <c r="O36">
        <v>1988</v>
      </c>
      <c r="P36">
        <v>1988</v>
      </c>
      <c r="Q36">
        <v>1988</v>
      </c>
      <c r="R36">
        <v>1980</v>
      </c>
      <c r="S36">
        <v>1980</v>
      </c>
      <c r="T36">
        <v>1980</v>
      </c>
    </row>
    <row r="37" spans="2:20">
      <c r="B37" s="139">
        <v>2503</v>
      </c>
      <c r="C37" t="str">
        <f>VLOOKUP(B37,'定期購入表 _20240911版'!$A$7:$B$56,2,FALSE)</f>
        <v>キリンHD</v>
      </c>
      <c r="D37" s="96">
        <v>45674</v>
      </c>
      <c r="E37" s="122">
        <v>1913</v>
      </c>
      <c r="F37">
        <v>2</v>
      </c>
      <c r="G37" s="96">
        <v>45714</v>
      </c>
      <c r="H37" s="122">
        <v>2053.6999999999998</v>
      </c>
      <c r="I37">
        <v>2</v>
      </c>
      <c r="J37" s="122">
        <f t="shared" si="0"/>
        <v>281.39999999999964</v>
      </c>
      <c r="M37" s="122"/>
      <c r="O37">
        <v>1988</v>
      </c>
      <c r="P37">
        <v>1988</v>
      </c>
      <c r="Q37">
        <v>1988</v>
      </c>
      <c r="R37">
        <v>1980</v>
      </c>
      <c r="S37">
        <v>1980</v>
      </c>
      <c r="T37">
        <v>1980</v>
      </c>
    </row>
    <row r="38" spans="2:20">
      <c r="B38" s="139">
        <v>6752</v>
      </c>
      <c r="C38" t="str">
        <f>VLOOKUP(B38,'定期購入表 _20240911版'!$A$7:$B$56,2,FALSE)</f>
        <v>ﾊﾟﾅｿﾆｯｸHD</v>
      </c>
      <c r="D38" s="96">
        <v>45674</v>
      </c>
      <c r="E38" s="122">
        <v>1522</v>
      </c>
      <c r="F38">
        <v>1</v>
      </c>
      <c r="G38" s="96">
        <v>45694</v>
      </c>
      <c r="H38" s="128">
        <v>1729.5</v>
      </c>
      <c r="I38">
        <v>1</v>
      </c>
      <c r="J38" s="122">
        <f t="shared" si="0"/>
        <v>207.5</v>
      </c>
    </row>
    <row r="39" spans="2:20">
      <c r="B39" s="139">
        <v>6752</v>
      </c>
      <c r="C39" t="str">
        <f>VLOOKUP(B39,'定期購入表 _20240911版'!$A$7:$B$56,2,FALSE)</f>
        <v>ﾊﾟﾅｿﾆｯｸHD</v>
      </c>
      <c r="D39" s="96">
        <v>45674</v>
      </c>
      <c r="E39" s="122">
        <v>1522</v>
      </c>
      <c r="F39">
        <v>1</v>
      </c>
      <c r="G39" s="96">
        <v>45693</v>
      </c>
      <c r="H39" s="128">
        <v>1697</v>
      </c>
      <c r="I39">
        <v>1</v>
      </c>
      <c r="J39" s="122">
        <f t="shared" si="0"/>
        <v>175</v>
      </c>
    </row>
    <row r="40" spans="2:20">
      <c r="B40" s="139">
        <v>6752</v>
      </c>
      <c r="C40" t="str">
        <f>VLOOKUP(B40,'定期購入表 _20240911版'!$A$7:$B$56,2,FALSE)</f>
        <v>ﾊﾟﾅｿﾆｯｸHD</v>
      </c>
      <c r="D40" s="96">
        <v>45674</v>
      </c>
      <c r="E40" s="122">
        <v>1522</v>
      </c>
      <c r="F40">
        <v>1</v>
      </c>
      <c r="G40" s="96">
        <v>45691</v>
      </c>
      <c r="H40" s="128">
        <v>1565</v>
      </c>
      <c r="I40">
        <v>1</v>
      </c>
      <c r="J40" s="122">
        <f t="shared" si="0"/>
        <v>43</v>
      </c>
    </row>
    <row r="41" spans="2:20">
      <c r="B41" s="139">
        <v>2563</v>
      </c>
      <c r="C41" t="str">
        <f>VLOOKUP(B41,'定期購入表 _20240911版'!$A$7:$B$56,2,FALSE)</f>
        <v>iS500米H</v>
      </c>
      <c r="D41" s="96">
        <v>45666</v>
      </c>
      <c r="E41" s="122">
        <v>331.8</v>
      </c>
      <c r="F41">
        <v>1</v>
      </c>
      <c r="G41" s="96">
        <v>45687</v>
      </c>
      <c r="H41" s="128">
        <v>338.3</v>
      </c>
      <c r="I41">
        <v>1</v>
      </c>
      <c r="J41" s="122">
        <f t="shared" si="0"/>
        <v>6.5</v>
      </c>
      <c r="O41">
        <v>336.5</v>
      </c>
      <c r="P41">
        <v>336.5</v>
      </c>
      <c r="Q41">
        <v>336.5</v>
      </c>
      <c r="R41">
        <v>336.1</v>
      </c>
    </row>
    <row r="42" spans="2:20">
      <c r="B42" s="139">
        <v>2563</v>
      </c>
      <c r="C42" t="str">
        <f>VLOOKUP(B42,'定期購入表 _20240911版'!$A$7:$B$56,2,FALSE)</f>
        <v>iS500米H</v>
      </c>
      <c r="D42" s="96">
        <v>45666</v>
      </c>
      <c r="E42" s="122">
        <v>331.8</v>
      </c>
      <c r="F42">
        <v>1</v>
      </c>
      <c r="G42" s="96">
        <v>45686</v>
      </c>
      <c r="H42" s="128">
        <v>339.4</v>
      </c>
      <c r="I42">
        <v>1</v>
      </c>
      <c r="J42" s="122">
        <f t="shared" si="0"/>
        <v>7.5999999999999659</v>
      </c>
      <c r="O42">
        <v>336.5</v>
      </c>
      <c r="P42">
        <v>336.5</v>
      </c>
      <c r="Q42">
        <v>336.5</v>
      </c>
      <c r="R42">
        <v>336.1</v>
      </c>
    </row>
    <row r="43" spans="2:20">
      <c r="B43" s="139">
        <v>2503</v>
      </c>
      <c r="C43" t="str">
        <f>VLOOKUP(B43,'定期購入表 _20240911版'!$A$7:$B$56,2,FALSE)</f>
        <v>キリンHD</v>
      </c>
      <c r="D43" s="96">
        <v>45674</v>
      </c>
      <c r="E43" s="122">
        <v>1913</v>
      </c>
      <c r="F43">
        <v>1</v>
      </c>
      <c r="G43" s="96">
        <v>45685</v>
      </c>
      <c r="H43" s="128">
        <v>2009.5</v>
      </c>
      <c r="I43">
        <v>1</v>
      </c>
      <c r="J43" s="122">
        <f t="shared" si="0"/>
        <v>96.5</v>
      </c>
      <c r="O43">
        <v>1988</v>
      </c>
      <c r="P43">
        <v>1988</v>
      </c>
      <c r="Q43">
        <v>1988</v>
      </c>
      <c r="R43">
        <v>1980</v>
      </c>
      <c r="S43">
        <v>1980</v>
      </c>
      <c r="T43">
        <v>1980</v>
      </c>
    </row>
    <row r="44" spans="2:20">
      <c r="B44" s="139">
        <v>9201</v>
      </c>
      <c r="C44" t="str">
        <f>VLOOKUP(B44,'定期購入表 _20240911版'!$A$7:$B$56,2,FALSE)</f>
        <v>JAL</v>
      </c>
      <c r="D44" s="96">
        <v>45674</v>
      </c>
      <c r="E44" s="122">
        <v>2375</v>
      </c>
      <c r="F44">
        <v>2</v>
      </c>
      <c r="G44" s="96">
        <v>45685</v>
      </c>
      <c r="H44" s="128">
        <v>2534</v>
      </c>
      <c r="I44">
        <v>2</v>
      </c>
      <c r="J44" s="122">
        <f t="shared" si="0"/>
        <v>318</v>
      </c>
    </row>
    <row r="45" spans="2:20">
      <c r="B45" s="139">
        <v>2563</v>
      </c>
      <c r="C45" t="str">
        <f>VLOOKUP(B45,'定期購入表 _20240911版'!$A$7:$B$56,2,FALSE)</f>
        <v>iS500米H</v>
      </c>
      <c r="D45" s="96">
        <v>45666</v>
      </c>
      <c r="E45" s="122">
        <v>331.8</v>
      </c>
      <c r="F45">
        <v>3</v>
      </c>
      <c r="G45" s="96">
        <v>45680</v>
      </c>
      <c r="H45" s="128">
        <v>340.8</v>
      </c>
      <c r="I45">
        <v>1</v>
      </c>
      <c r="J45" s="122">
        <f t="shared" si="0"/>
        <v>9</v>
      </c>
      <c r="O45">
        <v>336.5</v>
      </c>
      <c r="P45">
        <v>336.5</v>
      </c>
      <c r="Q45">
        <v>336.5</v>
      </c>
      <c r="R45">
        <v>336.1</v>
      </c>
    </row>
    <row r="46" spans="2:20">
      <c r="B46" s="139">
        <v>3038</v>
      </c>
      <c r="C46" t="str">
        <f>VLOOKUP(B46,'定期購入表 _20240911版'!$A$7:$B$56,2,FALSE)</f>
        <v>神戸物産</v>
      </c>
      <c r="D46" s="96">
        <v>45667</v>
      </c>
      <c r="E46" s="122">
        <v>3300</v>
      </c>
      <c r="F46">
        <v>1</v>
      </c>
      <c r="G46" s="96">
        <v>45674</v>
      </c>
      <c r="H46" s="128">
        <v>3535</v>
      </c>
      <c r="I46">
        <v>1</v>
      </c>
      <c r="J46" s="122">
        <f t="shared" ref="J46:J72" si="4">(H46-E46)*I46</f>
        <v>235</v>
      </c>
      <c r="L46">
        <f>E46*F46</f>
        <v>3300</v>
      </c>
      <c r="O46">
        <v>3378</v>
      </c>
      <c r="P46">
        <v>3378</v>
      </c>
      <c r="Q46">
        <v>3384</v>
      </c>
      <c r="R46">
        <v>3384</v>
      </c>
    </row>
    <row r="47" spans="2:20">
      <c r="B47" s="139">
        <v>3038</v>
      </c>
      <c r="C47" t="str">
        <f>VLOOKUP(B47,'定期購入表 _20240911版'!$A$7:$B$56,2,FALSE)</f>
        <v>神戸物産</v>
      </c>
      <c r="D47" s="96">
        <v>45667</v>
      </c>
      <c r="E47" s="122">
        <v>3300</v>
      </c>
      <c r="F47">
        <v>1</v>
      </c>
      <c r="G47" s="96">
        <v>45673</v>
      </c>
      <c r="H47" s="128">
        <v>3425</v>
      </c>
      <c r="I47">
        <v>1</v>
      </c>
      <c r="J47" s="122">
        <f t="shared" si="4"/>
        <v>125</v>
      </c>
      <c r="L47">
        <f t="shared" ref="L47" si="5">E47*F47</f>
        <v>3300</v>
      </c>
      <c r="O47">
        <v>3378</v>
      </c>
      <c r="P47">
        <v>3378</v>
      </c>
      <c r="Q47">
        <v>3384</v>
      </c>
      <c r="R47">
        <v>3384</v>
      </c>
    </row>
    <row r="48" spans="2:20">
      <c r="B48" s="139">
        <v>4689</v>
      </c>
      <c r="C48" t="str">
        <f>VLOOKUP(B48,'定期購入表 _20240911版'!$A$7:$B$56,2,FALSE)</f>
        <v>LINEヤフー</v>
      </c>
      <c r="D48" s="96">
        <v>45665</v>
      </c>
      <c r="E48" s="122">
        <v>420</v>
      </c>
      <c r="F48">
        <v>1</v>
      </c>
      <c r="G48" s="96">
        <v>45667</v>
      </c>
      <c r="H48" s="128">
        <v>423.9</v>
      </c>
      <c r="I48">
        <v>1</v>
      </c>
      <c r="J48" s="122">
        <f t="shared" si="4"/>
        <v>3.8999999999999773</v>
      </c>
    </row>
    <row r="49" spans="2:19">
      <c r="B49" s="139">
        <v>4689</v>
      </c>
      <c r="C49" t="str">
        <f>VLOOKUP(B49,'定期購入表 _20240911版'!$A$7:$B$56,2,FALSE)</f>
        <v>LINEヤフー</v>
      </c>
      <c r="D49" s="96">
        <v>45665</v>
      </c>
      <c r="E49" s="122">
        <v>420</v>
      </c>
      <c r="F49">
        <v>1</v>
      </c>
      <c r="G49" s="96">
        <v>45666</v>
      </c>
      <c r="H49" s="128">
        <v>426.3</v>
      </c>
      <c r="I49">
        <v>1</v>
      </c>
      <c r="J49" s="122">
        <f t="shared" si="4"/>
        <v>6.3000000000000114</v>
      </c>
    </row>
    <row r="50" spans="2:19">
      <c r="B50" s="139">
        <v>4689</v>
      </c>
      <c r="C50" t="str">
        <f>VLOOKUP(B50,'定期購入表 _20240911版'!$A$7:$B$56,2,FALSE)</f>
        <v>LINEヤフー</v>
      </c>
      <c r="D50" s="96">
        <v>45665</v>
      </c>
      <c r="E50" s="122">
        <v>420</v>
      </c>
      <c r="F50">
        <v>2</v>
      </c>
      <c r="G50" s="96">
        <v>45665</v>
      </c>
      <c r="H50" s="128">
        <v>425.7</v>
      </c>
      <c r="I50">
        <v>2</v>
      </c>
      <c r="J50" s="122">
        <f t="shared" si="4"/>
        <v>11.399999999999977</v>
      </c>
    </row>
    <row r="51" spans="2:19">
      <c r="B51" s="139">
        <v>5108</v>
      </c>
      <c r="C51" t="str">
        <f>VLOOKUP(B51,'定期購入表 _20240911版'!$A$7:$B$56,2,FALSE)</f>
        <v>ブリヂス</v>
      </c>
      <c r="D51" s="96">
        <v>45652</v>
      </c>
      <c r="E51" s="122">
        <v>5331</v>
      </c>
      <c r="F51">
        <v>1</v>
      </c>
      <c r="G51" s="96">
        <v>45664</v>
      </c>
      <c r="H51" s="128">
        <v>5322</v>
      </c>
      <c r="I51">
        <v>1</v>
      </c>
      <c r="J51" s="122">
        <f t="shared" si="4"/>
        <v>-9</v>
      </c>
    </row>
    <row r="52" spans="2:19">
      <c r="B52" s="139" t="s">
        <v>78</v>
      </c>
      <c r="C52" t="str">
        <f>VLOOKUP(B52,'定期購入表 _20240911版'!$A$7:$B$56,2,FALSE)</f>
        <v>日経半導体ETF</v>
      </c>
      <c r="D52" s="96">
        <v>45651</v>
      </c>
      <c r="E52" s="122">
        <v>1597</v>
      </c>
      <c r="F52">
        <v>2</v>
      </c>
      <c r="G52" s="96">
        <v>45664</v>
      </c>
      <c r="H52" s="122">
        <v>1678</v>
      </c>
      <c r="I52">
        <v>2</v>
      </c>
      <c r="J52" s="122">
        <f t="shared" si="4"/>
        <v>162</v>
      </c>
    </row>
    <row r="53" spans="2:19">
      <c r="B53" s="139">
        <v>6525</v>
      </c>
      <c r="C53" t="str">
        <f>VLOOKUP(B53,'定期購入表 _20240911版'!$A$7:$B$56,2,FALSE)</f>
        <v>KOKUSAI</v>
      </c>
      <c r="D53" s="96">
        <v>45652</v>
      </c>
      <c r="E53" s="122">
        <v>2084</v>
      </c>
      <c r="F53">
        <v>2</v>
      </c>
      <c r="G53" s="96">
        <v>45664</v>
      </c>
      <c r="H53" s="128">
        <v>2413</v>
      </c>
      <c r="I53">
        <v>2</v>
      </c>
      <c r="J53" s="122">
        <f t="shared" si="4"/>
        <v>658</v>
      </c>
      <c r="L53">
        <f>E53*F53</f>
        <v>4168</v>
      </c>
      <c r="O53">
        <v>2132</v>
      </c>
      <c r="P53">
        <v>2132</v>
      </c>
      <c r="Q53">
        <v>2132</v>
      </c>
      <c r="R53">
        <v>2125</v>
      </c>
      <c r="S53">
        <v>2125</v>
      </c>
    </row>
    <row r="54" spans="2:19">
      <c r="B54" s="139">
        <v>2866</v>
      </c>
      <c r="C54" t="str">
        <f>VLOOKUP(B54,'定期購入表 _20240911版'!$A$7:$B$56,2,FALSE)</f>
        <v>GX優先証</v>
      </c>
      <c r="D54" s="96">
        <v>45642</v>
      </c>
      <c r="E54" s="122">
        <v>1031.2</v>
      </c>
      <c r="F54">
        <v>2</v>
      </c>
      <c r="G54" s="96">
        <v>45663</v>
      </c>
      <c r="H54" s="128">
        <v>1059</v>
      </c>
      <c r="I54">
        <v>2</v>
      </c>
      <c r="J54" s="122">
        <f t="shared" si="4"/>
        <v>55.599999999999909</v>
      </c>
      <c r="L54">
        <f>E54*F54</f>
        <v>2062.4</v>
      </c>
      <c r="M54">
        <v>1068</v>
      </c>
      <c r="O54">
        <v>1027</v>
      </c>
      <c r="P54">
        <v>1027</v>
      </c>
      <c r="Q54">
        <v>1034</v>
      </c>
      <c r="R54">
        <v>1034</v>
      </c>
      <c r="S54">
        <v>1034</v>
      </c>
    </row>
    <row r="55" spans="2:19">
      <c r="B55" s="139">
        <v>3402</v>
      </c>
      <c r="C55" t="str">
        <f>VLOOKUP(B55,'定期購入表 _20240911版'!$A$7:$B$56,2,FALSE)</f>
        <v>東レ</v>
      </c>
      <c r="D55" s="96">
        <v>45651</v>
      </c>
      <c r="E55" s="122">
        <v>992</v>
      </c>
      <c r="F55">
        <v>1</v>
      </c>
      <c r="G55" s="96">
        <v>45663</v>
      </c>
      <c r="H55" s="128">
        <v>1000.5</v>
      </c>
      <c r="I55">
        <v>1</v>
      </c>
      <c r="J55" s="122">
        <f t="shared" si="4"/>
        <v>8.5</v>
      </c>
    </row>
    <row r="56" spans="2:19">
      <c r="B56" s="139">
        <v>6178</v>
      </c>
      <c r="C56" t="str">
        <f>VLOOKUP(B56,'定期購入表 _20240911版'!$A$7:$B$56,2,FALSE)</f>
        <v>日本郵政</v>
      </c>
      <c r="D56" s="96">
        <v>45644</v>
      </c>
      <c r="E56" s="122">
        <v>1486.5</v>
      </c>
      <c r="F56">
        <v>1</v>
      </c>
      <c r="G56" s="96">
        <v>45663</v>
      </c>
      <c r="H56" s="128">
        <v>1496</v>
      </c>
      <c r="I56">
        <v>1</v>
      </c>
      <c r="J56" s="122">
        <f t="shared" si="4"/>
        <v>9.5</v>
      </c>
    </row>
    <row r="57" spans="2:19">
      <c r="B57" s="139">
        <v>6753</v>
      </c>
      <c r="C57" t="str">
        <f>VLOOKUP(B57,'定期購入表 _20240911版'!$A$7:$B$56,2,FALSE)</f>
        <v>シャープ</v>
      </c>
      <c r="D57" s="96">
        <v>45652</v>
      </c>
      <c r="E57" s="122">
        <v>963</v>
      </c>
      <c r="F57">
        <v>1</v>
      </c>
      <c r="G57" s="96">
        <v>45663</v>
      </c>
      <c r="H57" s="128">
        <v>998</v>
      </c>
      <c r="I57">
        <v>1</v>
      </c>
      <c r="J57" s="122">
        <f t="shared" si="4"/>
        <v>35</v>
      </c>
    </row>
    <row r="58" spans="2:19">
      <c r="B58" s="139" t="s">
        <v>78</v>
      </c>
      <c r="C58" t="str">
        <f>VLOOKUP(B58,'定期購入表 _20240911版'!$A$7:$B$56,2,FALSE)</f>
        <v>日経半導体ETF</v>
      </c>
      <c r="D58" s="96">
        <v>45651</v>
      </c>
      <c r="E58" s="122">
        <v>1597</v>
      </c>
      <c r="F58">
        <v>2</v>
      </c>
      <c r="G58" s="96">
        <v>45656</v>
      </c>
      <c r="H58" s="128">
        <v>1635</v>
      </c>
      <c r="I58">
        <v>2</v>
      </c>
      <c r="J58" s="122">
        <f t="shared" si="4"/>
        <v>76</v>
      </c>
    </row>
    <row r="59" spans="2:19">
      <c r="B59" s="139">
        <v>2017</v>
      </c>
      <c r="C59" t="str">
        <f>VLOOKUP(B59,'定期購入表 _20240911版'!$A$7:$B$56,2,FALSE)</f>
        <v>JPXプラ150</v>
      </c>
      <c r="D59" s="96">
        <v>45650</v>
      </c>
      <c r="E59" s="122">
        <v>1072.5</v>
      </c>
      <c r="F59">
        <v>2</v>
      </c>
      <c r="G59" s="96">
        <v>45656</v>
      </c>
      <c r="H59" s="128">
        <v>1104</v>
      </c>
      <c r="I59">
        <v>2</v>
      </c>
      <c r="J59" s="122">
        <f t="shared" si="4"/>
        <v>63</v>
      </c>
    </row>
    <row r="60" spans="2:19">
      <c r="B60" s="139">
        <v>2337</v>
      </c>
      <c r="C60" t="str">
        <f>VLOOKUP(B60,'定期購入表 _20240911版'!$A$7:$B$56,2,FALSE)</f>
        <v>いちご</v>
      </c>
      <c r="D60" s="96">
        <v>45649</v>
      </c>
      <c r="E60" s="122">
        <v>361</v>
      </c>
      <c r="F60">
        <v>1</v>
      </c>
      <c r="G60" s="96">
        <v>45656</v>
      </c>
      <c r="H60" s="128">
        <v>376</v>
      </c>
      <c r="I60">
        <v>1</v>
      </c>
      <c r="J60" s="122">
        <f t="shared" si="4"/>
        <v>15</v>
      </c>
    </row>
    <row r="61" spans="2:19">
      <c r="B61" s="139">
        <v>3402</v>
      </c>
      <c r="C61" t="str">
        <f>VLOOKUP(B61,'定期購入表 _20240911版'!$A$7:$B$56,2,FALSE)</f>
        <v>東レ</v>
      </c>
      <c r="D61" s="96">
        <v>45651</v>
      </c>
      <c r="E61" s="122">
        <v>992</v>
      </c>
      <c r="F61">
        <v>1</v>
      </c>
      <c r="G61" s="96">
        <v>45656</v>
      </c>
      <c r="H61" s="128">
        <v>1009</v>
      </c>
      <c r="I61">
        <v>1</v>
      </c>
      <c r="J61" s="122">
        <f t="shared" si="4"/>
        <v>17</v>
      </c>
    </row>
    <row r="62" spans="2:19">
      <c r="B62" s="139">
        <v>4689</v>
      </c>
      <c r="C62" t="str">
        <f>VLOOKUP(B62,'定期購入表 _20240911版'!$A$7:$B$56,2,FALSE)</f>
        <v>LINEヤフー</v>
      </c>
      <c r="D62" s="96">
        <v>45653</v>
      </c>
      <c r="E62" s="122">
        <v>425.4</v>
      </c>
      <c r="F62">
        <v>1</v>
      </c>
      <c r="G62" s="96">
        <v>45656</v>
      </c>
      <c r="H62" s="128">
        <v>430</v>
      </c>
      <c r="I62">
        <v>1</v>
      </c>
      <c r="J62" s="122">
        <f t="shared" si="4"/>
        <v>4.6000000000000227</v>
      </c>
    </row>
    <row r="63" spans="2:19">
      <c r="B63" s="139">
        <v>6525</v>
      </c>
      <c r="C63" t="str">
        <f>VLOOKUP(B63,'定期購入表 _20240911版'!$A$7:$B$56,2,FALSE)</f>
        <v>KOKUSAI</v>
      </c>
      <c r="D63" s="96">
        <v>45652</v>
      </c>
      <c r="E63" s="122">
        <v>2084</v>
      </c>
      <c r="F63">
        <v>1</v>
      </c>
      <c r="G63" s="96">
        <v>45656</v>
      </c>
      <c r="H63" s="128">
        <v>2150</v>
      </c>
      <c r="I63">
        <v>1</v>
      </c>
      <c r="J63" s="122">
        <f t="shared" si="4"/>
        <v>66</v>
      </c>
      <c r="L63">
        <f t="shared" ref="L63" si="6">E63*F63</f>
        <v>2084</v>
      </c>
      <c r="O63">
        <v>2132</v>
      </c>
      <c r="P63">
        <v>2132</v>
      </c>
      <c r="Q63">
        <v>2132</v>
      </c>
      <c r="R63">
        <v>2125</v>
      </c>
      <c r="S63">
        <v>2125</v>
      </c>
    </row>
    <row r="64" spans="2:19">
      <c r="B64" s="139">
        <v>6702</v>
      </c>
      <c r="C64" t="str">
        <f>VLOOKUP(B64,'定期購入表 _20240911版'!$A$7:$B$56,2,FALSE)</f>
        <v>富士通</v>
      </c>
      <c r="D64" s="96">
        <v>45651</v>
      </c>
      <c r="E64" s="122">
        <v>2675</v>
      </c>
      <c r="F64">
        <v>1</v>
      </c>
      <c r="G64" s="96">
        <v>45656</v>
      </c>
      <c r="H64" s="128">
        <v>2835</v>
      </c>
      <c r="I64">
        <v>1</v>
      </c>
      <c r="J64" s="122">
        <f t="shared" si="4"/>
        <v>160</v>
      </c>
    </row>
    <row r="65" spans="2:19">
      <c r="B65" s="139">
        <v>6752</v>
      </c>
      <c r="C65" t="str">
        <f>VLOOKUP(B65,'定期購入表 _20240911版'!$A$7:$B$56,2,FALSE)</f>
        <v>ﾊﾟﾅｿﾆｯｸHD</v>
      </c>
      <c r="D65" s="96">
        <v>45651</v>
      </c>
      <c r="E65" s="122">
        <v>1600</v>
      </c>
      <c r="F65">
        <v>1</v>
      </c>
      <c r="G65" s="96">
        <v>45656</v>
      </c>
      <c r="H65" s="128">
        <v>1665</v>
      </c>
      <c r="I65">
        <v>1</v>
      </c>
      <c r="J65" s="122">
        <f t="shared" si="4"/>
        <v>65</v>
      </c>
    </row>
    <row r="66" spans="2:19">
      <c r="B66" s="139">
        <v>6753</v>
      </c>
      <c r="C66" t="str">
        <f>VLOOKUP(B66,'定期購入表 _20240911版'!$A$7:$B$56,2,FALSE)</f>
        <v>シャープ</v>
      </c>
      <c r="D66" s="96">
        <v>45652</v>
      </c>
      <c r="E66" s="122">
        <v>963</v>
      </c>
      <c r="F66">
        <v>2</v>
      </c>
      <c r="G66" s="96">
        <v>45656</v>
      </c>
      <c r="H66" s="128">
        <v>995</v>
      </c>
      <c r="I66">
        <v>2</v>
      </c>
      <c r="J66" s="122">
        <f t="shared" si="4"/>
        <v>64</v>
      </c>
    </row>
    <row r="67" spans="2:19">
      <c r="B67" s="139">
        <v>6902</v>
      </c>
      <c r="C67" t="str">
        <f>VLOOKUP(B67,'定期購入表 _20240911版'!$A$7:$B$56,2,FALSE)</f>
        <v>デンソー</v>
      </c>
      <c r="D67" s="96">
        <v>45652</v>
      </c>
      <c r="E67" s="122">
        <v>2156.5</v>
      </c>
      <c r="F67">
        <v>1</v>
      </c>
      <c r="G67" s="96">
        <v>45656</v>
      </c>
      <c r="H67" s="128">
        <v>2205.5</v>
      </c>
      <c r="I67">
        <v>1</v>
      </c>
      <c r="J67" s="122">
        <f t="shared" si="4"/>
        <v>49</v>
      </c>
    </row>
    <row r="68" spans="2:19">
      <c r="B68" s="139">
        <v>9020</v>
      </c>
      <c r="C68" t="str">
        <f>VLOOKUP(B68,'定期購入表 _20240911版'!$A$7:$B$56,2,FALSE)</f>
        <v>JR東</v>
      </c>
      <c r="D68" s="96">
        <v>45646</v>
      </c>
      <c r="E68" s="122">
        <v>2751.5</v>
      </c>
      <c r="F68">
        <v>1</v>
      </c>
      <c r="G68" s="96">
        <v>45656</v>
      </c>
      <c r="H68" s="128">
        <v>2819.5</v>
      </c>
      <c r="I68">
        <v>1</v>
      </c>
      <c r="J68" s="122">
        <f t="shared" si="4"/>
        <v>68</v>
      </c>
      <c r="L68">
        <f>E68*F68</f>
        <v>2751.5</v>
      </c>
      <c r="O68">
        <v>2788</v>
      </c>
      <c r="P68">
        <v>2803</v>
      </c>
      <c r="Q68">
        <v>2793</v>
      </c>
      <c r="R68">
        <v>2829.5</v>
      </c>
    </row>
    <row r="69" spans="2:19">
      <c r="B69" s="139">
        <v>9201</v>
      </c>
      <c r="C69" t="str">
        <f>VLOOKUP(B69,'定期購入表 _20240911版'!$A$7:$B$56,2,FALSE)</f>
        <v>JAL</v>
      </c>
      <c r="D69" s="96">
        <v>45651</v>
      </c>
      <c r="E69" s="122">
        <v>2475</v>
      </c>
      <c r="F69">
        <v>1</v>
      </c>
      <c r="G69" s="96">
        <v>45656</v>
      </c>
      <c r="H69" s="128">
        <v>2530</v>
      </c>
      <c r="I69">
        <v>1</v>
      </c>
      <c r="J69" s="122">
        <f t="shared" si="4"/>
        <v>55</v>
      </c>
    </row>
    <row r="70" spans="2:19">
      <c r="B70" s="139">
        <v>5019</v>
      </c>
      <c r="C70" t="str">
        <f>VLOOKUP(B70,'定期購入表 _20240911版'!$A$7:$B$56,2,FALSE)</f>
        <v>出光興産</v>
      </c>
      <c r="D70" s="96">
        <v>45646</v>
      </c>
      <c r="E70" s="122">
        <v>1007</v>
      </c>
      <c r="F70">
        <v>1</v>
      </c>
      <c r="G70" s="96">
        <v>45653</v>
      </c>
      <c r="H70" s="128">
        <v>1027</v>
      </c>
      <c r="I70">
        <v>1</v>
      </c>
      <c r="J70" s="122">
        <f t="shared" si="4"/>
        <v>20</v>
      </c>
    </row>
    <row r="71" spans="2:19">
      <c r="B71" s="139">
        <v>2017</v>
      </c>
      <c r="C71" t="str">
        <f>VLOOKUP(B71,'定期購入表 _20240911版'!$A$7:$B$56,2,FALSE)</f>
        <v>JPXプラ150</v>
      </c>
      <c r="D71" s="96">
        <v>45650</v>
      </c>
      <c r="E71" s="122">
        <v>1072.5</v>
      </c>
      <c r="F71">
        <v>2</v>
      </c>
      <c r="G71" s="96">
        <v>45652</v>
      </c>
      <c r="H71" s="128">
        <v>1084.5</v>
      </c>
      <c r="I71">
        <v>2</v>
      </c>
      <c r="J71" s="122">
        <f t="shared" si="4"/>
        <v>24</v>
      </c>
    </row>
    <row r="72" spans="2:19">
      <c r="B72" s="139">
        <v>2337</v>
      </c>
      <c r="C72" t="str">
        <f>VLOOKUP(B72,'定期購入表 _20240911版'!$A$7:$B$56,2,FALSE)</f>
        <v>いちご</v>
      </c>
      <c r="D72" s="96">
        <v>45649</v>
      </c>
      <c r="E72" s="122">
        <v>361</v>
      </c>
      <c r="F72">
        <v>2</v>
      </c>
      <c r="G72" s="96">
        <v>45652</v>
      </c>
      <c r="H72" s="128">
        <v>372</v>
      </c>
      <c r="I72">
        <v>2</v>
      </c>
      <c r="J72" s="122">
        <f t="shared" si="4"/>
        <v>22</v>
      </c>
    </row>
    <row r="73" spans="2:19">
      <c r="B73" s="139">
        <v>2563</v>
      </c>
      <c r="C73" t="str">
        <f>VLOOKUP(B73,'定期購入表 _20240911版'!$A$7:$B$56,2,FALSE)</f>
        <v>iS500米H</v>
      </c>
      <c r="D73" s="96">
        <v>45650</v>
      </c>
      <c r="E73" s="122">
        <v>336.1</v>
      </c>
      <c r="F73">
        <v>2</v>
      </c>
      <c r="G73" s="96">
        <v>45652</v>
      </c>
      <c r="H73" s="128">
        <v>339.2</v>
      </c>
      <c r="I73">
        <v>2</v>
      </c>
      <c r="J73" s="122">
        <f t="shared" ref="J73:J79" si="7">(H73-E73)*I73</f>
        <v>6.1999999999999318</v>
      </c>
    </row>
    <row r="74" spans="2:19">
      <c r="B74" s="139">
        <v>2866</v>
      </c>
      <c r="C74" t="str">
        <f>VLOOKUP(B74,'定期購入表 _20240911版'!$A$7:$B$56,2,FALSE)</f>
        <v>GX優先証</v>
      </c>
      <c r="D74" s="96">
        <v>45642</v>
      </c>
      <c r="E74" s="122">
        <v>1031.2</v>
      </c>
      <c r="F74">
        <v>1</v>
      </c>
      <c r="G74" s="96">
        <v>45652</v>
      </c>
      <c r="H74" s="128">
        <v>1043</v>
      </c>
      <c r="I74">
        <v>1</v>
      </c>
      <c r="J74" s="122">
        <f t="shared" si="7"/>
        <v>11.799999999999955</v>
      </c>
      <c r="L74">
        <f t="shared" ref="L74:L76" si="8">E74*F74</f>
        <v>1031.2</v>
      </c>
      <c r="M74">
        <v>1068</v>
      </c>
      <c r="O74">
        <v>1027</v>
      </c>
      <c r="P74">
        <v>1027</v>
      </c>
      <c r="Q74">
        <v>1034</v>
      </c>
      <c r="R74">
        <v>1034</v>
      </c>
      <c r="S74">
        <v>1034</v>
      </c>
    </row>
    <row r="75" spans="2:19">
      <c r="B75" s="139">
        <v>5019</v>
      </c>
      <c r="C75" t="str">
        <f>VLOOKUP(B75,'定期購入表 _20240911版'!$A$7:$B$56,2,FALSE)</f>
        <v>出光興産</v>
      </c>
      <c r="D75" s="96">
        <v>45646</v>
      </c>
      <c r="E75" s="122">
        <v>1007</v>
      </c>
      <c r="F75">
        <v>1</v>
      </c>
      <c r="G75" s="96">
        <v>45652</v>
      </c>
      <c r="H75" s="128">
        <v>1027.5</v>
      </c>
      <c r="I75">
        <v>1</v>
      </c>
      <c r="J75" s="122">
        <f t="shared" si="7"/>
        <v>20.5</v>
      </c>
    </row>
    <row r="76" spans="2:19">
      <c r="B76" s="139">
        <v>6981</v>
      </c>
      <c r="C76" t="str">
        <f>VLOOKUP(B76,'定期購入表 _20240911版'!$A$7:$B$56,2,FALSE)</f>
        <v>村田製作所</v>
      </c>
      <c r="D76" s="96">
        <v>45643</v>
      </c>
      <c r="E76" s="122">
        <v>2446.5</v>
      </c>
      <c r="F76">
        <v>2</v>
      </c>
      <c r="G76" s="96">
        <v>45652</v>
      </c>
      <c r="H76" s="128">
        <v>2474.1999999999998</v>
      </c>
      <c r="I76">
        <v>2</v>
      </c>
      <c r="J76" s="122">
        <f t="shared" si="7"/>
        <v>55.399999999999636</v>
      </c>
      <c r="L76">
        <f t="shared" si="8"/>
        <v>4893</v>
      </c>
    </row>
    <row r="77" spans="2:19">
      <c r="B77" s="139">
        <v>2337</v>
      </c>
      <c r="C77" t="str">
        <f>VLOOKUP(B77,'定期購入表 _20240911版'!$A$7:$B$56,2,FALSE)</f>
        <v>いちご</v>
      </c>
      <c r="D77" s="96">
        <v>45649</v>
      </c>
      <c r="E77" s="122">
        <v>361</v>
      </c>
      <c r="F77">
        <v>1</v>
      </c>
      <c r="G77" s="96">
        <v>45651</v>
      </c>
      <c r="H77" s="128">
        <v>363</v>
      </c>
      <c r="I77">
        <v>1</v>
      </c>
      <c r="J77" s="122">
        <f t="shared" si="7"/>
        <v>2</v>
      </c>
    </row>
    <row r="78" spans="2:19">
      <c r="B78" s="139">
        <v>2866</v>
      </c>
      <c r="C78" t="str">
        <f>VLOOKUP(B78,'定期購入表 _20240911版'!$A$7:$B$56,2,FALSE)</f>
        <v>GX優先証</v>
      </c>
      <c r="D78" s="96">
        <v>45642</v>
      </c>
      <c r="E78" s="122">
        <v>1031.2</v>
      </c>
      <c r="F78">
        <v>1</v>
      </c>
      <c r="G78" s="96">
        <v>45651</v>
      </c>
      <c r="H78" s="128">
        <v>1042</v>
      </c>
      <c r="I78">
        <v>1</v>
      </c>
      <c r="J78" s="122">
        <f t="shared" si="7"/>
        <v>10.799999999999955</v>
      </c>
      <c r="L78">
        <f t="shared" ref="L78" si="9">E78*F78</f>
        <v>1031.2</v>
      </c>
      <c r="M78">
        <v>1068</v>
      </c>
      <c r="O78">
        <v>1027</v>
      </c>
      <c r="P78">
        <v>1027</v>
      </c>
      <c r="Q78">
        <v>1034</v>
      </c>
      <c r="R78">
        <v>1034</v>
      </c>
      <c r="S78">
        <v>1034</v>
      </c>
    </row>
    <row r="79" spans="2:19">
      <c r="B79" s="139">
        <v>6902</v>
      </c>
      <c r="C79" t="str">
        <f>VLOOKUP(B79,'定期購入表 _20240911版'!$A$7:$B$56,2,FALSE)</f>
        <v>デンソー</v>
      </c>
      <c r="D79" s="96">
        <v>45649</v>
      </c>
      <c r="E79" s="122">
        <v>2047</v>
      </c>
      <c r="F79">
        <v>2</v>
      </c>
      <c r="G79" s="96">
        <v>45651</v>
      </c>
      <c r="H79" s="128">
        <v>2087.5</v>
      </c>
      <c r="I79">
        <v>2</v>
      </c>
      <c r="J79" s="122">
        <f t="shared" si="7"/>
        <v>81</v>
      </c>
      <c r="L79">
        <f t="shared" ref="L79" si="10">E79*F79</f>
        <v>4094</v>
      </c>
    </row>
    <row r="80" spans="2:19">
      <c r="B80" s="139">
        <v>1306</v>
      </c>
      <c r="C80" t="str">
        <f>VLOOKUP(B80,'定期購入表 _20240911版'!$A$7:$B$56,2,FALSE)</f>
        <v>NFTOPIX</v>
      </c>
      <c r="D80" s="96">
        <v>45649</v>
      </c>
      <c r="E80" s="122">
        <v>2847.5</v>
      </c>
      <c r="F80">
        <v>1</v>
      </c>
      <c r="G80" s="96">
        <v>45650</v>
      </c>
      <c r="H80" s="128">
        <v>2858.5</v>
      </c>
      <c r="I80">
        <v>1</v>
      </c>
      <c r="J80" s="122">
        <f t="shared" ref="J80:J85" si="11">(H80-E80)*I80</f>
        <v>11</v>
      </c>
    </row>
    <row r="81" spans="2:21">
      <c r="B81" s="139" t="s">
        <v>78</v>
      </c>
      <c r="C81" t="str">
        <f>VLOOKUP(B81,'定期購入表 _20240911版'!$A$7:$B$56,2,FALSE)</f>
        <v>日経半導体ETF</v>
      </c>
      <c r="D81" s="96">
        <v>45645</v>
      </c>
      <c r="E81" s="122">
        <v>1556</v>
      </c>
      <c r="F81">
        <v>1</v>
      </c>
      <c r="G81" s="96">
        <v>45650</v>
      </c>
      <c r="H81" s="128">
        <v>1611</v>
      </c>
      <c r="I81">
        <v>1</v>
      </c>
      <c r="J81" s="122">
        <f t="shared" si="11"/>
        <v>55</v>
      </c>
    </row>
    <row r="82" spans="2:21">
      <c r="B82" s="139">
        <v>2337</v>
      </c>
      <c r="C82" t="str">
        <f>VLOOKUP(B82,'定期購入表 _20240911版'!$A$7:$B$56,2,FALSE)</f>
        <v>いちご</v>
      </c>
      <c r="D82" s="96">
        <v>45649</v>
      </c>
      <c r="E82" s="122">
        <v>361</v>
      </c>
      <c r="F82">
        <v>4</v>
      </c>
      <c r="G82" s="96">
        <v>45650</v>
      </c>
      <c r="H82" s="128">
        <v>367</v>
      </c>
      <c r="I82">
        <v>4</v>
      </c>
      <c r="J82" s="122">
        <f t="shared" si="11"/>
        <v>24</v>
      </c>
    </row>
    <row r="83" spans="2:21">
      <c r="B83" s="139">
        <v>2866</v>
      </c>
      <c r="C83" t="str">
        <f>VLOOKUP(B83,'定期購入表 _20240911版'!$A$7:$B$56,2,FALSE)</f>
        <v>GX優先証</v>
      </c>
      <c r="D83" s="96">
        <v>45642</v>
      </c>
      <c r="E83" s="122">
        <v>1031.2</v>
      </c>
      <c r="F83">
        <v>1</v>
      </c>
      <c r="G83" s="96">
        <v>45650</v>
      </c>
      <c r="H83" s="128">
        <v>1037</v>
      </c>
      <c r="I83">
        <v>1</v>
      </c>
      <c r="J83" s="122">
        <f t="shared" si="11"/>
        <v>5.7999999999999545</v>
      </c>
      <c r="L83">
        <f t="shared" ref="L83" si="12">E83*F83</f>
        <v>1031.2</v>
      </c>
      <c r="M83">
        <v>1068</v>
      </c>
      <c r="O83">
        <v>1027</v>
      </c>
      <c r="P83">
        <v>1027</v>
      </c>
      <c r="Q83">
        <v>1034</v>
      </c>
      <c r="R83">
        <v>1034</v>
      </c>
      <c r="S83">
        <v>1034</v>
      </c>
    </row>
    <row r="84" spans="2:21">
      <c r="B84" s="139">
        <v>5108</v>
      </c>
      <c r="C84" t="str">
        <f>VLOOKUP(B84,'定期購入表 _20240911版'!$A$7:$B$56,2,FALSE)</f>
        <v>ブリヂス</v>
      </c>
      <c r="D84" s="96">
        <v>45646</v>
      </c>
      <c r="E84" s="122">
        <v>5267</v>
      </c>
      <c r="F84">
        <v>1</v>
      </c>
      <c r="G84" s="96">
        <v>45650</v>
      </c>
      <c r="H84" s="128">
        <v>5331</v>
      </c>
      <c r="I84">
        <v>1</v>
      </c>
      <c r="J84" s="122">
        <f t="shared" si="11"/>
        <v>64</v>
      </c>
    </row>
    <row r="85" spans="2:21">
      <c r="B85" s="139">
        <v>6902</v>
      </c>
      <c r="C85" t="str">
        <f>VLOOKUP(B85,'定期購入表 _20240911版'!$A$7:$B$56,2,FALSE)</f>
        <v>デンソー</v>
      </c>
      <c r="D85" s="96">
        <v>45649</v>
      </c>
      <c r="E85" s="122">
        <v>2047</v>
      </c>
      <c r="F85">
        <v>2</v>
      </c>
      <c r="G85" s="96">
        <v>45650</v>
      </c>
      <c r="H85" s="128">
        <v>2080.5</v>
      </c>
      <c r="I85">
        <v>2</v>
      </c>
      <c r="J85" s="122">
        <f t="shared" si="11"/>
        <v>67</v>
      </c>
      <c r="L85">
        <f t="shared" ref="L85" si="13">E85*F85</f>
        <v>4094</v>
      </c>
    </row>
    <row r="86" spans="2:21">
      <c r="B86" s="139" t="s">
        <v>78</v>
      </c>
      <c r="C86" t="str">
        <f>VLOOKUP(B86,'定期購入表 _20240911版'!$A$7:$B$56,2,FALSE)</f>
        <v>日経半導体ETF</v>
      </c>
      <c r="D86" s="96">
        <v>45645</v>
      </c>
      <c r="E86" s="122">
        <v>1556</v>
      </c>
      <c r="F86">
        <v>1</v>
      </c>
      <c r="G86" s="96">
        <v>45649</v>
      </c>
      <c r="H86" s="128">
        <v>1597</v>
      </c>
      <c r="I86">
        <v>1</v>
      </c>
      <c r="J86" s="122">
        <f t="shared" ref="J86:J91" si="14">(H86-E86)*I86</f>
        <v>41</v>
      </c>
    </row>
    <row r="87" spans="2:21">
      <c r="B87" s="139">
        <v>6753</v>
      </c>
      <c r="C87" t="str">
        <f>VLOOKUP(B87,'定期購入表 _20240911版'!$A$7:$B$56,2,FALSE)</f>
        <v>シャープ</v>
      </c>
      <c r="D87" s="96">
        <v>45646</v>
      </c>
      <c r="E87" s="122">
        <v>988.4</v>
      </c>
      <c r="F87">
        <v>2</v>
      </c>
      <c r="G87" s="96">
        <v>45649</v>
      </c>
      <c r="H87" s="128">
        <v>998.6</v>
      </c>
      <c r="I87">
        <v>2</v>
      </c>
      <c r="J87" s="122">
        <f t="shared" si="14"/>
        <v>20.400000000000091</v>
      </c>
    </row>
    <row r="88" spans="2:21">
      <c r="B88" s="139">
        <v>7313</v>
      </c>
      <c r="C88" t="str">
        <f>VLOOKUP(B88,'定期購入表 _20240911版'!$A$7:$B$56,2,FALSE)</f>
        <v>TSテック</v>
      </c>
      <c r="D88" s="96">
        <v>45646</v>
      </c>
      <c r="E88" s="122">
        <v>1727</v>
      </c>
      <c r="F88">
        <v>2</v>
      </c>
      <c r="G88" s="96">
        <v>45649</v>
      </c>
      <c r="H88" s="128">
        <v>1752.5</v>
      </c>
      <c r="I88">
        <v>2</v>
      </c>
      <c r="J88" s="122">
        <f t="shared" si="14"/>
        <v>51</v>
      </c>
    </row>
    <row r="89" spans="2:21">
      <c r="B89" s="139">
        <v>3402</v>
      </c>
      <c r="C89" t="str">
        <f>VLOOKUP(B89,'定期購入表 _20240911版'!$A$7:$B$56,2,FALSE)</f>
        <v>東レ</v>
      </c>
      <c r="D89" s="96">
        <v>45645</v>
      </c>
      <c r="E89" s="122">
        <v>978</v>
      </c>
      <c r="F89">
        <v>1</v>
      </c>
      <c r="G89" s="96">
        <v>45646</v>
      </c>
      <c r="H89" s="128">
        <v>989.5</v>
      </c>
      <c r="I89">
        <v>1</v>
      </c>
      <c r="J89" s="122">
        <f t="shared" si="14"/>
        <v>11.5</v>
      </c>
    </row>
    <row r="90" spans="2:21">
      <c r="B90" s="139">
        <v>6752</v>
      </c>
      <c r="C90" t="str">
        <f>VLOOKUP(B90,'定期購入表 _20240911版'!$A$7:$B$56,2,FALSE)</f>
        <v>ﾊﾟﾅｿﾆｯｸHD</v>
      </c>
      <c r="D90" s="96">
        <v>45645</v>
      </c>
      <c r="E90" s="122">
        <v>1554</v>
      </c>
      <c r="F90">
        <v>1</v>
      </c>
      <c r="G90" s="96">
        <v>45646</v>
      </c>
      <c r="H90" s="128">
        <v>1605</v>
      </c>
      <c r="I90">
        <v>1</v>
      </c>
      <c r="J90" s="122">
        <f t="shared" si="14"/>
        <v>51</v>
      </c>
    </row>
    <row r="91" spans="2:21">
      <c r="B91" s="139">
        <v>7270</v>
      </c>
      <c r="C91" t="str">
        <f>VLOOKUP(B91,'定期購入表 _20240911版'!$A$7:$B$56,2,FALSE)</f>
        <v>SUBARU</v>
      </c>
      <c r="D91" s="96">
        <v>45645</v>
      </c>
      <c r="E91" s="122">
        <v>2550</v>
      </c>
      <c r="F91">
        <v>2</v>
      </c>
      <c r="G91" s="96">
        <v>45646</v>
      </c>
      <c r="H91" s="128">
        <v>2599.5</v>
      </c>
      <c r="I91">
        <v>2</v>
      </c>
      <c r="J91" s="122">
        <f t="shared" si="14"/>
        <v>99</v>
      </c>
    </row>
    <row r="92" spans="2:21">
      <c r="B92" s="139">
        <v>6525</v>
      </c>
      <c r="C92" t="str">
        <f>VLOOKUP(B92,'定期購入表 _20240911版'!$A$7:$B$56,2,FALSE)</f>
        <v>KOKUSAI</v>
      </c>
      <c r="D92" s="96">
        <v>45643</v>
      </c>
      <c r="E92" s="122">
        <v>2131.8000000000002</v>
      </c>
      <c r="F92">
        <v>2</v>
      </c>
      <c r="G92" s="96">
        <v>45645</v>
      </c>
      <c r="H92" s="128">
        <v>2140</v>
      </c>
      <c r="I92">
        <v>2</v>
      </c>
      <c r="J92" s="122">
        <f t="shared" ref="J92:J97" si="15">(H92-E92)*I92</f>
        <v>16.399999999999636</v>
      </c>
      <c r="L92">
        <f t="shared" ref="L92" si="16">E92*F92</f>
        <v>4263.6000000000004</v>
      </c>
      <c r="O92">
        <v>2125</v>
      </c>
      <c r="P92">
        <v>2125</v>
      </c>
      <c r="Q92">
        <v>2134.5</v>
      </c>
      <c r="R92">
        <v>2134.5</v>
      </c>
      <c r="S92">
        <v>2134.5</v>
      </c>
      <c r="T92">
        <v>2134.5</v>
      </c>
      <c r="U92">
        <v>2134.5</v>
      </c>
    </row>
    <row r="93" spans="2:21">
      <c r="B93" s="139">
        <v>7313</v>
      </c>
      <c r="C93" t="str">
        <f>VLOOKUP(B93,'定期購入表 _20240911版'!$A$7:$B$56,2,FALSE)</f>
        <v>TSテック</v>
      </c>
      <c r="D93" s="96">
        <v>45642</v>
      </c>
      <c r="E93" s="122">
        <v>1701</v>
      </c>
      <c r="F93">
        <v>2</v>
      </c>
      <c r="G93" s="96">
        <v>45645</v>
      </c>
      <c r="H93" s="128">
        <v>1716</v>
      </c>
      <c r="I93">
        <v>2</v>
      </c>
      <c r="J93" s="122">
        <f t="shared" si="15"/>
        <v>30</v>
      </c>
    </row>
    <row r="94" spans="2:21">
      <c r="B94" s="139">
        <v>4689</v>
      </c>
      <c r="C94" t="str">
        <f>VLOOKUP(B94,'定期購入表 _20240911版'!$A$7:$B$56,2,FALSE)</f>
        <v>LINEヤフー</v>
      </c>
      <c r="D94" s="96">
        <v>45643</v>
      </c>
      <c r="E94" s="122">
        <v>439</v>
      </c>
      <c r="F94">
        <v>1</v>
      </c>
      <c r="G94" s="96">
        <v>45644</v>
      </c>
      <c r="H94" s="128">
        <v>446.8</v>
      </c>
      <c r="I94">
        <v>1</v>
      </c>
      <c r="J94" s="122">
        <f t="shared" si="15"/>
        <v>7.8000000000000114</v>
      </c>
    </row>
    <row r="95" spans="2:21">
      <c r="B95" s="139">
        <v>6525</v>
      </c>
      <c r="C95" t="str">
        <f>VLOOKUP(B95,'定期購入表 _20240911版'!$A$7:$B$56,2,FALSE)</f>
        <v>KOKUSAI</v>
      </c>
      <c r="D95" s="96">
        <v>45643</v>
      </c>
      <c r="E95" s="122">
        <v>2131.8000000000002</v>
      </c>
      <c r="F95">
        <v>1</v>
      </c>
      <c r="G95" s="96">
        <v>45644</v>
      </c>
      <c r="H95" s="128">
        <v>2282.5</v>
      </c>
      <c r="I95">
        <v>1</v>
      </c>
      <c r="J95" s="122">
        <f t="shared" si="15"/>
        <v>150.69999999999982</v>
      </c>
      <c r="L95">
        <f t="shared" ref="L95" si="17">E95*F95</f>
        <v>2131.8000000000002</v>
      </c>
      <c r="O95">
        <v>2125</v>
      </c>
      <c r="P95">
        <v>2125</v>
      </c>
      <c r="Q95">
        <v>2134.5</v>
      </c>
      <c r="R95">
        <v>2134.5</v>
      </c>
      <c r="S95">
        <v>2134.5</v>
      </c>
      <c r="T95">
        <v>2134.5</v>
      </c>
      <c r="U95">
        <v>2134.5</v>
      </c>
    </row>
    <row r="96" spans="2:21">
      <c r="B96" s="139">
        <v>7270</v>
      </c>
      <c r="C96" t="str">
        <f>VLOOKUP(B96,'定期購入表 _20240911版'!$A$7:$B$56,2,FALSE)</f>
        <v>SUBARU</v>
      </c>
      <c r="D96" s="96">
        <v>45639</v>
      </c>
      <c r="E96" s="122">
        <v>2480.5</v>
      </c>
      <c r="F96">
        <v>1</v>
      </c>
      <c r="G96" s="96">
        <v>45644</v>
      </c>
      <c r="H96" s="128">
        <v>2557</v>
      </c>
      <c r="I96">
        <v>1</v>
      </c>
      <c r="J96" s="122">
        <f t="shared" si="15"/>
        <v>76.5</v>
      </c>
      <c r="L96">
        <f>E96*F96</f>
        <v>2480.5</v>
      </c>
    </row>
    <row r="97" spans="2:22">
      <c r="B97" s="139">
        <v>7313</v>
      </c>
      <c r="C97" t="str">
        <f>VLOOKUP(B97,'定期購入表 _20240911版'!$A$7:$B$56,2,FALSE)</f>
        <v>TSテック</v>
      </c>
      <c r="D97" s="96">
        <v>45642</v>
      </c>
      <c r="E97" s="122">
        <v>1701</v>
      </c>
      <c r="F97">
        <v>2</v>
      </c>
      <c r="G97" s="96">
        <v>45644</v>
      </c>
      <c r="H97" s="128">
        <v>1756</v>
      </c>
      <c r="I97">
        <v>2</v>
      </c>
      <c r="J97" s="122">
        <f t="shared" si="15"/>
        <v>110</v>
      </c>
    </row>
    <row r="98" spans="2:22">
      <c r="B98" s="139">
        <v>3038</v>
      </c>
      <c r="C98" t="str">
        <f>VLOOKUP(B98,'定期購入表 _20240911版'!$A$7:$B$56,2,FALSE)</f>
        <v>神戸物産</v>
      </c>
      <c r="D98" s="96">
        <v>45642</v>
      </c>
      <c r="E98" s="122">
        <v>3544</v>
      </c>
      <c r="F98">
        <v>1</v>
      </c>
      <c r="G98" s="96">
        <v>45643</v>
      </c>
      <c r="H98" s="128">
        <v>3558</v>
      </c>
      <c r="I98">
        <v>1</v>
      </c>
      <c r="J98" s="122">
        <f t="shared" ref="J98:J104" si="18">(H98-E98)*I98</f>
        <v>14</v>
      </c>
      <c r="L98">
        <f t="shared" ref="L98" si="19">E98*F98</f>
        <v>3544</v>
      </c>
      <c r="O98">
        <v>3670</v>
      </c>
      <c r="P98">
        <v>3666</v>
      </c>
    </row>
    <row r="99" spans="2:22">
      <c r="B99" s="139">
        <v>3141</v>
      </c>
      <c r="C99" t="str">
        <f>VLOOKUP(B99,'定期購入表 _20240911版'!$A$7:$B$56,2,FALSE)</f>
        <v>ウエルシアHD</v>
      </c>
      <c r="D99" s="96">
        <v>45643</v>
      </c>
      <c r="E99" s="122">
        <v>1938</v>
      </c>
      <c r="F99">
        <v>1</v>
      </c>
      <c r="G99" s="96">
        <v>45643</v>
      </c>
      <c r="H99" s="128">
        <v>1932</v>
      </c>
      <c r="I99">
        <v>1</v>
      </c>
      <c r="J99" s="122">
        <f t="shared" si="18"/>
        <v>-6</v>
      </c>
    </row>
    <row r="100" spans="2:22">
      <c r="B100" s="139">
        <v>4689</v>
      </c>
      <c r="C100" t="str">
        <f>VLOOKUP(B100,'定期購入表 _20240911版'!$A$7:$B$56,2,FALSE)</f>
        <v>LINEヤフー</v>
      </c>
      <c r="D100" s="96">
        <v>45643</v>
      </c>
      <c r="E100" s="122">
        <v>439</v>
      </c>
      <c r="F100">
        <v>1</v>
      </c>
      <c r="G100" s="96">
        <v>45643</v>
      </c>
      <c r="H100" s="136">
        <v>438.7</v>
      </c>
      <c r="I100">
        <v>1</v>
      </c>
      <c r="J100" s="122">
        <f t="shared" si="18"/>
        <v>-0.30000000000001137</v>
      </c>
    </row>
    <row r="101" spans="2:22">
      <c r="B101" s="139">
        <v>6525</v>
      </c>
      <c r="C101" t="str">
        <f>VLOOKUP(B101,'定期購入表 _20240911版'!$A$7:$B$56,2,FALSE)</f>
        <v>KOKUSAI</v>
      </c>
      <c r="D101" s="96">
        <v>45643</v>
      </c>
      <c r="E101" s="122">
        <v>2131.8000000000002</v>
      </c>
      <c r="F101">
        <v>1</v>
      </c>
      <c r="G101" s="96">
        <v>45643</v>
      </c>
      <c r="H101" s="136">
        <v>2134</v>
      </c>
      <c r="I101">
        <v>1</v>
      </c>
      <c r="J101" s="122">
        <f t="shared" si="18"/>
        <v>2.1999999999998181</v>
      </c>
      <c r="L101">
        <f t="shared" ref="L101" si="20">E101*F101</f>
        <v>2131.8000000000002</v>
      </c>
      <c r="O101">
        <v>2125</v>
      </c>
      <c r="P101">
        <v>2125</v>
      </c>
      <c r="Q101">
        <v>2134.5</v>
      </c>
      <c r="R101">
        <v>2134.5</v>
      </c>
      <c r="S101">
        <v>2134.5</v>
      </c>
      <c r="T101">
        <v>2134.5</v>
      </c>
      <c r="U101">
        <v>2134.5</v>
      </c>
    </row>
    <row r="102" spans="2:22">
      <c r="B102" s="139">
        <v>6702</v>
      </c>
      <c r="C102" t="str">
        <f>VLOOKUP(B102,'定期購入表 _20240911版'!$A$7:$B$56,2,FALSE)</f>
        <v>富士通</v>
      </c>
      <c r="D102" s="96">
        <v>45635</v>
      </c>
      <c r="E102" s="122">
        <v>2795</v>
      </c>
      <c r="F102">
        <v>1</v>
      </c>
      <c r="G102" s="96">
        <v>45643</v>
      </c>
      <c r="H102" s="136">
        <v>2801.5</v>
      </c>
      <c r="I102">
        <v>1</v>
      </c>
      <c r="J102" s="122">
        <f t="shared" si="18"/>
        <v>6.5</v>
      </c>
      <c r="L102">
        <f>E102*F102</f>
        <v>2795</v>
      </c>
    </row>
    <row r="103" spans="2:22">
      <c r="B103" s="139">
        <v>6753</v>
      </c>
      <c r="C103" t="str">
        <f>VLOOKUP(B103,'定期購入表 _20240911版'!$A$7:$B$56,2,FALSE)</f>
        <v>シャープ</v>
      </c>
      <c r="D103" s="96">
        <v>45642</v>
      </c>
      <c r="E103" s="122">
        <v>981.9</v>
      </c>
      <c r="F103">
        <v>2</v>
      </c>
      <c r="G103" s="96">
        <v>45643</v>
      </c>
      <c r="H103" s="136">
        <v>999.2</v>
      </c>
      <c r="I103">
        <v>2</v>
      </c>
      <c r="J103" s="122">
        <f t="shared" si="18"/>
        <v>34.600000000000136</v>
      </c>
    </row>
    <row r="104" spans="2:22">
      <c r="B104" s="139">
        <v>7270</v>
      </c>
      <c r="C104" t="str">
        <f>VLOOKUP(B104,'定期購入表 _20240911版'!$A$7:$B$56,2,FALSE)</f>
        <v>SUBARU</v>
      </c>
      <c r="D104" s="96">
        <v>45639</v>
      </c>
      <c r="E104" s="122">
        <v>2480.5</v>
      </c>
      <c r="F104">
        <v>1</v>
      </c>
      <c r="G104" s="96">
        <v>45643</v>
      </c>
      <c r="H104" s="136">
        <v>2500</v>
      </c>
      <c r="I104">
        <v>1</v>
      </c>
      <c r="J104" s="122">
        <f t="shared" si="18"/>
        <v>19.5</v>
      </c>
      <c r="L104">
        <f t="shared" ref="L104" si="21">E104*F104</f>
        <v>2480.5</v>
      </c>
    </row>
    <row r="105" spans="2:22">
      <c r="B105" s="139">
        <v>3038</v>
      </c>
      <c r="C105" t="str">
        <f>VLOOKUP(B105,'定期購入表 _20240911版'!$A$7:$B$56,2,FALSE)</f>
        <v>神戸物産</v>
      </c>
      <c r="D105" s="96">
        <v>45642</v>
      </c>
      <c r="E105" s="122">
        <v>3544</v>
      </c>
      <c r="F105">
        <v>1</v>
      </c>
      <c r="G105" s="96">
        <v>45642</v>
      </c>
      <c r="H105" s="136">
        <v>3676</v>
      </c>
      <c r="I105">
        <v>1</v>
      </c>
      <c r="J105" s="122">
        <f t="shared" ref="J105:J109" si="22">(H105-E105)*I105</f>
        <v>132</v>
      </c>
      <c r="L105">
        <f t="shared" ref="L105" si="23">E105*F105</f>
        <v>3544</v>
      </c>
      <c r="O105">
        <v>3670</v>
      </c>
      <c r="P105">
        <v>3666</v>
      </c>
    </row>
    <row r="106" spans="2:22">
      <c r="B106" s="139">
        <v>3402</v>
      </c>
      <c r="C106" t="str">
        <f>VLOOKUP(B106,'定期購入表 _20240911版'!$A$7:$B$56,2,FALSE)</f>
        <v>東レ</v>
      </c>
      <c r="D106" s="96">
        <v>45639</v>
      </c>
      <c r="E106" s="122">
        <v>983</v>
      </c>
      <c r="F106">
        <v>1</v>
      </c>
      <c r="G106" s="96">
        <v>45642</v>
      </c>
      <c r="H106" s="136">
        <v>1016.5</v>
      </c>
      <c r="I106">
        <v>1</v>
      </c>
      <c r="J106" s="122">
        <f t="shared" si="22"/>
        <v>33.5</v>
      </c>
    </row>
    <row r="107" spans="2:22">
      <c r="B107" s="139">
        <v>6752</v>
      </c>
      <c r="C107" t="str">
        <f>VLOOKUP(B107,'定期購入表 _20240911版'!$A$7:$B$56,2,FALSE)</f>
        <v>ﾊﾟﾅｿﾆｯｸHD</v>
      </c>
      <c r="D107" s="96">
        <v>45639</v>
      </c>
      <c r="E107" s="122">
        <v>1560</v>
      </c>
      <c r="F107">
        <v>1</v>
      </c>
      <c r="G107" s="96">
        <v>45642</v>
      </c>
      <c r="H107" s="136">
        <v>1615</v>
      </c>
      <c r="I107">
        <v>1</v>
      </c>
      <c r="J107" s="122">
        <f t="shared" si="22"/>
        <v>55</v>
      </c>
    </row>
    <row r="108" spans="2:22">
      <c r="B108" s="139">
        <v>6753</v>
      </c>
      <c r="C108" t="str">
        <f>VLOOKUP(B108,'定期購入表 _20240911版'!$A$7:$B$56,2,FALSE)</f>
        <v>シャープ</v>
      </c>
      <c r="D108" s="96">
        <v>45642</v>
      </c>
      <c r="E108" s="122">
        <v>981.9</v>
      </c>
      <c r="F108">
        <v>1</v>
      </c>
      <c r="G108" s="96">
        <v>45642</v>
      </c>
      <c r="H108" s="136">
        <v>988.2</v>
      </c>
      <c r="I108">
        <v>1</v>
      </c>
      <c r="J108" s="122">
        <f t="shared" si="22"/>
        <v>6.3000000000000682</v>
      </c>
    </row>
    <row r="109" spans="2:22">
      <c r="B109" s="139">
        <v>7270</v>
      </c>
      <c r="C109" t="str">
        <f>VLOOKUP(B109,'定期購入表 _20240911版'!$A$7:$B$56,2,FALSE)</f>
        <v>SUBARU</v>
      </c>
      <c r="D109" s="96">
        <v>45639</v>
      </c>
      <c r="E109" s="122">
        <v>2480.5</v>
      </c>
      <c r="F109">
        <v>1</v>
      </c>
      <c r="G109" s="96">
        <v>45642</v>
      </c>
      <c r="H109" s="128">
        <v>2525</v>
      </c>
      <c r="I109">
        <v>1</v>
      </c>
      <c r="J109" s="122">
        <f t="shared" si="22"/>
        <v>44.5</v>
      </c>
      <c r="L109">
        <f t="shared" ref="L109" si="24">E109*F109</f>
        <v>2480.5</v>
      </c>
    </row>
    <row r="110" spans="2:22">
      <c r="B110" s="139">
        <v>2017</v>
      </c>
      <c r="C110" t="str">
        <f>VLOOKUP(B110,'定期購入表 _20240911版'!$A$7:$B$56,2,FALSE)</f>
        <v>JPXプラ150</v>
      </c>
      <c r="D110" s="96">
        <v>45632</v>
      </c>
      <c r="E110" s="122">
        <v>1079</v>
      </c>
      <c r="F110">
        <v>1</v>
      </c>
      <c r="G110" s="96">
        <v>45639</v>
      </c>
      <c r="H110" s="128">
        <v>1089</v>
      </c>
      <c r="I110">
        <v>1</v>
      </c>
      <c r="J110" s="122">
        <f t="shared" ref="J110:J113" si="25">(H110-E110)*I110</f>
        <v>10</v>
      </c>
    </row>
    <row r="111" spans="2:22">
      <c r="B111" s="139">
        <v>2866</v>
      </c>
      <c r="C111" t="str">
        <f>VLOOKUP(B111,'定期購入表 _20240911版'!$A$7:$B$56,2,FALSE)</f>
        <v>GX優先証</v>
      </c>
      <c r="D111" s="96">
        <v>45636</v>
      </c>
      <c r="E111" s="122">
        <v>1027</v>
      </c>
      <c r="F111">
        <v>3</v>
      </c>
      <c r="G111" s="96">
        <v>45639</v>
      </c>
      <c r="H111" s="128">
        <v>1034</v>
      </c>
      <c r="I111">
        <v>1</v>
      </c>
      <c r="J111" s="122">
        <f t="shared" si="25"/>
        <v>7</v>
      </c>
      <c r="L111">
        <f t="shared" ref="L111" si="26">E111*F111</f>
        <v>3081</v>
      </c>
      <c r="M111">
        <v>1068</v>
      </c>
      <c r="O111">
        <v>1032</v>
      </c>
      <c r="P111">
        <v>1032</v>
      </c>
      <c r="Q111">
        <v>1030</v>
      </c>
      <c r="R111">
        <v>1030</v>
      </c>
      <c r="S111">
        <v>1030</v>
      </c>
      <c r="T111">
        <v>1027</v>
      </c>
      <c r="U111">
        <v>1027</v>
      </c>
      <c r="V111">
        <v>1027</v>
      </c>
    </row>
    <row r="112" spans="2:22">
      <c r="B112" s="139">
        <v>4689</v>
      </c>
      <c r="C112" t="str">
        <f>VLOOKUP(B112,'定期購入表 _20240911版'!$A$7:$B$56,2,FALSE)</f>
        <v>LINEヤフー</v>
      </c>
      <c r="D112" s="96">
        <v>45637</v>
      </c>
      <c r="E112" s="122">
        <v>431.7</v>
      </c>
      <c r="F112">
        <v>1</v>
      </c>
      <c r="G112" s="96">
        <v>45639</v>
      </c>
      <c r="H112" s="128">
        <v>434</v>
      </c>
      <c r="I112">
        <v>1</v>
      </c>
      <c r="J112" s="122">
        <f t="shared" si="25"/>
        <v>2.3000000000000114</v>
      </c>
    </row>
    <row r="113" spans="2:22">
      <c r="B113" s="139">
        <v>6753</v>
      </c>
      <c r="C113" t="str">
        <f>VLOOKUP(B113,'定期購入表 _20240911版'!$A$7:$B$56,2,FALSE)</f>
        <v>シャープ</v>
      </c>
      <c r="D113" s="96">
        <v>45630</v>
      </c>
      <c r="E113" s="122">
        <v>944.4</v>
      </c>
      <c r="F113">
        <v>3</v>
      </c>
      <c r="G113" s="96">
        <v>45639</v>
      </c>
      <c r="H113" s="136">
        <v>985.7</v>
      </c>
      <c r="I113">
        <v>3</v>
      </c>
      <c r="J113" s="122">
        <f t="shared" si="25"/>
        <v>123.9000000000002</v>
      </c>
      <c r="L113">
        <f t="shared" ref="L113" si="27">E113*F113</f>
        <v>2833.2</v>
      </c>
    </row>
    <row r="114" spans="2:22">
      <c r="B114" s="139">
        <v>1306</v>
      </c>
      <c r="C114" t="str">
        <f>VLOOKUP(B114,'定期購入表 _20240911版'!$A$7:$B$56,2,FALSE)</f>
        <v>NFTOPIX</v>
      </c>
      <c r="D114" s="96">
        <v>45637</v>
      </c>
      <c r="E114" s="122">
        <v>2879</v>
      </c>
      <c r="F114">
        <v>1</v>
      </c>
      <c r="G114" s="96">
        <v>45638</v>
      </c>
      <c r="H114" s="122">
        <v>2914</v>
      </c>
      <c r="I114">
        <v>1</v>
      </c>
      <c r="J114" s="122">
        <f t="shared" ref="J114:J119" si="28">(H114-E114)*I114</f>
        <v>35</v>
      </c>
      <c r="L114">
        <f>E114*F114</f>
        <v>2879</v>
      </c>
      <c r="O114">
        <v>380</v>
      </c>
      <c r="P114">
        <v>380</v>
      </c>
      <c r="Q114">
        <v>380</v>
      </c>
      <c r="R114">
        <v>380</v>
      </c>
      <c r="S114">
        <v>380</v>
      </c>
      <c r="T114">
        <v>377</v>
      </c>
      <c r="U114">
        <v>377</v>
      </c>
      <c r="V114">
        <v>377</v>
      </c>
    </row>
    <row r="115" spans="2:22">
      <c r="B115" s="139">
        <v>2017</v>
      </c>
      <c r="C115" t="str">
        <f>VLOOKUP(B115,'定期購入表 _20240911版'!$A$7:$B$56,2,FALSE)</f>
        <v>JPXプラ150</v>
      </c>
      <c r="D115" s="96">
        <v>45632</v>
      </c>
      <c r="E115" s="122">
        <v>1079</v>
      </c>
      <c r="F115">
        <v>1</v>
      </c>
      <c r="G115" s="96">
        <v>45638</v>
      </c>
      <c r="H115" s="128">
        <v>1098</v>
      </c>
      <c r="I115">
        <v>1</v>
      </c>
      <c r="J115" s="122">
        <f t="shared" si="28"/>
        <v>19</v>
      </c>
    </row>
    <row r="116" spans="2:22">
      <c r="B116" s="139">
        <v>3402</v>
      </c>
      <c r="C116" t="str">
        <f>VLOOKUP(B116,'定期購入表 _20240911版'!$A$7:$B$56,2,FALSE)</f>
        <v>東レ</v>
      </c>
      <c r="D116" s="96">
        <v>45635</v>
      </c>
      <c r="E116" s="122">
        <v>957</v>
      </c>
      <c r="F116">
        <v>1</v>
      </c>
      <c r="G116" s="96">
        <v>45638</v>
      </c>
      <c r="H116" s="128">
        <v>991.1</v>
      </c>
      <c r="I116">
        <v>1</v>
      </c>
      <c r="J116" s="122">
        <f t="shared" si="28"/>
        <v>34.100000000000023</v>
      </c>
    </row>
    <row r="117" spans="2:22">
      <c r="B117" s="139">
        <v>4689</v>
      </c>
      <c r="C117" t="str">
        <f>VLOOKUP(B117,'定期購入表 _20240911版'!$A$7:$B$56,2,FALSE)</f>
        <v>LINEヤフー</v>
      </c>
      <c r="D117" s="96">
        <v>45637</v>
      </c>
      <c r="E117" s="122">
        <v>431.7</v>
      </c>
      <c r="F117">
        <v>2</v>
      </c>
      <c r="G117" s="96">
        <v>45638</v>
      </c>
      <c r="H117" s="128">
        <v>440.9</v>
      </c>
      <c r="I117">
        <v>2</v>
      </c>
      <c r="J117" s="122">
        <f t="shared" si="28"/>
        <v>18.399999999999977</v>
      </c>
    </row>
    <row r="118" spans="2:22">
      <c r="B118" s="139">
        <v>6178</v>
      </c>
      <c r="C118" t="str">
        <f>VLOOKUP(B118,'定期購入表 _20240911版'!$A$7:$B$56,2,FALSE)</f>
        <v>日本郵政</v>
      </c>
      <c r="D118" s="96">
        <v>45632</v>
      </c>
      <c r="E118" s="122">
        <v>1532</v>
      </c>
      <c r="F118">
        <v>1</v>
      </c>
      <c r="G118" s="96">
        <v>45638</v>
      </c>
      <c r="H118">
        <v>1550</v>
      </c>
      <c r="I118">
        <v>1</v>
      </c>
      <c r="J118" s="122">
        <f t="shared" si="28"/>
        <v>18</v>
      </c>
      <c r="L118">
        <f>E118*F118</f>
        <v>1532</v>
      </c>
    </row>
    <row r="119" spans="2:22">
      <c r="B119" s="139">
        <v>7270</v>
      </c>
      <c r="C119" t="str">
        <f>VLOOKUP(B119,'定期購入表 _20240911版'!$A$7:$B$56,2,FALSE)</f>
        <v>SUBARU</v>
      </c>
      <c r="D119" s="96">
        <v>45635</v>
      </c>
      <c r="E119" s="122">
        <v>2460</v>
      </c>
      <c r="F119">
        <v>1</v>
      </c>
      <c r="G119" s="96">
        <v>45638</v>
      </c>
      <c r="H119" s="128">
        <v>2507.5</v>
      </c>
      <c r="I119">
        <v>1</v>
      </c>
      <c r="J119" s="122">
        <f t="shared" si="28"/>
        <v>47.5</v>
      </c>
      <c r="L119">
        <f>E119*F119</f>
        <v>2460</v>
      </c>
    </row>
    <row r="120" spans="2:22">
      <c r="B120" s="139">
        <v>3402</v>
      </c>
      <c r="C120" t="str">
        <f>VLOOKUP(B120,'定期購入表 _20240911版'!$A$7:$B$56,2,FALSE)</f>
        <v>東レ</v>
      </c>
      <c r="D120" s="96">
        <v>45635</v>
      </c>
      <c r="E120" s="122">
        <v>957</v>
      </c>
      <c r="F120">
        <v>1</v>
      </c>
      <c r="G120" s="96">
        <v>45637</v>
      </c>
      <c r="H120" s="128">
        <v>968.2</v>
      </c>
      <c r="I120">
        <v>1</v>
      </c>
      <c r="J120" s="122">
        <f t="shared" ref="J120:J131" si="29">(H120-E120)*I120</f>
        <v>11.200000000000045</v>
      </c>
    </row>
    <row r="121" spans="2:22">
      <c r="B121" s="139">
        <v>4689</v>
      </c>
      <c r="C121" t="str">
        <f>VLOOKUP(B121,'定期購入表 _20240911版'!$A$7:$B$56,2,FALSE)</f>
        <v>LINEヤフー</v>
      </c>
      <c r="D121" s="96">
        <v>45637</v>
      </c>
      <c r="E121" s="122">
        <v>431.7</v>
      </c>
      <c r="F121">
        <v>1</v>
      </c>
      <c r="G121" s="96">
        <v>45637</v>
      </c>
      <c r="H121" s="128">
        <v>434</v>
      </c>
      <c r="I121">
        <v>1</v>
      </c>
      <c r="J121" s="122">
        <f t="shared" si="29"/>
        <v>2.3000000000000114</v>
      </c>
    </row>
    <row r="122" spans="2:22">
      <c r="B122" s="139">
        <v>6525</v>
      </c>
      <c r="C122" t="str">
        <f>VLOOKUP(B122,'定期購入表 _20240911版'!$A$7:$B$56,2,FALSE)</f>
        <v>KOKUSAI</v>
      </c>
      <c r="D122" s="96">
        <v>45637</v>
      </c>
      <c r="E122" s="122">
        <v>2241.4</v>
      </c>
      <c r="F122">
        <v>1</v>
      </c>
      <c r="G122" s="96">
        <v>45637</v>
      </c>
      <c r="H122" s="136">
        <v>2258</v>
      </c>
      <c r="I122">
        <v>1</v>
      </c>
      <c r="J122" s="122">
        <f t="shared" si="29"/>
        <v>16.599999999999909</v>
      </c>
      <c r="L122">
        <f t="shared" ref="L122" si="30">E122*F122</f>
        <v>2241.4</v>
      </c>
      <c r="O122">
        <v>2227.5</v>
      </c>
      <c r="P122">
        <v>2246</v>
      </c>
      <c r="Q122">
        <v>2246</v>
      </c>
      <c r="R122">
        <v>2246</v>
      </c>
    </row>
    <row r="123" spans="2:22">
      <c r="B123" s="139">
        <v>6753</v>
      </c>
      <c r="C123" t="str">
        <f>VLOOKUP(B123,'定期購入表 _20240911版'!$A$7:$B$56,2,FALSE)</f>
        <v>シャープ</v>
      </c>
      <c r="D123" s="96">
        <v>45630</v>
      </c>
      <c r="E123" s="122">
        <v>944.4</v>
      </c>
      <c r="F123">
        <v>1</v>
      </c>
      <c r="G123" s="96">
        <v>45637</v>
      </c>
      <c r="H123" s="128">
        <v>950.4</v>
      </c>
      <c r="I123">
        <v>1</v>
      </c>
      <c r="J123" s="122">
        <f t="shared" si="29"/>
        <v>6</v>
      </c>
      <c r="L123">
        <f t="shared" ref="L123" si="31">E123*F123</f>
        <v>944.4</v>
      </c>
    </row>
    <row r="124" spans="2:22">
      <c r="B124" s="139">
        <v>7313</v>
      </c>
      <c r="C124" t="str">
        <f>VLOOKUP(B124,'定期購入表 _20240911版'!$A$7:$B$56,2,FALSE)</f>
        <v>TSテック</v>
      </c>
      <c r="D124" s="96">
        <v>45624</v>
      </c>
      <c r="E124" s="122">
        <v>1653</v>
      </c>
      <c r="F124">
        <v>1</v>
      </c>
      <c r="G124" s="96">
        <v>45637</v>
      </c>
      <c r="H124" s="128">
        <v>1691</v>
      </c>
      <c r="I124">
        <v>1</v>
      </c>
      <c r="J124" s="122">
        <f t="shared" si="29"/>
        <v>38</v>
      </c>
      <c r="L124">
        <f>E124*F124</f>
        <v>1653</v>
      </c>
    </row>
    <row r="125" spans="2:22">
      <c r="B125" s="139">
        <v>5019</v>
      </c>
      <c r="C125" t="str">
        <f>VLOOKUP(B125,'定期購入表 _20240911版'!$A$7:$B$56,2,FALSE)</f>
        <v>出光興産</v>
      </c>
      <c r="D125" s="96">
        <v>45624</v>
      </c>
      <c r="E125" s="122">
        <v>997</v>
      </c>
      <c r="F125">
        <v>1</v>
      </c>
      <c r="G125" s="96">
        <v>45636</v>
      </c>
      <c r="H125" s="128">
        <v>1014</v>
      </c>
      <c r="I125">
        <v>1</v>
      </c>
      <c r="J125" s="122">
        <f t="shared" si="29"/>
        <v>17</v>
      </c>
      <c r="L125">
        <f>E125*F125</f>
        <v>997</v>
      </c>
      <c r="O125">
        <v>1015.5</v>
      </c>
      <c r="P125">
        <v>1015.5</v>
      </c>
      <c r="Q125">
        <v>1010</v>
      </c>
      <c r="R125">
        <v>1010</v>
      </c>
      <c r="S125">
        <v>1016</v>
      </c>
      <c r="T125">
        <v>1016</v>
      </c>
    </row>
    <row r="126" spans="2:22">
      <c r="B126" s="139">
        <v>5108</v>
      </c>
      <c r="C126" t="str">
        <f>VLOOKUP(B126,'定期購入表 _20240911版'!$A$7:$B$56,2,FALSE)</f>
        <v>ブリヂス</v>
      </c>
      <c r="D126" s="96">
        <v>45624</v>
      </c>
      <c r="E126" s="122">
        <v>5303</v>
      </c>
      <c r="F126">
        <v>1</v>
      </c>
      <c r="G126" s="96">
        <v>45636</v>
      </c>
      <c r="H126" s="128">
        <v>5388</v>
      </c>
      <c r="I126">
        <v>1</v>
      </c>
      <c r="J126" s="122">
        <f t="shared" si="29"/>
        <v>85</v>
      </c>
      <c r="L126">
        <f>E126*F126</f>
        <v>5303</v>
      </c>
    </row>
    <row r="127" spans="2:22">
      <c r="B127" s="139">
        <v>6525</v>
      </c>
      <c r="C127" t="str">
        <f>VLOOKUP(B127,'定期購入表 _20240911版'!$A$7:$B$56,2,FALSE)</f>
        <v>KOKUSAI</v>
      </c>
      <c r="D127" s="96">
        <v>45632</v>
      </c>
      <c r="E127" s="122">
        <v>2227.5</v>
      </c>
      <c r="F127">
        <v>1</v>
      </c>
      <c r="G127" s="96">
        <v>45636</v>
      </c>
      <c r="H127" s="136">
        <v>2309</v>
      </c>
      <c r="I127">
        <v>1</v>
      </c>
      <c r="J127" s="122">
        <f t="shared" si="29"/>
        <v>81.5</v>
      </c>
      <c r="L127">
        <f t="shared" ref="L127" si="32">E127*F127</f>
        <v>2227.5</v>
      </c>
    </row>
    <row r="128" spans="2:22">
      <c r="B128" s="139">
        <v>6753</v>
      </c>
      <c r="C128" t="str">
        <f>VLOOKUP(B128,'定期購入表 _20240911版'!$A$7:$B$56,2,FALSE)</f>
        <v>シャープ</v>
      </c>
      <c r="D128" s="96">
        <v>45630</v>
      </c>
      <c r="E128" s="122">
        <v>944.4</v>
      </c>
      <c r="F128">
        <v>1</v>
      </c>
      <c r="G128" s="96">
        <v>45636</v>
      </c>
      <c r="H128" s="128">
        <v>951</v>
      </c>
      <c r="I128">
        <v>1</v>
      </c>
      <c r="J128" s="122">
        <f t="shared" si="29"/>
        <v>6.6000000000000227</v>
      </c>
      <c r="L128">
        <f t="shared" ref="L128:L131" si="33">E128*F128</f>
        <v>944.4</v>
      </c>
    </row>
    <row r="129" spans="2:22">
      <c r="B129" s="139">
        <v>6981</v>
      </c>
      <c r="C129" t="str">
        <f>VLOOKUP(B129,'定期購入表 _20240911版'!$A$7:$B$56,2,FALSE)</f>
        <v>村田製作所</v>
      </c>
      <c r="D129" s="96">
        <v>45631</v>
      </c>
      <c r="E129" s="122">
        <v>2515</v>
      </c>
      <c r="F129">
        <v>1</v>
      </c>
      <c r="G129" s="96">
        <v>45636</v>
      </c>
      <c r="H129" s="136">
        <v>2529</v>
      </c>
      <c r="I129">
        <v>1</v>
      </c>
      <c r="J129" s="122">
        <f t="shared" si="29"/>
        <v>14</v>
      </c>
      <c r="L129">
        <f t="shared" si="33"/>
        <v>2515</v>
      </c>
    </row>
    <row r="130" spans="2:22">
      <c r="B130" s="139">
        <v>7270</v>
      </c>
      <c r="C130" t="str">
        <f>VLOOKUP(B130,'定期購入表 _20240911版'!$A$7:$B$56,2,FALSE)</f>
        <v>SUBARU</v>
      </c>
      <c r="D130" s="96">
        <v>45635</v>
      </c>
      <c r="E130" s="122">
        <v>2460</v>
      </c>
      <c r="F130">
        <v>1</v>
      </c>
      <c r="G130" s="96">
        <v>45636</v>
      </c>
      <c r="H130" s="136">
        <v>2487</v>
      </c>
      <c r="I130">
        <v>1</v>
      </c>
      <c r="J130" s="122">
        <f t="shared" si="29"/>
        <v>27</v>
      </c>
      <c r="L130">
        <f t="shared" si="33"/>
        <v>2460</v>
      </c>
    </row>
    <row r="131" spans="2:22">
      <c r="B131" s="139">
        <v>7313</v>
      </c>
      <c r="C131" t="str">
        <f>VLOOKUP(B131,'定期購入表 _20240911版'!$A$7:$B$56,2,FALSE)</f>
        <v>TSテック</v>
      </c>
      <c r="D131" s="96">
        <v>45624</v>
      </c>
      <c r="E131" s="122">
        <v>1653</v>
      </c>
      <c r="F131">
        <v>1</v>
      </c>
      <c r="G131" s="96">
        <v>45636</v>
      </c>
      <c r="H131" s="128">
        <v>1695</v>
      </c>
      <c r="I131">
        <v>1</v>
      </c>
      <c r="J131" s="122">
        <f t="shared" si="29"/>
        <v>42</v>
      </c>
      <c r="L131">
        <f t="shared" si="33"/>
        <v>1653</v>
      </c>
    </row>
    <row r="132" spans="2:22">
      <c r="B132" s="139">
        <v>3402</v>
      </c>
      <c r="C132" t="str">
        <f>VLOOKUP(B132,'定期購入表 _20240911版'!$A$7:$B$56,2,FALSE)</f>
        <v>東レ</v>
      </c>
      <c r="D132" s="96">
        <v>45635</v>
      </c>
      <c r="E132" s="122">
        <v>957</v>
      </c>
      <c r="F132">
        <v>1</v>
      </c>
      <c r="G132" s="96">
        <v>45635</v>
      </c>
      <c r="H132" s="128">
        <v>962.3</v>
      </c>
      <c r="I132">
        <v>1</v>
      </c>
      <c r="J132" s="122">
        <f t="shared" ref="J132:J135" si="34">(H132-E132)*I132</f>
        <v>5.2999999999999545</v>
      </c>
    </row>
    <row r="133" spans="2:22">
      <c r="B133" s="139">
        <v>6752</v>
      </c>
      <c r="C133" t="str">
        <f>VLOOKUP(B133,'定期購入表 _20240911版'!$A$7:$B$56,2,FALSE)</f>
        <v>ﾊﾟﾅｿﾆｯｸHD</v>
      </c>
      <c r="D133" s="96">
        <v>45629</v>
      </c>
      <c r="E133" s="122">
        <v>1461</v>
      </c>
      <c r="F133">
        <v>1</v>
      </c>
      <c r="G133" s="96">
        <v>45635</v>
      </c>
      <c r="H133" s="128">
        <v>1517</v>
      </c>
      <c r="I133">
        <v>1</v>
      </c>
      <c r="J133" s="122">
        <f t="shared" si="34"/>
        <v>56</v>
      </c>
      <c r="L133">
        <f>E133*F133</f>
        <v>1461</v>
      </c>
    </row>
    <row r="134" spans="2:22">
      <c r="B134" s="139">
        <v>7313</v>
      </c>
      <c r="C134" t="str">
        <f>VLOOKUP(B134,'定期購入表 _20240911版'!$A$7:$B$56,2,FALSE)</f>
        <v>TSテック</v>
      </c>
      <c r="D134" s="96">
        <v>45624</v>
      </c>
      <c r="E134" s="122">
        <v>1653</v>
      </c>
      <c r="F134">
        <v>2</v>
      </c>
      <c r="G134" s="96">
        <v>45635</v>
      </c>
      <c r="H134" s="128">
        <v>1684.2</v>
      </c>
      <c r="I134">
        <v>2</v>
      </c>
      <c r="J134" s="122">
        <f t="shared" si="34"/>
        <v>62.400000000000091</v>
      </c>
      <c r="L134">
        <f t="shared" ref="L134" si="35">E134*F134</f>
        <v>3306</v>
      </c>
    </row>
    <row r="135" spans="2:22">
      <c r="B135" s="139">
        <v>9201</v>
      </c>
      <c r="C135" t="str">
        <f>VLOOKUP(B135,'定期購入表 _20240911版'!$A$7:$B$56,2,FALSE)</f>
        <v>JAL</v>
      </c>
      <c r="D135" s="96">
        <v>45635</v>
      </c>
      <c r="E135" s="122">
        <v>2529.5</v>
      </c>
      <c r="F135">
        <v>2</v>
      </c>
      <c r="G135" s="96">
        <v>45635</v>
      </c>
      <c r="H135" s="128">
        <v>2564.5</v>
      </c>
      <c r="I135">
        <v>2</v>
      </c>
      <c r="J135" s="122">
        <f t="shared" si="34"/>
        <v>70</v>
      </c>
      <c r="L135">
        <f>E135*F135</f>
        <v>5059</v>
      </c>
    </row>
    <row r="136" spans="2:22">
      <c r="B136" s="139">
        <v>2337</v>
      </c>
      <c r="C136" t="str">
        <f>VLOOKUP(B136,'定期購入表 _20240911版'!$A$7:$B$56,2,FALSE)</f>
        <v>いちご</v>
      </c>
      <c r="D136" s="96">
        <v>45625</v>
      </c>
      <c r="E136" s="122">
        <v>364</v>
      </c>
      <c r="F136">
        <v>2</v>
      </c>
      <c r="G136" s="96">
        <v>45632</v>
      </c>
      <c r="H136" s="128">
        <v>377</v>
      </c>
      <c r="I136">
        <v>2</v>
      </c>
      <c r="J136" s="122">
        <f t="shared" ref="J136:J159" si="36">(H136-E136)*I136</f>
        <v>26</v>
      </c>
      <c r="L136">
        <f t="shared" ref="L136:L145" si="37">E136*F136</f>
        <v>728</v>
      </c>
      <c r="O136">
        <v>380</v>
      </c>
      <c r="P136">
        <v>380</v>
      </c>
      <c r="Q136">
        <v>380</v>
      </c>
      <c r="R136">
        <v>380</v>
      </c>
      <c r="S136">
        <v>380</v>
      </c>
      <c r="T136">
        <v>377</v>
      </c>
      <c r="U136">
        <v>377</v>
      </c>
      <c r="V136">
        <v>377</v>
      </c>
    </row>
    <row r="137" spans="2:22">
      <c r="B137" s="139">
        <v>2503</v>
      </c>
      <c r="C137" t="str">
        <f>VLOOKUP(B137,'定期購入表 _20240911版'!$A$7:$B$56,2,FALSE)</f>
        <v>キリンHD</v>
      </c>
      <c r="D137" s="96">
        <v>45623</v>
      </c>
      <c r="E137" s="122">
        <v>2087</v>
      </c>
      <c r="F137">
        <v>2</v>
      </c>
      <c r="G137" s="96">
        <v>45632</v>
      </c>
      <c r="H137" s="128">
        <v>2126</v>
      </c>
      <c r="I137">
        <v>2</v>
      </c>
      <c r="J137" s="122">
        <f t="shared" si="36"/>
        <v>78</v>
      </c>
      <c r="L137">
        <f t="shared" si="37"/>
        <v>4174</v>
      </c>
      <c r="O137">
        <v>2096</v>
      </c>
      <c r="P137">
        <v>2078</v>
      </c>
    </row>
    <row r="138" spans="2:22">
      <c r="B138" s="139">
        <v>6753</v>
      </c>
      <c r="C138" t="str">
        <f>VLOOKUP(B138,'定期購入表 _20240911版'!$A$7:$B$56,2,FALSE)</f>
        <v>シャープ</v>
      </c>
      <c r="D138" s="96">
        <v>45630</v>
      </c>
      <c r="E138" s="122">
        <v>944.4</v>
      </c>
      <c r="F138">
        <v>1</v>
      </c>
      <c r="G138" s="96">
        <v>45632</v>
      </c>
      <c r="H138" s="128">
        <v>945</v>
      </c>
      <c r="I138">
        <v>1</v>
      </c>
      <c r="J138" s="122">
        <f t="shared" si="36"/>
        <v>0.60000000000002274</v>
      </c>
      <c r="L138">
        <f t="shared" si="37"/>
        <v>944.4</v>
      </c>
    </row>
    <row r="139" spans="2:22">
      <c r="B139" s="139">
        <v>9201</v>
      </c>
      <c r="C139" t="str">
        <f>VLOOKUP(B139,'定期購入表 _20240911版'!$A$7:$B$56,2,FALSE)</f>
        <v>JAL</v>
      </c>
      <c r="D139" s="96">
        <v>45629</v>
      </c>
      <c r="E139" s="122">
        <v>2494</v>
      </c>
      <c r="F139">
        <v>2</v>
      </c>
      <c r="G139" s="96">
        <v>45632</v>
      </c>
      <c r="H139" s="128">
        <v>2529.6999999999998</v>
      </c>
      <c r="I139">
        <v>2</v>
      </c>
      <c r="J139" s="122">
        <f t="shared" si="36"/>
        <v>71.399999999999636</v>
      </c>
      <c r="L139">
        <f t="shared" si="37"/>
        <v>4988</v>
      </c>
    </row>
    <row r="140" spans="2:22">
      <c r="B140" s="139">
        <v>9990</v>
      </c>
      <c r="C140" t="str">
        <f>VLOOKUP(B140,'定期購入表 _20240911版'!$A$7:$B$56,2,FALSE)</f>
        <v>ｻｯｸｽﾊﾞｰHD</v>
      </c>
      <c r="D140" s="96">
        <v>45632</v>
      </c>
      <c r="E140" s="122">
        <v>957</v>
      </c>
      <c r="F140">
        <v>1</v>
      </c>
      <c r="G140" s="96">
        <v>45632</v>
      </c>
      <c r="H140" s="128">
        <v>977</v>
      </c>
      <c r="I140">
        <v>1</v>
      </c>
      <c r="J140" s="122">
        <f t="shared" si="36"/>
        <v>20</v>
      </c>
      <c r="L140">
        <f>E140*F140</f>
        <v>957</v>
      </c>
    </row>
    <row r="141" spans="2:22">
      <c r="B141" s="139">
        <v>2337</v>
      </c>
      <c r="C141" t="str">
        <f>VLOOKUP(B141,'定期購入表 _20240911版'!$A$7:$B$56,2,FALSE)</f>
        <v>いちご</v>
      </c>
      <c r="D141" s="96">
        <v>45625</v>
      </c>
      <c r="E141" s="122">
        <v>364</v>
      </c>
      <c r="F141">
        <v>3</v>
      </c>
      <c r="G141" s="96">
        <v>45631</v>
      </c>
      <c r="H141" s="128">
        <v>377</v>
      </c>
      <c r="I141">
        <v>1</v>
      </c>
      <c r="J141" s="122">
        <f t="shared" si="36"/>
        <v>13</v>
      </c>
      <c r="L141">
        <f t="shared" si="37"/>
        <v>1092</v>
      </c>
      <c r="O141">
        <v>380</v>
      </c>
      <c r="P141">
        <v>380</v>
      </c>
      <c r="Q141">
        <v>380</v>
      </c>
      <c r="R141">
        <v>380</v>
      </c>
      <c r="S141">
        <v>380</v>
      </c>
      <c r="T141">
        <v>377</v>
      </c>
      <c r="U141">
        <v>377</v>
      </c>
      <c r="V141">
        <v>377</v>
      </c>
    </row>
    <row r="142" spans="2:22">
      <c r="B142" s="139">
        <v>2563</v>
      </c>
      <c r="C142" t="str">
        <f>VLOOKUP(B142,'定期購入表 _20240911版'!$A$7:$B$56,2,FALSE)</f>
        <v>iS500米H</v>
      </c>
      <c r="D142" s="96">
        <v>45628</v>
      </c>
      <c r="E142" s="122">
        <v>340.5</v>
      </c>
      <c r="F142">
        <v>3</v>
      </c>
      <c r="G142" s="96">
        <v>45631</v>
      </c>
      <c r="H142" s="122">
        <v>343.4</v>
      </c>
      <c r="I142">
        <v>3</v>
      </c>
      <c r="J142" s="122">
        <f t="shared" si="36"/>
        <v>8.6999999999999318</v>
      </c>
      <c r="L142">
        <f t="shared" si="37"/>
        <v>1021.5</v>
      </c>
    </row>
    <row r="143" spans="2:22">
      <c r="B143" s="139" t="s">
        <v>78</v>
      </c>
      <c r="C143" t="str">
        <f>VLOOKUP(B143,'定期購入表 _20240911版'!$A$7:$B$56,2,FALSE)</f>
        <v>日経半導体ETF</v>
      </c>
      <c r="D143" s="96">
        <v>45623</v>
      </c>
      <c r="E143" s="122">
        <v>1587</v>
      </c>
      <c r="F143">
        <v>1</v>
      </c>
      <c r="G143" s="96">
        <v>45630</v>
      </c>
      <c r="H143" s="128">
        <v>1651</v>
      </c>
      <c r="I143">
        <v>1</v>
      </c>
      <c r="J143" s="122">
        <f t="shared" si="36"/>
        <v>64</v>
      </c>
      <c r="L143">
        <f t="shared" si="37"/>
        <v>1587</v>
      </c>
    </row>
    <row r="144" spans="2:22">
      <c r="B144" s="139">
        <v>2017</v>
      </c>
      <c r="C144" t="str">
        <f>VLOOKUP(B144,'定期購入表 _20240911版'!$A$7:$B$56,2,FALSE)</f>
        <v>JPXプラ150</v>
      </c>
      <c r="D144" s="96">
        <v>45628</v>
      </c>
      <c r="E144" s="122">
        <v>1051</v>
      </c>
      <c r="F144">
        <v>1</v>
      </c>
      <c r="G144" s="96">
        <v>45630</v>
      </c>
      <c r="H144" s="128">
        <v>1080</v>
      </c>
      <c r="I144">
        <v>1</v>
      </c>
      <c r="J144" s="122">
        <f t="shared" si="36"/>
        <v>29</v>
      </c>
      <c r="L144">
        <f t="shared" si="37"/>
        <v>1051</v>
      </c>
    </row>
    <row r="145" spans="2:22">
      <c r="B145" s="139">
        <v>2337</v>
      </c>
      <c r="C145" t="str">
        <f>VLOOKUP(B145,'定期購入表 _20240911版'!$A$7:$B$56,2,FALSE)</f>
        <v>いちご</v>
      </c>
      <c r="D145" s="96">
        <v>45625</v>
      </c>
      <c r="E145" s="122">
        <v>364</v>
      </c>
      <c r="F145">
        <v>1</v>
      </c>
      <c r="G145" s="96">
        <v>45630</v>
      </c>
      <c r="H145" s="128">
        <v>375</v>
      </c>
      <c r="I145">
        <v>1</v>
      </c>
      <c r="J145" s="122">
        <f t="shared" si="36"/>
        <v>11</v>
      </c>
      <c r="L145">
        <f t="shared" si="37"/>
        <v>364</v>
      </c>
      <c r="O145">
        <v>380</v>
      </c>
      <c r="P145">
        <v>380</v>
      </c>
      <c r="Q145">
        <v>380</v>
      </c>
      <c r="R145">
        <v>380</v>
      </c>
      <c r="S145">
        <v>380</v>
      </c>
      <c r="T145">
        <v>377</v>
      </c>
      <c r="U145">
        <v>377</v>
      </c>
      <c r="V145">
        <v>377</v>
      </c>
    </row>
    <row r="146" spans="2:22">
      <c r="B146" s="139">
        <v>2503</v>
      </c>
      <c r="C146" t="str">
        <f>VLOOKUP(B146,'定期購入表 _20240911版'!$A$7:$B$56,2,FALSE)</f>
        <v>キリンHD</v>
      </c>
      <c r="D146" s="96">
        <v>45623</v>
      </c>
      <c r="E146" s="122">
        <v>2087</v>
      </c>
      <c r="F146">
        <v>1</v>
      </c>
      <c r="G146" s="96">
        <v>45630</v>
      </c>
      <c r="H146" s="128">
        <v>2131</v>
      </c>
      <c r="I146">
        <v>1</v>
      </c>
      <c r="J146" s="122">
        <f t="shared" si="36"/>
        <v>44</v>
      </c>
      <c r="L146">
        <f t="shared" ref="L146" si="38">E146*F146</f>
        <v>2087</v>
      </c>
      <c r="O146">
        <v>2096</v>
      </c>
      <c r="P146">
        <v>2078</v>
      </c>
    </row>
    <row r="147" spans="2:22">
      <c r="B147" s="139">
        <v>3402</v>
      </c>
      <c r="C147" t="str">
        <f>VLOOKUP(B147,'定期購入表 _20240911版'!$A$7:$B$56,2,FALSE)</f>
        <v>東レ</v>
      </c>
      <c r="D147" s="96">
        <v>45629</v>
      </c>
      <c r="E147" s="122">
        <v>962.7</v>
      </c>
      <c r="F147">
        <v>1</v>
      </c>
      <c r="G147" s="96">
        <v>45630</v>
      </c>
      <c r="H147" s="128">
        <v>969.4</v>
      </c>
      <c r="I147">
        <v>1</v>
      </c>
      <c r="J147" s="122">
        <f t="shared" si="36"/>
        <v>6.6999999999999318</v>
      </c>
      <c r="L147">
        <f>E147*F147</f>
        <v>962.7</v>
      </c>
    </row>
    <row r="148" spans="2:22">
      <c r="B148" s="139">
        <v>7270</v>
      </c>
      <c r="C148" t="str">
        <f>VLOOKUP(B148,'定期購入表 _20240911版'!$A$7:$B$56,2,FALSE)</f>
        <v>SUBARU</v>
      </c>
      <c r="D148" s="96">
        <v>45629</v>
      </c>
      <c r="E148" s="122">
        <v>2454.5</v>
      </c>
      <c r="F148">
        <v>1</v>
      </c>
      <c r="G148" s="96">
        <v>45630</v>
      </c>
      <c r="H148" s="128">
        <v>2499</v>
      </c>
      <c r="I148">
        <v>1</v>
      </c>
      <c r="J148" s="122">
        <f t="shared" si="36"/>
        <v>44.5</v>
      </c>
      <c r="L148">
        <f>E148*F148</f>
        <v>2454.5</v>
      </c>
    </row>
    <row r="149" spans="2:22">
      <c r="B149" s="139">
        <v>7342</v>
      </c>
      <c r="C149" t="s">
        <v>187</v>
      </c>
      <c r="D149" s="96">
        <v>45629</v>
      </c>
      <c r="E149" s="122">
        <v>1947</v>
      </c>
      <c r="F149">
        <v>1</v>
      </c>
      <c r="G149" s="96">
        <v>45630</v>
      </c>
      <c r="H149" s="122">
        <v>1944</v>
      </c>
      <c r="I149">
        <v>1</v>
      </c>
      <c r="J149" s="122">
        <f t="shared" si="36"/>
        <v>-3</v>
      </c>
      <c r="L149">
        <f>E149*F149</f>
        <v>1947</v>
      </c>
    </row>
    <row r="150" spans="2:22">
      <c r="B150" s="139">
        <v>9990</v>
      </c>
      <c r="C150" t="str">
        <f>VLOOKUP(B150,'定期購入表 _20240911版'!$A$7:$B$56,2,FALSE)</f>
        <v>ｻｯｸｽﾊﾞｰHD</v>
      </c>
      <c r="D150" s="96">
        <v>45628</v>
      </c>
      <c r="E150" s="122">
        <v>914</v>
      </c>
      <c r="F150">
        <v>3</v>
      </c>
      <c r="G150" s="96">
        <v>45630</v>
      </c>
      <c r="H150" s="128">
        <v>948</v>
      </c>
      <c r="I150">
        <v>3</v>
      </c>
      <c r="J150" s="122">
        <f t="shared" si="36"/>
        <v>102</v>
      </c>
      <c r="L150">
        <f t="shared" ref="L150" si="39">E150*F150</f>
        <v>2742</v>
      </c>
    </row>
    <row r="151" spans="2:22">
      <c r="B151" s="139" t="s">
        <v>78</v>
      </c>
      <c r="C151" t="str">
        <f>VLOOKUP(B151,'定期購入表 _20240911版'!$A$7:$B$56,2,FALSE)</f>
        <v>日経半導体ETF</v>
      </c>
      <c r="D151" s="96">
        <v>45623</v>
      </c>
      <c r="E151" s="122">
        <v>1587</v>
      </c>
      <c r="F151">
        <v>3</v>
      </c>
      <c r="G151" s="96">
        <v>45629</v>
      </c>
      <c r="H151" s="122">
        <v>1640.6</v>
      </c>
      <c r="I151">
        <v>3</v>
      </c>
      <c r="J151" s="122">
        <f t="shared" si="36"/>
        <v>160.79999999999973</v>
      </c>
      <c r="L151">
        <f>E151*F151</f>
        <v>4761</v>
      </c>
    </row>
    <row r="152" spans="2:22">
      <c r="B152" s="139">
        <v>2017</v>
      </c>
      <c r="C152" t="str">
        <f>VLOOKUP(B152,'定期購入表 _20240911版'!$A$7:$B$56,2,FALSE)</f>
        <v>JPXプラ150</v>
      </c>
      <c r="D152" s="96">
        <v>45628</v>
      </c>
      <c r="E152" s="122">
        <v>1051</v>
      </c>
      <c r="F152">
        <v>2</v>
      </c>
      <c r="G152" s="96">
        <v>45629</v>
      </c>
      <c r="H152" s="128">
        <v>1085</v>
      </c>
      <c r="I152">
        <v>1</v>
      </c>
      <c r="J152" s="122">
        <f t="shared" si="36"/>
        <v>34</v>
      </c>
      <c r="L152">
        <f>E152*F152</f>
        <v>2102</v>
      </c>
    </row>
    <row r="153" spans="2:22">
      <c r="B153" s="139">
        <v>2503</v>
      </c>
      <c r="C153" t="str">
        <f>VLOOKUP(B153,'定期購入表 _20240911版'!$A$7:$B$56,2,FALSE)</f>
        <v>キリンHD</v>
      </c>
      <c r="D153" s="96">
        <v>45623</v>
      </c>
      <c r="E153" s="122">
        <v>2087</v>
      </c>
      <c r="F153">
        <v>1</v>
      </c>
      <c r="G153" s="96">
        <v>45629</v>
      </c>
      <c r="H153" s="128">
        <v>2138</v>
      </c>
      <c r="I153">
        <v>1</v>
      </c>
      <c r="J153" s="122">
        <f t="shared" si="36"/>
        <v>51</v>
      </c>
      <c r="L153">
        <f t="shared" ref="L153:L155" si="40">E153*F153</f>
        <v>2087</v>
      </c>
      <c r="O153">
        <v>2096</v>
      </c>
      <c r="P153">
        <v>2078</v>
      </c>
    </row>
    <row r="154" spans="2:22">
      <c r="B154" s="139">
        <v>3038</v>
      </c>
      <c r="C154" t="str">
        <f>VLOOKUP(B154,'定期購入表 _20240911版'!$A$7:$B$56,2,FALSE)</f>
        <v>神戸物産</v>
      </c>
      <c r="D154" s="96">
        <v>45628</v>
      </c>
      <c r="E154" s="122">
        <v>3778</v>
      </c>
      <c r="F154">
        <v>1</v>
      </c>
      <c r="G154" s="96">
        <v>45629</v>
      </c>
      <c r="H154" s="128">
        <v>3744</v>
      </c>
      <c r="I154">
        <v>1</v>
      </c>
      <c r="J154" s="122">
        <f t="shared" si="36"/>
        <v>-34</v>
      </c>
      <c r="L154">
        <f t="shared" si="40"/>
        <v>3778</v>
      </c>
    </row>
    <row r="155" spans="2:22">
      <c r="B155" s="139">
        <v>3402</v>
      </c>
      <c r="C155" t="str">
        <f>VLOOKUP(B155,'定期購入表 _20240911版'!$A$7:$B$56,2,FALSE)</f>
        <v>東レ</v>
      </c>
      <c r="D155" s="96">
        <v>45629</v>
      </c>
      <c r="E155" s="122">
        <v>962.7</v>
      </c>
      <c r="F155">
        <v>1</v>
      </c>
      <c r="G155" s="96">
        <v>45629</v>
      </c>
      <c r="H155" s="128">
        <v>971.1</v>
      </c>
      <c r="I155">
        <v>1</v>
      </c>
      <c r="J155" s="122">
        <f t="shared" si="36"/>
        <v>8.3999999999999773</v>
      </c>
      <c r="L155">
        <f t="shared" si="40"/>
        <v>962.7</v>
      </c>
    </row>
    <row r="156" spans="2:22">
      <c r="B156" s="139">
        <v>4689</v>
      </c>
      <c r="C156" t="str">
        <f>VLOOKUP(B156,'定期購入表 _20240911版'!$A$7:$B$56,2,FALSE)</f>
        <v>LINEヤフー</v>
      </c>
      <c r="D156" s="96">
        <v>45625</v>
      </c>
      <c r="E156" s="122">
        <v>411.7</v>
      </c>
      <c r="F156">
        <v>4</v>
      </c>
      <c r="G156" s="96">
        <v>45629</v>
      </c>
      <c r="H156" s="128">
        <v>421.5</v>
      </c>
      <c r="I156">
        <v>4</v>
      </c>
      <c r="J156" s="122">
        <f t="shared" si="36"/>
        <v>39.200000000000045</v>
      </c>
      <c r="L156">
        <f>E156*F156</f>
        <v>1646.8</v>
      </c>
    </row>
    <row r="157" spans="2:22">
      <c r="B157" s="139">
        <v>6902</v>
      </c>
      <c r="C157" t="str">
        <f>VLOOKUP(B157,'定期購入表 _20240911版'!$A$7:$B$56,2,FALSE)</f>
        <v>デンソー</v>
      </c>
      <c r="D157" s="96">
        <v>45625</v>
      </c>
      <c r="E157" s="122">
        <v>2129</v>
      </c>
      <c r="F157">
        <v>2</v>
      </c>
      <c r="G157" s="96">
        <v>45629</v>
      </c>
      <c r="H157" s="128">
        <v>2188.6999999999998</v>
      </c>
      <c r="I157">
        <v>2</v>
      </c>
      <c r="J157" s="122">
        <f t="shared" si="36"/>
        <v>119.39999999999964</v>
      </c>
      <c r="L157">
        <f>E157*F157</f>
        <v>4258</v>
      </c>
    </row>
    <row r="158" spans="2:22">
      <c r="B158" s="139">
        <v>6981</v>
      </c>
      <c r="C158" t="str">
        <f>VLOOKUP(B158,'定期購入表 _20240911版'!$A$7:$B$56,2,FALSE)</f>
        <v>村田製作所</v>
      </c>
      <c r="D158" s="96">
        <v>45625</v>
      </c>
      <c r="E158" s="122">
        <v>2486.5</v>
      </c>
      <c r="F158">
        <v>1</v>
      </c>
      <c r="G158" s="96">
        <v>45629</v>
      </c>
      <c r="H158" s="128">
        <v>2544</v>
      </c>
      <c r="I158">
        <v>1</v>
      </c>
      <c r="J158" s="122">
        <f t="shared" si="36"/>
        <v>57.5</v>
      </c>
      <c r="L158">
        <f>E158*F158</f>
        <v>2486.5</v>
      </c>
      <c r="O158">
        <v>2575</v>
      </c>
      <c r="P158">
        <v>2615</v>
      </c>
      <c r="Q158">
        <v>2615</v>
      </c>
    </row>
    <row r="159" spans="2:22">
      <c r="B159" s="139">
        <v>7270</v>
      </c>
      <c r="C159" t="str">
        <f>VLOOKUP(B159,'定期購入表 _20240911版'!$A$7:$B$56,2,FALSE)</f>
        <v>SUBARU</v>
      </c>
      <c r="D159" s="96">
        <v>45629</v>
      </c>
      <c r="E159" s="122">
        <v>2454.5</v>
      </c>
      <c r="F159">
        <v>1</v>
      </c>
      <c r="G159" s="96">
        <v>45629</v>
      </c>
      <c r="H159" s="128">
        <v>2510</v>
      </c>
      <c r="I159">
        <v>1</v>
      </c>
      <c r="J159" s="122">
        <f t="shared" si="36"/>
        <v>55.5</v>
      </c>
      <c r="L159">
        <f t="shared" ref="L159" si="41">E159*F159</f>
        <v>2454.5</v>
      </c>
    </row>
    <row r="160" spans="2:22">
      <c r="B160" s="139">
        <v>9020</v>
      </c>
      <c r="C160" t="str">
        <f>VLOOKUP(B160,'定期購入表 _20240911版'!$A$7:$B$56,2,FALSE)</f>
        <v>JR東</v>
      </c>
      <c r="D160" s="96">
        <v>45625</v>
      </c>
      <c r="E160" s="122">
        <v>2923.5</v>
      </c>
      <c r="F160">
        <v>1</v>
      </c>
      <c r="G160" s="96">
        <v>45629</v>
      </c>
      <c r="H160" s="128">
        <v>2993</v>
      </c>
      <c r="I160">
        <v>1</v>
      </c>
      <c r="J160" s="122">
        <f t="shared" ref="J160:J161" si="42">(H160-E160)*I160</f>
        <v>69.5</v>
      </c>
      <c r="L160">
        <f>E160*F160</f>
        <v>2923.5</v>
      </c>
    </row>
    <row r="161" spans="2:20">
      <c r="B161" s="139">
        <v>9990</v>
      </c>
      <c r="C161" t="str">
        <f>VLOOKUP(B161,'定期購入表 _20240911版'!$A$7:$B$56,2,FALSE)</f>
        <v>ｻｯｸｽﾊﾞｰHD</v>
      </c>
      <c r="D161" s="96">
        <v>45628</v>
      </c>
      <c r="E161" s="122">
        <v>914</v>
      </c>
      <c r="F161">
        <v>1</v>
      </c>
      <c r="G161" s="96">
        <v>45629</v>
      </c>
      <c r="H161" s="128">
        <v>934</v>
      </c>
      <c r="I161">
        <v>1</v>
      </c>
      <c r="J161" s="122">
        <f t="shared" si="42"/>
        <v>20</v>
      </c>
      <c r="L161">
        <f t="shared" ref="L161" si="43">E161*F161</f>
        <v>914</v>
      </c>
    </row>
    <row r="162" spans="2:20">
      <c r="B162" s="139">
        <v>1306</v>
      </c>
      <c r="C162" t="str">
        <f>VLOOKUP(B162,'定期購入表 _20240911版'!$A$7:$B$56,2,FALSE)</f>
        <v>NFTOPIX</v>
      </c>
      <c r="D162" s="96">
        <v>45625</v>
      </c>
      <c r="E162" s="122">
        <v>2814</v>
      </c>
      <c r="F162">
        <v>1</v>
      </c>
      <c r="G162" s="96">
        <v>45628</v>
      </c>
      <c r="H162" s="128">
        <v>2845</v>
      </c>
      <c r="I162">
        <v>1</v>
      </c>
      <c r="J162" s="122">
        <f t="shared" ref="J162:J167" si="44">(H162-E162)*I162</f>
        <v>31</v>
      </c>
      <c r="L162">
        <f>E162*F162</f>
        <v>2814</v>
      </c>
    </row>
    <row r="163" spans="2:20">
      <c r="B163" s="139">
        <v>2503</v>
      </c>
      <c r="C163" t="str">
        <f>VLOOKUP(B163,'定期購入表 _20240911版'!$A$7:$B$56,2,FALSE)</f>
        <v>キリンHD</v>
      </c>
      <c r="D163" s="96">
        <v>45623</v>
      </c>
      <c r="E163" s="122">
        <v>2087</v>
      </c>
      <c r="F163">
        <v>2</v>
      </c>
      <c r="G163" s="96">
        <v>45628</v>
      </c>
      <c r="H163" s="128">
        <v>2115.1999999999998</v>
      </c>
      <c r="I163">
        <v>2</v>
      </c>
      <c r="J163" s="122">
        <f t="shared" si="44"/>
        <v>56.399999999999636</v>
      </c>
      <c r="L163">
        <f t="shared" ref="L163" si="45">E163*F163</f>
        <v>4174</v>
      </c>
      <c r="O163">
        <v>2096</v>
      </c>
      <c r="P163">
        <v>2078</v>
      </c>
    </row>
    <row r="164" spans="2:20">
      <c r="B164" s="139">
        <v>3402</v>
      </c>
      <c r="C164" t="str">
        <f>VLOOKUP(B164,'定期購入表 _20240911版'!$A$7:$B$56,2,FALSE)</f>
        <v>東レ</v>
      </c>
      <c r="D164" s="96">
        <v>45623</v>
      </c>
      <c r="E164" s="122">
        <v>955.2</v>
      </c>
      <c r="F164">
        <v>1</v>
      </c>
      <c r="G164" s="96">
        <v>45628</v>
      </c>
      <c r="H164" s="128">
        <v>957.5</v>
      </c>
      <c r="I164">
        <v>1</v>
      </c>
      <c r="J164" s="122">
        <f t="shared" si="44"/>
        <v>2.2999999999999545</v>
      </c>
      <c r="L164">
        <f>E164*F164</f>
        <v>955.2</v>
      </c>
    </row>
    <row r="165" spans="2:20">
      <c r="B165" s="139">
        <v>5019</v>
      </c>
      <c r="C165" t="str">
        <f>VLOOKUP(B165,'定期購入表 _20240911版'!$A$7:$B$56,2,FALSE)</f>
        <v>出光興産</v>
      </c>
      <c r="D165" s="96">
        <v>45624</v>
      </c>
      <c r="E165" s="122">
        <v>997</v>
      </c>
      <c r="F165">
        <v>1</v>
      </c>
      <c r="G165" s="96">
        <v>45628</v>
      </c>
      <c r="H165" s="128">
        <v>1004.5</v>
      </c>
      <c r="I165">
        <v>1</v>
      </c>
      <c r="J165" s="122">
        <f t="shared" si="44"/>
        <v>7.5</v>
      </c>
      <c r="L165">
        <f t="shared" ref="L165" si="46">E165*F165</f>
        <v>997</v>
      </c>
      <c r="O165">
        <v>1015.5</v>
      </c>
      <c r="P165">
        <v>1015.5</v>
      </c>
      <c r="Q165">
        <v>1010</v>
      </c>
      <c r="R165">
        <v>1010</v>
      </c>
      <c r="S165">
        <v>1016</v>
      </c>
      <c r="T165">
        <v>1016</v>
      </c>
    </row>
    <row r="166" spans="2:20">
      <c r="B166" s="139">
        <v>6902</v>
      </c>
      <c r="C166" t="str">
        <f>VLOOKUP(B166,'定期購入表 _20240911版'!$A$7:$B$56,2,FALSE)</f>
        <v>デンソー</v>
      </c>
      <c r="D166" s="96">
        <v>45625</v>
      </c>
      <c r="E166" s="122">
        <v>2129</v>
      </c>
      <c r="F166">
        <v>1</v>
      </c>
      <c r="G166" s="96">
        <v>45628</v>
      </c>
      <c r="H166" s="128">
        <v>2159</v>
      </c>
      <c r="I166">
        <v>1</v>
      </c>
      <c r="J166" s="122">
        <f t="shared" si="44"/>
        <v>30</v>
      </c>
      <c r="L166">
        <f>E166*F166</f>
        <v>2129</v>
      </c>
    </row>
    <row r="167" spans="2:20">
      <c r="B167" s="139">
        <v>6981</v>
      </c>
      <c r="C167" t="str">
        <f>VLOOKUP(B167,'定期購入表 _20240911版'!$A$7:$B$56,2,FALSE)</f>
        <v>村田製作所</v>
      </c>
      <c r="D167" s="96">
        <v>45625</v>
      </c>
      <c r="E167" s="122">
        <v>2486.5</v>
      </c>
      <c r="F167">
        <v>1</v>
      </c>
      <c r="G167" s="96">
        <v>45628</v>
      </c>
      <c r="H167" s="128">
        <v>2470</v>
      </c>
      <c r="I167">
        <v>1</v>
      </c>
      <c r="J167" s="122">
        <f t="shared" si="44"/>
        <v>-16.5</v>
      </c>
      <c r="L167">
        <f t="shared" ref="L167" si="47">E167*F167</f>
        <v>2486.5</v>
      </c>
      <c r="O167">
        <v>2575</v>
      </c>
      <c r="P167">
        <v>2615</v>
      </c>
      <c r="Q167">
        <v>2615</v>
      </c>
    </row>
    <row r="168" spans="2:20">
      <c r="B168" s="139">
        <v>3141</v>
      </c>
      <c r="C168" t="str">
        <f>VLOOKUP(B168,'定期購入表 _20240911版'!$A$7:$B$56,2,FALSE)</f>
        <v>ウエルシアHD</v>
      </c>
      <c r="D168" s="96">
        <v>45625</v>
      </c>
      <c r="E168" s="122">
        <v>1930</v>
      </c>
      <c r="F168">
        <v>1</v>
      </c>
      <c r="G168" s="96">
        <v>45625</v>
      </c>
      <c r="H168" s="128">
        <v>1936.5</v>
      </c>
      <c r="I168">
        <v>1</v>
      </c>
      <c r="J168" s="122">
        <f t="shared" ref="J168:J171" si="48">(H168-E168)*I168</f>
        <v>6.5</v>
      </c>
      <c r="L168">
        <f>E168*F168</f>
        <v>1930</v>
      </c>
    </row>
    <row r="169" spans="2:20">
      <c r="B169" s="139">
        <v>3402</v>
      </c>
      <c r="C169" t="str">
        <f>VLOOKUP(B169,'定期購入表 _20240911版'!$A$7:$B$56,2,FALSE)</f>
        <v>東レ</v>
      </c>
      <c r="D169" s="96">
        <v>45623</v>
      </c>
      <c r="E169" s="122">
        <v>955.2</v>
      </c>
      <c r="F169">
        <v>1</v>
      </c>
      <c r="G169" s="96">
        <v>45625</v>
      </c>
      <c r="H169" s="128">
        <v>960</v>
      </c>
      <c r="I169">
        <v>1</v>
      </c>
      <c r="J169" s="122">
        <f t="shared" si="48"/>
        <v>4.7999999999999545</v>
      </c>
      <c r="L169">
        <f>E169*F169</f>
        <v>955.2</v>
      </c>
    </row>
    <row r="170" spans="2:20">
      <c r="B170" s="139">
        <v>6178</v>
      </c>
      <c r="C170" t="str">
        <f>VLOOKUP(B170,'定期購入表 _20240911版'!$A$7:$B$56,2,FALSE)</f>
        <v>日本郵政</v>
      </c>
      <c r="D170" s="96">
        <v>45622</v>
      </c>
      <c r="E170" s="122">
        <v>1472</v>
      </c>
      <c r="F170">
        <v>1</v>
      </c>
      <c r="G170" s="96">
        <v>45625</v>
      </c>
      <c r="H170" s="128">
        <v>1499.5</v>
      </c>
      <c r="I170">
        <v>1</v>
      </c>
      <c r="J170" s="122">
        <f t="shared" si="48"/>
        <v>27.5</v>
      </c>
      <c r="L170">
        <f>E170*F170</f>
        <v>1472</v>
      </c>
    </row>
    <row r="171" spans="2:20">
      <c r="B171" s="139">
        <v>6702</v>
      </c>
      <c r="C171" t="str">
        <f>VLOOKUP(B171,'定期購入表 _20240911版'!$A$7:$B$56,2,FALSE)</f>
        <v>富士通</v>
      </c>
      <c r="D171" s="96">
        <v>45617</v>
      </c>
      <c r="E171" s="122">
        <v>2765</v>
      </c>
      <c r="F171">
        <v>1</v>
      </c>
      <c r="G171" s="96">
        <v>45625</v>
      </c>
      <c r="H171" s="128">
        <v>2821.5</v>
      </c>
      <c r="I171">
        <v>1</v>
      </c>
      <c r="J171" s="122">
        <f t="shared" si="48"/>
        <v>56.5</v>
      </c>
      <c r="L171">
        <f>E171*F171</f>
        <v>2765</v>
      </c>
    </row>
    <row r="172" spans="2:20">
      <c r="B172" s="139">
        <v>3141</v>
      </c>
      <c r="C172" t="str">
        <f>VLOOKUP(B172,'定期購入表 _20240911版'!$A$7:$B$56,2,FALSE)</f>
        <v>ウエルシアHD</v>
      </c>
      <c r="D172" s="96">
        <v>45618</v>
      </c>
      <c r="E172" s="122">
        <v>1886</v>
      </c>
      <c r="F172">
        <v>1</v>
      </c>
      <c r="G172" s="96">
        <v>45624</v>
      </c>
      <c r="H172" s="128">
        <v>1937</v>
      </c>
      <c r="I172">
        <v>1</v>
      </c>
      <c r="J172" s="122">
        <f t="shared" ref="J172:J180" si="49">(H172-E172)*I172</f>
        <v>51</v>
      </c>
      <c r="L172">
        <f t="shared" ref="L172:L198" si="50">E172*F172</f>
        <v>1886</v>
      </c>
    </row>
    <row r="173" spans="2:20">
      <c r="B173" s="139">
        <v>6525</v>
      </c>
      <c r="C173" t="str">
        <f>VLOOKUP(B173,'定期購入表 _20240911版'!$A$7:$B$56,2,FALSE)</f>
        <v>KOKUSAI</v>
      </c>
      <c r="D173" s="96">
        <v>45622</v>
      </c>
      <c r="E173" s="122">
        <v>2106</v>
      </c>
      <c r="F173">
        <v>1</v>
      </c>
      <c r="G173" s="96">
        <v>45624</v>
      </c>
      <c r="H173" s="136">
        <v>2468</v>
      </c>
      <c r="I173">
        <v>1</v>
      </c>
      <c r="J173" s="122">
        <f t="shared" si="49"/>
        <v>362</v>
      </c>
      <c r="L173">
        <f>E173*F173</f>
        <v>2106</v>
      </c>
    </row>
    <row r="174" spans="2:20">
      <c r="B174" s="139">
        <v>9201</v>
      </c>
      <c r="C174" t="str">
        <f>VLOOKUP(B174,'定期購入表 _20240911版'!$A$7:$B$56,2,FALSE)</f>
        <v>JAL</v>
      </c>
      <c r="D174" s="96">
        <v>45617</v>
      </c>
      <c r="E174" s="122">
        <v>2396.8000000000002</v>
      </c>
      <c r="F174">
        <v>1</v>
      </c>
      <c r="G174" s="96">
        <v>45624</v>
      </c>
      <c r="H174" s="128">
        <v>2474.5</v>
      </c>
      <c r="I174">
        <v>1</v>
      </c>
      <c r="J174" s="122">
        <f t="shared" si="49"/>
        <v>77.699999999999818</v>
      </c>
      <c r="L174">
        <f t="shared" si="50"/>
        <v>2396.8000000000002</v>
      </c>
      <c r="O174">
        <v>2400</v>
      </c>
      <c r="P174">
        <v>2400</v>
      </c>
      <c r="Q174">
        <v>2400</v>
      </c>
      <c r="R174">
        <v>2392</v>
      </c>
      <c r="S174">
        <v>2392</v>
      </c>
    </row>
    <row r="175" spans="2:20">
      <c r="B175" s="139">
        <v>9201</v>
      </c>
      <c r="C175" t="str">
        <f>VLOOKUP(B175,'定期購入表 _20240911版'!$A$7:$B$56,2,FALSE)</f>
        <v>JAL</v>
      </c>
      <c r="D175" s="96">
        <v>45617</v>
      </c>
      <c r="E175" s="122">
        <v>2396.8000000000002</v>
      </c>
      <c r="F175">
        <v>1</v>
      </c>
      <c r="G175" s="96">
        <v>45624</v>
      </c>
      <c r="H175" s="136">
        <v>2481</v>
      </c>
      <c r="I175">
        <v>1</v>
      </c>
      <c r="J175" s="122">
        <f t="shared" si="49"/>
        <v>84.199999999999818</v>
      </c>
      <c r="L175">
        <f>E175*F175</f>
        <v>2396.8000000000002</v>
      </c>
      <c r="O175">
        <v>2400</v>
      </c>
      <c r="P175">
        <v>2400</v>
      </c>
      <c r="Q175">
        <v>2400</v>
      </c>
      <c r="R175">
        <v>2392</v>
      </c>
      <c r="S175">
        <v>2392</v>
      </c>
    </row>
    <row r="176" spans="2:20">
      <c r="B176" s="139">
        <v>9201</v>
      </c>
      <c r="C176" t="str">
        <f>VLOOKUP(B176,'定期購入表 _20240911版'!$A$7:$B$56,2,FALSE)</f>
        <v>JAL</v>
      </c>
      <c r="D176" s="96">
        <v>45617</v>
      </c>
      <c r="E176" s="122">
        <v>2396.8000000000002</v>
      </c>
      <c r="F176">
        <v>1</v>
      </c>
      <c r="G176" s="96">
        <v>45623</v>
      </c>
      <c r="H176" s="128">
        <v>2448.5</v>
      </c>
      <c r="I176">
        <v>1</v>
      </c>
      <c r="J176" s="122">
        <f t="shared" si="49"/>
        <v>51.699999999999818</v>
      </c>
      <c r="L176">
        <f t="shared" si="50"/>
        <v>2396.8000000000002</v>
      </c>
      <c r="O176">
        <v>2400</v>
      </c>
      <c r="P176">
        <v>2400</v>
      </c>
      <c r="Q176">
        <v>2400</v>
      </c>
      <c r="R176">
        <v>2392</v>
      </c>
      <c r="S176">
        <v>2392</v>
      </c>
    </row>
    <row r="177" spans="2:19">
      <c r="B177" s="139">
        <v>2563</v>
      </c>
      <c r="C177" t="str">
        <f>VLOOKUP(B177,'定期購入表 _20240911版'!$A$7:$B$56,2,FALSE)</f>
        <v>iS500米H</v>
      </c>
      <c r="D177" s="96">
        <v>45616</v>
      </c>
      <c r="E177" s="122">
        <v>335.1</v>
      </c>
      <c r="F177">
        <v>3</v>
      </c>
      <c r="G177" s="96">
        <v>45622</v>
      </c>
      <c r="H177" s="128">
        <v>339.3</v>
      </c>
      <c r="I177">
        <v>3</v>
      </c>
      <c r="J177" s="122">
        <f t="shared" si="49"/>
        <v>12.599999999999966</v>
      </c>
      <c r="L177">
        <f t="shared" si="50"/>
        <v>1005.3000000000001</v>
      </c>
      <c r="O177">
        <v>338</v>
      </c>
    </row>
    <row r="178" spans="2:19">
      <c r="B178" s="139">
        <v>3141</v>
      </c>
      <c r="C178" t="str">
        <f>VLOOKUP(B178,'定期購入表 _20240911版'!$A$7:$B$56,2,FALSE)</f>
        <v>ウエルシアHD</v>
      </c>
      <c r="D178" s="96">
        <v>45618</v>
      </c>
      <c r="E178" s="122">
        <v>1886</v>
      </c>
      <c r="F178">
        <v>1</v>
      </c>
      <c r="G178" s="96">
        <v>45622</v>
      </c>
      <c r="H178" s="128">
        <v>1899.5</v>
      </c>
      <c r="I178">
        <v>1</v>
      </c>
      <c r="J178" s="122">
        <f t="shared" si="49"/>
        <v>13.5</v>
      </c>
      <c r="L178">
        <f t="shared" si="50"/>
        <v>1886</v>
      </c>
    </row>
    <row r="179" spans="2:19">
      <c r="B179" s="139">
        <v>9020</v>
      </c>
      <c r="C179" t="str">
        <f>VLOOKUP(B179,'定期購入表 _20240911版'!$A$7:$B$56,2,FALSE)</f>
        <v>JR東</v>
      </c>
      <c r="D179" s="96">
        <v>45618</v>
      </c>
      <c r="E179" s="122">
        <v>2783.5</v>
      </c>
      <c r="F179">
        <v>1</v>
      </c>
      <c r="G179" s="96">
        <v>45622</v>
      </c>
      <c r="H179" s="128">
        <v>2830.5</v>
      </c>
      <c r="I179">
        <v>1</v>
      </c>
      <c r="J179" s="122">
        <f t="shared" si="49"/>
        <v>47</v>
      </c>
      <c r="L179">
        <f t="shared" si="50"/>
        <v>2783.5</v>
      </c>
      <c r="O179">
        <v>2779</v>
      </c>
    </row>
    <row r="180" spans="2:19">
      <c r="B180" s="139">
        <v>9201</v>
      </c>
      <c r="C180" t="str">
        <f>VLOOKUP(B180,'定期購入表 _20240911版'!$A$7:$B$56,2,FALSE)</f>
        <v>JAL</v>
      </c>
      <c r="D180" s="96">
        <v>45617</v>
      </c>
      <c r="E180" s="122">
        <v>2396.8000000000002</v>
      </c>
      <c r="F180">
        <v>2</v>
      </c>
      <c r="G180" s="96">
        <v>45622</v>
      </c>
      <c r="H180" s="128">
        <v>2445.5</v>
      </c>
      <c r="I180">
        <v>2</v>
      </c>
      <c r="J180" s="122">
        <f t="shared" si="49"/>
        <v>97.399999999999636</v>
      </c>
      <c r="L180">
        <f t="shared" si="50"/>
        <v>4793.6000000000004</v>
      </c>
      <c r="O180">
        <v>2400</v>
      </c>
      <c r="P180">
        <v>2400</v>
      </c>
      <c r="Q180">
        <v>2400</v>
      </c>
      <c r="R180">
        <v>2392</v>
      </c>
      <c r="S180">
        <v>2392</v>
      </c>
    </row>
    <row r="181" spans="2:19">
      <c r="B181" s="139">
        <v>1306</v>
      </c>
      <c r="C181" t="str">
        <f>VLOOKUP(B181,'定期購入表 _20240911版'!$A$7:$B$56,2,FALSE)</f>
        <v>NFTOPIX</v>
      </c>
      <c r="D181" s="96">
        <v>45615</v>
      </c>
      <c r="E181" s="122">
        <v>2832</v>
      </c>
      <c r="F181">
        <v>1</v>
      </c>
      <c r="G181" s="96">
        <v>45621</v>
      </c>
      <c r="H181" s="128">
        <v>2850.5</v>
      </c>
      <c r="I181">
        <v>1</v>
      </c>
      <c r="J181" s="122">
        <f t="shared" ref="J181:J234" si="51">(H181-E181)*I181</f>
        <v>18.5</v>
      </c>
      <c r="L181">
        <f t="shared" si="50"/>
        <v>2832</v>
      </c>
    </row>
    <row r="182" spans="2:19">
      <c r="B182" s="139" t="s">
        <v>78</v>
      </c>
      <c r="C182" t="str">
        <f>VLOOKUP(B182,'定期購入表 _20240911版'!$A$7:$B$56,2,FALSE)</f>
        <v>日経半導体ETF</v>
      </c>
      <c r="D182" s="96">
        <v>45611</v>
      </c>
      <c r="E182" s="122">
        <v>1614</v>
      </c>
      <c r="F182">
        <v>1</v>
      </c>
      <c r="G182" s="96">
        <v>45621</v>
      </c>
      <c r="H182" s="128">
        <v>1648</v>
      </c>
      <c r="I182">
        <v>1</v>
      </c>
      <c r="J182" s="122">
        <f t="shared" si="51"/>
        <v>34</v>
      </c>
      <c r="L182">
        <f t="shared" si="50"/>
        <v>1614</v>
      </c>
    </row>
    <row r="183" spans="2:19">
      <c r="B183" s="139">
        <v>2503</v>
      </c>
      <c r="C183" t="str">
        <f>VLOOKUP(B183,'定期購入表 _20240911版'!$A$7:$B$56,2,FALSE)</f>
        <v>キリンHD</v>
      </c>
      <c r="D183" s="96">
        <v>45616</v>
      </c>
      <c r="E183" s="122">
        <v>2107.5</v>
      </c>
      <c r="F183">
        <v>1</v>
      </c>
      <c r="G183" s="96">
        <v>45621</v>
      </c>
      <c r="H183" s="128">
        <v>2120</v>
      </c>
      <c r="I183">
        <v>1</v>
      </c>
      <c r="J183" s="122">
        <f t="shared" si="51"/>
        <v>12.5</v>
      </c>
      <c r="L183">
        <f t="shared" si="50"/>
        <v>2107.5</v>
      </c>
    </row>
    <row r="184" spans="2:19">
      <c r="B184" s="139">
        <v>3038</v>
      </c>
      <c r="C184" t="str">
        <f>VLOOKUP(B184,'定期購入表 _20240911版'!$A$7:$B$56,2,FALSE)</f>
        <v>神戸物産</v>
      </c>
      <c r="D184" s="96">
        <v>45616</v>
      </c>
      <c r="E184" s="122">
        <v>3564</v>
      </c>
      <c r="F184">
        <v>2</v>
      </c>
      <c r="G184" s="96">
        <v>45621</v>
      </c>
      <c r="H184" s="128">
        <v>3628.5</v>
      </c>
      <c r="I184">
        <v>2</v>
      </c>
      <c r="J184" s="122">
        <f t="shared" si="51"/>
        <v>129</v>
      </c>
      <c r="L184">
        <f t="shared" si="50"/>
        <v>7128</v>
      </c>
    </row>
    <row r="185" spans="2:19">
      <c r="B185" s="139">
        <v>3402</v>
      </c>
      <c r="C185" t="str">
        <f>VLOOKUP(B185,'定期購入表 _20240911版'!$A$7:$B$56,2,FALSE)</f>
        <v>東レ</v>
      </c>
      <c r="D185" s="96">
        <v>45617</v>
      </c>
      <c r="E185" s="122">
        <v>928.4</v>
      </c>
      <c r="F185">
        <v>1</v>
      </c>
      <c r="G185" s="96">
        <v>45621</v>
      </c>
      <c r="H185" s="128">
        <v>943.2</v>
      </c>
      <c r="I185">
        <v>1</v>
      </c>
      <c r="J185" s="122">
        <f t="shared" si="51"/>
        <v>14.800000000000068</v>
      </c>
      <c r="L185">
        <f t="shared" si="50"/>
        <v>928.4</v>
      </c>
    </row>
    <row r="186" spans="2:19">
      <c r="B186" s="139">
        <v>6752</v>
      </c>
      <c r="C186" t="str">
        <f>VLOOKUP(B186,'定期購入表 _20240911版'!$A$7:$B$56,2,FALSE)</f>
        <v>ﾊﾟﾅｿﾆｯｸHD</v>
      </c>
      <c r="D186" s="96">
        <v>45617</v>
      </c>
      <c r="E186" s="122">
        <v>1519.5</v>
      </c>
      <c r="F186">
        <v>1</v>
      </c>
      <c r="G186" s="96">
        <v>45621</v>
      </c>
      <c r="H186" s="128">
        <v>1555.5</v>
      </c>
      <c r="I186">
        <v>1</v>
      </c>
      <c r="J186" s="122">
        <f t="shared" si="51"/>
        <v>36</v>
      </c>
      <c r="L186">
        <f t="shared" si="50"/>
        <v>1519.5</v>
      </c>
    </row>
    <row r="187" spans="2:19">
      <c r="B187" s="139">
        <v>6753</v>
      </c>
      <c r="C187" t="str">
        <f>VLOOKUP(B187,'定期購入表 _20240911版'!$A$7:$B$56,2,FALSE)</f>
        <v>シャープ</v>
      </c>
      <c r="D187" s="96">
        <v>45618</v>
      </c>
      <c r="E187" s="122">
        <v>999</v>
      </c>
      <c r="F187">
        <v>2</v>
      </c>
      <c r="G187" s="96">
        <v>45621</v>
      </c>
      <c r="H187" s="128">
        <v>1011</v>
      </c>
      <c r="I187">
        <v>2</v>
      </c>
      <c r="J187" s="122">
        <f t="shared" si="51"/>
        <v>24</v>
      </c>
      <c r="L187">
        <f t="shared" si="50"/>
        <v>1998</v>
      </c>
    </row>
    <row r="188" spans="2:19">
      <c r="B188" s="139">
        <v>9020</v>
      </c>
      <c r="C188" t="str">
        <f>VLOOKUP(B188,'定期購入表 _20240911版'!$A$7:$B$56,2,FALSE)</f>
        <v>JR東</v>
      </c>
      <c r="D188" s="96">
        <v>45618</v>
      </c>
      <c r="E188" s="122">
        <v>2783.5</v>
      </c>
      <c r="F188">
        <v>1</v>
      </c>
      <c r="G188" s="96">
        <v>45621</v>
      </c>
      <c r="H188" s="128">
        <v>2842.5</v>
      </c>
      <c r="I188">
        <v>1</v>
      </c>
      <c r="J188" s="122">
        <f t="shared" si="51"/>
        <v>59</v>
      </c>
      <c r="L188">
        <f t="shared" si="50"/>
        <v>2783.5</v>
      </c>
      <c r="O188">
        <v>2779</v>
      </c>
    </row>
    <row r="189" spans="2:19">
      <c r="B189" s="139">
        <v>2914</v>
      </c>
      <c r="C189" t="str">
        <f>VLOOKUP(B189,'定期購入表 _20240911版'!$A$7:$B$56,2,FALSE)</f>
        <v>JT</v>
      </c>
      <c r="D189" s="96">
        <v>45609</v>
      </c>
      <c r="E189" s="122">
        <v>4210</v>
      </c>
      <c r="F189">
        <v>1</v>
      </c>
      <c r="G189" s="96">
        <v>45618</v>
      </c>
      <c r="H189" s="128">
        <v>4236</v>
      </c>
      <c r="I189">
        <v>1</v>
      </c>
      <c r="J189" s="122">
        <f t="shared" si="51"/>
        <v>26</v>
      </c>
      <c r="L189">
        <f t="shared" si="50"/>
        <v>4210</v>
      </c>
      <c r="O189">
        <v>4265</v>
      </c>
    </row>
    <row r="190" spans="2:19">
      <c r="B190" s="139">
        <v>3038</v>
      </c>
      <c r="C190" t="str">
        <f>VLOOKUP(B190,'定期購入表 _20240911版'!$A$7:$B$56,2,FALSE)</f>
        <v>神戸物産</v>
      </c>
      <c r="D190" s="96">
        <v>45616</v>
      </c>
      <c r="E190" s="122">
        <v>3564</v>
      </c>
      <c r="F190">
        <v>1</v>
      </c>
      <c r="G190" s="96">
        <v>45618</v>
      </c>
      <c r="H190" s="128">
        <v>3580</v>
      </c>
      <c r="I190">
        <v>1</v>
      </c>
      <c r="J190" s="122">
        <f t="shared" si="51"/>
        <v>16</v>
      </c>
      <c r="L190">
        <f t="shared" si="50"/>
        <v>3564</v>
      </c>
    </row>
    <row r="191" spans="2:19">
      <c r="B191" s="139">
        <v>3402</v>
      </c>
      <c r="C191" t="str">
        <f>VLOOKUP(B191,'定期購入表 _20240911版'!$A$7:$B$56,2,FALSE)</f>
        <v>東レ</v>
      </c>
      <c r="D191" s="96">
        <v>45617</v>
      </c>
      <c r="E191" s="122">
        <v>928.4</v>
      </c>
      <c r="F191">
        <v>1</v>
      </c>
      <c r="G191" s="96">
        <v>45618</v>
      </c>
      <c r="H191" s="128">
        <v>942.7</v>
      </c>
      <c r="I191">
        <v>1</v>
      </c>
      <c r="J191" s="122">
        <f t="shared" si="51"/>
        <v>14.300000000000068</v>
      </c>
      <c r="L191">
        <f t="shared" si="50"/>
        <v>928.4</v>
      </c>
    </row>
    <row r="192" spans="2:19">
      <c r="B192" s="139">
        <v>4689</v>
      </c>
      <c r="C192" t="str">
        <f>VLOOKUP(B192,'定期購入表 _20240911版'!$A$7:$B$56,2,FALSE)</f>
        <v>LINEヤフー</v>
      </c>
      <c r="D192" s="96">
        <v>45615</v>
      </c>
      <c r="E192" s="122">
        <v>407</v>
      </c>
      <c r="F192">
        <v>1</v>
      </c>
      <c r="G192" s="96">
        <v>45618</v>
      </c>
      <c r="H192" s="128">
        <v>417.4</v>
      </c>
      <c r="I192">
        <v>1</v>
      </c>
      <c r="J192" s="122">
        <f t="shared" si="51"/>
        <v>10.399999999999977</v>
      </c>
      <c r="L192">
        <f t="shared" si="50"/>
        <v>407</v>
      </c>
      <c r="O192">
        <v>411.3</v>
      </c>
      <c r="P192">
        <v>415</v>
      </c>
      <c r="Q192">
        <v>415</v>
      </c>
      <c r="R192">
        <v>415</v>
      </c>
      <c r="S192">
        <v>415</v>
      </c>
    </row>
    <row r="193" spans="2:20">
      <c r="B193" s="139">
        <v>5019</v>
      </c>
      <c r="C193" t="str">
        <f>VLOOKUP(B193,'定期購入表 _20240911版'!$A$7:$B$56,2,FALSE)</f>
        <v>出光興産</v>
      </c>
      <c r="D193" s="96">
        <v>45618</v>
      </c>
      <c r="E193" s="122">
        <v>1013.8333</v>
      </c>
      <c r="F193">
        <v>2</v>
      </c>
      <c r="G193" s="96">
        <v>45618</v>
      </c>
      <c r="H193" s="128">
        <v>1030.5</v>
      </c>
      <c r="I193">
        <v>2</v>
      </c>
      <c r="J193" s="122">
        <f t="shared" si="51"/>
        <v>33.333399999999983</v>
      </c>
      <c r="L193">
        <f t="shared" si="50"/>
        <v>2027.6666</v>
      </c>
      <c r="O193">
        <v>1015.5</v>
      </c>
      <c r="P193">
        <v>1015.5</v>
      </c>
      <c r="Q193">
        <v>1010</v>
      </c>
      <c r="R193">
        <v>1010</v>
      </c>
      <c r="S193">
        <v>1016</v>
      </c>
      <c r="T193">
        <v>1016</v>
      </c>
    </row>
    <row r="194" spans="2:20">
      <c r="B194" s="139">
        <v>6753</v>
      </c>
      <c r="C194" t="str">
        <f>VLOOKUP(B194,'定期購入表 _20240911版'!$A$7:$B$56,2,FALSE)</f>
        <v>シャープ</v>
      </c>
      <c r="D194" s="96">
        <v>45618</v>
      </c>
      <c r="E194" s="122">
        <v>999</v>
      </c>
      <c r="F194">
        <v>1</v>
      </c>
      <c r="G194" s="96">
        <v>45618</v>
      </c>
      <c r="H194" s="128">
        <v>1004.5</v>
      </c>
      <c r="I194">
        <v>1</v>
      </c>
      <c r="J194" s="122">
        <f t="shared" si="51"/>
        <v>5.5</v>
      </c>
      <c r="L194">
        <f t="shared" si="50"/>
        <v>999</v>
      </c>
    </row>
    <row r="195" spans="2:20">
      <c r="B195" s="139">
        <v>3402</v>
      </c>
      <c r="C195" t="str">
        <f>VLOOKUP(B195,'定期購入表 _20240911版'!$A$7:$B$56,2,FALSE)</f>
        <v>東レ</v>
      </c>
      <c r="D195" s="96">
        <v>45617</v>
      </c>
      <c r="E195" s="122">
        <v>928.4</v>
      </c>
      <c r="F195">
        <v>1</v>
      </c>
      <c r="G195" s="96">
        <v>45617</v>
      </c>
      <c r="H195" s="128">
        <v>925.9</v>
      </c>
      <c r="I195">
        <v>1</v>
      </c>
      <c r="J195" s="122">
        <f t="shared" si="51"/>
        <v>-2.5</v>
      </c>
      <c r="L195">
        <f t="shared" si="50"/>
        <v>928.4</v>
      </c>
    </row>
    <row r="196" spans="2:20">
      <c r="B196" s="139">
        <v>4689</v>
      </c>
      <c r="C196" t="str">
        <f>VLOOKUP(B196,'定期購入表 _20240911版'!$A$7:$B$56,2,FALSE)</f>
        <v>LINEヤフー</v>
      </c>
      <c r="D196" s="96">
        <v>45615</v>
      </c>
      <c r="E196" s="122">
        <v>407</v>
      </c>
      <c r="F196">
        <v>2</v>
      </c>
      <c r="G196" s="96">
        <v>45617</v>
      </c>
      <c r="H196" s="128">
        <v>414.5</v>
      </c>
      <c r="I196">
        <v>2</v>
      </c>
      <c r="J196" s="122">
        <f t="shared" si="51"/>
        <v>15</v>
      </c>
      <c r="L196">
        <f t="shared" si="50"/>
        <v>814</v>
      </c>
      <c r="O196">
        <v>411.3</v>
      </c>
      <c r="P196">
        <v>415</v>
      </c>
      <c r="Q196">
        <v>415</v>
      </c>
      <c r="R196">
        <v>415</v>
      </c>
      <c r="S196">
        <v>415</v>
      </c>
    </row>
    <row r="197" spans="2:20">
      <c r="B197" s="139">
        <v>7313</v>
      </c>
      <c r="C197" t="str">
        <f>VLOOKUP(B197,'定期購入表 _20240911版'!$A$7:$B$56,2,FALSE)</f>
        <v>TSテック</v>
      </c>
      <c r="D197" s="96">
        <v>45614</v>
      </c>
      <c r="E197" s="122">
        <v>1700</v>
      </c>
      <c r="F197">
        <v>1</v>
      </c>
      <c r="G197" s="96">
        <v>45617</v>
      </c>
      <c r="H197" s="128">
        <v>1728</v>
      </c>
      <c r="I197">
        <v>1</v>
      </c>
      <c r="J197" s="122">
        <f t="shared" si="51"/>
        <v>28</v>
      </c>
      <c r="L197">
        <f t="shared" si="50"/>
        <v>1700</v>
      </c>
    </row>
    <row r="198" spans="2:20">
      <c r="B198" s="139">
        <v>4689</v>
      </c>
      <c r="C198" t="str">
        <f>VLOOKUP(B198,'定期購入表 _20240911版'!$A$7:$B$56,2,FALSE)</f>
        <v>LINEヤフー</v>
      </c>
      <c r="D198" s="96">
        <v>45615</v>
      </c>
      <c r="E198" s="122">
        <v>407</v>
      </c>
      <c r="F198">
        <v>1</v>
      </c>
      <c r="G198" s="96">
        <v>45616</v>
      </c>
      <c r="H198" s="128">
        <v>414.1</v>
      </c>
      <c r="I198">
        <v>1</v>
      </c>
      <c r="J198" s="122">
        <f t="shared" si="51"/>
        <v>7.1000000000000227</v>
      </c>
      <c r="L198">
        <f t="shared" si="50"/>
        <v>407</v>
      </c>
      <c r="O198">
        <v>411.3</v>
      </c>
      <c r="P198">
        <v>415</v>
      </c>
      <c r="Q198">
        <v>415</v>
      </c>
      <c r="R198">
        <v>415</v>
      </c>
      <c r="S198">
        <v>415</v>
      </c>
    </row>
    <row r="199" spans="2:20">
      <c r="B199" s="139">
        <v>6902</v>
      </c>
      <c r="C199" t="str">
        <f>VLOOKUP(B199,'定期購入表 _20240911版'!$A$7:$B$56,2,FALSE)</f>
        <v>デンソー</v>
      </c>
      <c r="D199" s="96">
        <v>45615</v>
      </c>
      <c r="E199" s="122">
        <v>2265.5</v>
      </c>
      <c r="F199">
        <v>1</v>
      </c>
      <c r="G199" s="96">
        <v>45616</v>
      </c>
      <c r="H199" s="128">
        <v>2291.6999999999998</v>
      </c>
      <c r="I199">
        <v>1</v>
      </c>
      <c r="J199" s="122">
        <f t="shared" si="51"/>
        <v>26.199999999999818</v>
      </c>
      <c r="L199">
        <f t="shared" ref="L199:L204" si="52">E199*F199</f>
        <v>2265.5</v>
      </c>
    </row>
    <row r="200" spans="2:20">
      <c r="B200" s="139">
        <v>3402</v>
      </c>
      <c r="C200" t="str">
        <f>VLOOKUP(B200,'定期購入表 _20240911版'!$A$7:$B$56,2,FALSE)</f>
        <v>東レ</v>
      </c>
      <c r="D200" s="96">
        <v>45611</v>
      </c>
      <c r="E200" s="122">
        <v>903.3</v>
      </c>
      <c r="F200">
        <v>2</v>
      </c>
      <c r="G200" s="96">
        <v>45615</v>
      </c>
      <c r="H200" s="128">
        <v>908.4</v>
      </c>
      <c r="I200">
        <v>2</v>
      </c>
      <c r="J200" s="122">
        <f t="shared" si="51"/>
        <v>10.200000000000045</v>
      </c>
      <c r="L200">
        <f t="shared" si="52"/>
        <v>1806.6</v>
      </c>
    </row>
    <row r="201" spans="2:20">
      <c r="B201" s="139">
        <v>6753</v>
      </c>
      <c r="C201" t="str">
        <f>VLOOKUP(B201,'定期購入表 _20240911版'!$A$7:$B$56,2,FALSE)</f>
        <v>シャープ</v>
      </c>
      <c r="D201" s="96">
        <v>45614</v>
      </c>
      <c r="E201" s="122">
        <v>997.9</v>
      </c>
      <c r="F201">
        <v>1</v>
      </c>
      <c r="G201" s="96">
        <v>45615</v>
      </c>
      <c r="H201" s="128">
        <v>996</v>
      </c>
      <c r="I201">
        <v>1</v>
      </c>
      <c r="J201" s="122">
        <f t="shared" si="51"/>
        <v>-1.8999999999999773</v>
      </c>
      <c r="L201">
        <f t="shared" si="52"/>
        <v>997.9</v>
      </c>
    </row>
    <row r="202" spans="2:20">
      <c r="B202" s="139">
        <v>6902</v>
      </c>
      <c r="C202" t="str">
        <f>VLOOKUP(B202,'定期購入表 _20240911版'!$A$7:$B$56,2,FALSE)</f>
        <v>デンソー</v>
      </c>
      <c r="D202" s="96">
        <v>45615</v>
      </c>
      <c r="E202" s="122">
        <v>2265.5</v>
      </c>
      <c r="F202">
        <v>1</v>
      </c>
      <c r="G202" s="96">
        <v>45615</v>
      </c>
      <c r="H202" s="128">
        <v>2289</v>
      </c>
      <c r="I202">
        <v>1</v>
      </c>
      <c r="J202" s="122">
        <f t="shared" si="51"/>
        <v>23.5</v>
      </c>
      <c r="L202">
        <f t="shared" si="52"/>
        <v>2265.5</v>
      </c>
    </row>
    <row r="203" spans="2:20">
      <c r="B203" s="139">
        <v>7270</v>
      </c>
      <c r="C203" t="str">
        <f>VLOOKUP(B203,'定期購入表 _20240911版'!$A$7:$B$56,2,FALSE)</f>
        <v>SUBARU</v>
      </c>
      <c r="D203" s="96">
        <v>45610</v>
      </c>
      <c r="E203" s="122">
        <v>2444.6</v>
      </c>
      <c r="F203">
        <v>1</v>
      </c>
      <c r="G203" s="96">
        <v>45615</v>
      </c>
      <c r="H203" s="128">
        <v>2487.5</v>
      </c>
      <c r="I203">
        <v>1</v>
      </c>
      <c r="J203" s="122">
        <f t="shared" si="51"/>
        <v>42.900000000000091</v>
      </c>
      <c r="L203">
        <f t="shared" si="52"/>
        <v>2444.6</v>
      </c>
    </row>
    <row r="204" spans="2:20">
      <c r="B204" s="139">
        <v>3382</v>
      </c>
      <c r="C204" t="str">
        <f>VLOOKUP(B204,'定期購入表 _20240911版'!$A$7:$B$56,2,FALSE)</f>
        <v>7&amp;iHD</v>
      </c>
      <c r="D204" s="96">
        <v>45614</v>
      </c>
      <c r="E204" s="122">
        <v>2425</v>
      </c>
      <c r="F204">
        <v>1</v>
      </c>
      <c r="G204" s="96">
        <v>45614</v>
      </c>
      <c r="H204" s="128">
        <v>2440</v>
      </c>
      <c r="I204">
        <v>1</v>
      </c>
      <c r="J204" s="122">
        <f t="shared" si="51"/>
        <v>15</v>
      </c>
      <c r="L204">
        <f t="shared" si="52"/>
        <v>2425</v>
      </c>
    </row>
    <row r="205" spans="2:20">
      <c r="B205" s="139">
        <v>6753</v>
      </c>
      <c r="C205" t="str">
        <f>VLOOKUP(B205,'定期購入表 _20240911版'!$A$7:$B$56,2,FALSE)</f>
        <v>シャープ</v>
      </c>
      <c r="D205" s="96">
        <v>45614</v>
      </c>
      <c r="E205" s="122">
        <v>997.9</v>
      </c>
      <c r="F205">
        <v>2</v>
      </c>
      <c r="G205" s="96">
        <v>45614</v>
      </c>
      <c r="H205" s="128">
        <v>993.9</v>
      </c>
      <c r="I205">
        <v>2</v>
      </c>
      <c r="J205" s="122">
        <f t="shared" si="51"/>
        <v>-8</v>
      </c>
    </row>
    <row r="206" spans="2:20">
      <c r="B206" s="139">
        <v>7267</v>
      </c>
      <c r="C206" t="str">
        <f>VLOOKUP(B206,'定期購入表 _20240911版'!$A$7:$B$56,2,FALSE)</f>
        <v>ホンダ</v>
      </c>
      <c r="D206" s="96">
        <v>45610</v>
      </c>
      <c r="E206" s="122">
        <v>1332.25</v>
      </c>
      <c r="F206">
        <v>3</v>
      </c>
      <c r="G206" s="96">
        <v>45614</v>
      </c>
      <c r="H206" s="128">
        <v>1357.3</v>
      </c>
      <c r="I206">
        <v>3</v>
      </c>
      <c r="J206" s="122">
        <f t="shared" si="51"/>
        <v>75.149999999999864</v>
      </c>
      <c r="L206">
        <f t="shared" ref="L206:L234" si="53">E206*F206</f>
        <v>3996.75</v>
      </c>
      <c r="O206">
        <v>1333</v>
      </c>
      <c r="P206">
        <v>1333</v>
      </c>
      <c r="Q206">
        <v>1331.5</v>
      </c>
      <c r="R206">
        <v>1331.5</v>
      </c>
    </row>
    <row r="207" spans="2:20">
      <c r="B207" s="139">
        <v>7270</v>
      </c>
      <c r="C207" t="str">
        <f>VLOOKUP(B207,'定期購入表 _20240911版'!$A$7:$B$56,2,FALSE)</f>
        <v>SUBARU</v>
      </c>
      <c r="D207" s="96">
        <v>45610</v>
      </c>
      <c r="E207" s="122">
        <v>2444.6</v>
      </c>
      <c r="F207">
        <v>1</v>
      </c>
      <c r="G207" s="96">
        <v>45614</v>
      </c>
      <c r="H207" s="128">
        <v>2450</v>
      </c>
      <c r="I207">
        <v>1</v>
      </c>
      <c r="J207" s="122">
        <f t="shared" si="51"/>
        <v>5.4000000000000909</v>
      </c>
      <c r="L207">
        <f t="shared" si="53"/>
        <v>2444.6</v>
      </c>
    </row>
    <row r="208" spans="2:20">
      <c r="B208" s="139">
        <v>3402</v>
      </c>
      <c r="C208" t="str">
        <f>VLOOKUP(B208,'定期購入表 _20240911版'!$A$7:$B$56,2,FALSE)</f>
        <v>東レ</v>
      </c>
      <c r="D208" s="96">
        <v>45611</v>
      </c>
      <c r="E208" s="122">
        <v>903.3</v>
      </c>
      <c r="F208">
        <v>1</v>
      </c>
      <c r="G208" s="96">
        <v>45611</v>
      </c>
      <c r="H208" s="128">
        <v>906.8</v>
      </c>
      <c r="I208">
        <v>1</v>
      </c>
      <c r="J208" s="122">
        <f t="shared" si="51"/>
        <v>3.5</v>
      </c>
      <c r="L208">
        <f t="shared" si="53"/>
        <v>903.3</v>
      </c>
    </row>
    <row r="209" spans="2:20">
      <c r="B209" s="139">
        <v>7267</v>
      </c>
      <c r="C209" t="str">
        <f>VLOOKUP(B209,'定期購入表 _20240911版'!$A$7:$B$56,2,FALSE)</f>
        <v>ホンダ</v>
      </c>
      <c r="D209" s="96">
        <v>45610</v>
      </c>
      <c r="E209" s="122">
        <v>1332.25</v>
      </c>
      <c r="F209">
        <v>1</v>
      </c>
      <c r="G209" s="96">
        <v>45611</v>
      </c>
      <c r="H209" s="128">
        <v>1351.5</v>
      </c>
      <c r="I209">
        <v>1</v>
      </c>
      <c r="J209" s="122">
        <f t="shared" si="51"/>
        <v>19.25</v>
      </c>
      <c r="L209">
        <f t="shared" si="53"/>
        <v>1332.25</v>
      </c>
      <c r="O209">
        <v>1333</v>
      </c>
      <c r="P209">
        <v>1333</v>
      </c>
      <c r="Q209">
        <v>1331.5</v>
      </c>
      <c r="R209">
        <v>1331.5</v>
      </c>
    </row>
    <row r="210" spans="2:20">
      <c r="B210" s="139">
        <v>7270</v>
      </c>
      <c r="C210" t="str">
        <f>VLOOKUP(B210,'定期購入表 _20240911版'!$A$7:$B$56,2,FALSE)</f>
        <v>SUBARU</v>
      </c>
      <c r="D210" s="96">
        <v>45610</v>
      </c>
      <c r="E210" s="122">
        <v>2444.6</v>
      </c>
      <c r="F210">
        <v>1</v>
      </c>
      <c r="G210" s="96">
        <v>45611</v>
      </c>
      <c r="H210" s="128">
        <v>2477</v>
      </c>
      <c r="I210">
        <v>1</v>
      </c>
      <c r="J210" s="122">
        <f t="shared" si="51"/>
        <v>32.400000000000091</v>
      </c>
      <c r="L210">
        <f t="shared" si="53"/>
        <v>2444.6</v>
      </c>
    </row>
    <row r="211" spans="2:20">
      <c r="B211" s="139">
        <v>6981</v>
      </c>
      <c r="C211" t="str">
        <f>VLOOKUP(B211,'定期購入表 _20240911版'!$A$7:$B$56,2,FALSE)</f>
        <v>村田製作所</v>
      </c>
      <c r="D211" s="96">
        <v>45609</v>
      </c>
      <c r="E211" s="122">
        <v>2616</v>
      </c>
      <c r="F211">
        <v>1</v>
      </c>
      <c r="G211" s="96">
        <v>45611</v>
      </c>
      <c r="H211" s="128">
        <v>2634</v>
      </c>
      <c r="I211">
        <v>1</v>
      </c>
      <c r="J211" s="122">
        <f t="shared" si="51"/>
        <v>18</v>
      </c>
      <c r="L211">
        <f t="shared" si="53"/>
        <v>2616</v>
      </c>
    </row>
    <row r="212" spans="2:20">
      <c r="B212" s="139">
        <v>3141</v>
      </c>
      <c r="C212" t="str">
        <f>VLOOKUP(B212,'定期購入表 _20240911版'!$A$7:$B$56,2,FALSE)</f>
        <v>ウエルシアHD</v>
      </c>
      <c r="D212" s="96">
        <v>45602</v>
      </c>
      <c r="E212" s="122">
        <v>1898</v>
      </c>
      <c r="F212">
        <v>1</v>
      </c>
      <c r="G212" s="96">
        <v>45610</v>
      </c>
      <c r="H212" s="128">
        <v>1917</v>
      </c>
      <c r="I212">
        <v>1</v>
      </c>
      <c r="J212" s="122">
        <f t="shared" si="51"/>
        <v>19</v>
      </c>
      <c r="L212">
        <f t="shared" si="53"/>
        <v>1898</v>
      </c>
      <c r="O212">
        <v>1898</v>
      </c>
      <c r="P212">
        <v>1898</v>
      </c>
    </row>
    <row r="213" spans="2:20">
      <c r="B213" s="139">
        <v>6178</v>
      </c>
      <c r="C213" t="str">
        <f>VLOOKUP(B213,'定期購入表 _20240911版'!$A$7:$B$56,2,FALSE)</f>
        <v>日本郵政</v>
      </c>
      <c r="D213" s="96">
        <v>45610</v>
      </c>
      <c r="E213" s="122">
        <v>1502</v>
      </c>
      <c r="F213">
        <v>1</v>
      </c>
      <c r="G213" s="96">
        <v>45610</v>
      </c>
      <c r="H213" s="128">
        <v>1508.5</v>
      </c>
      <c r="I213">
        <v>1</v>
      </c>
      <c r="J213" s="122">
        <f t="shared" si="51"/>
        <v>6.5</v>
      </c>
      <c r="L213">
        <f t="shared" si="53"/>
        <v>1502</v>
      </c>
    </row>
    <row r="214" spans="2:20">
      <c r="B214" s="139">
        <v>3141</v>
      </c>
      <c r="C214" t="str">
        <f>VLOOKUP(B214,'定期購入表 _20240911版'!$A$7:$B$56,2,FALSE)</f>
        <v>ウエルシアHD</v>
      </c>
      <c r="D214" s="96">
        <v>45602</v>
      </c>
      <c r="E214" s="122">
        <v>1898</v>
      </c>
      <c r="F214">
        <v>1</v>
      </c>
      <c r="G214" s="96">
        <v>45609</v>
      </c>
      <c r="H214" s="128">
        <v>1928</v>
      </c>
      <c r="I214">
        <v>1</v>
      </c>
      <c r="J214" s="122">
        <f t="shared" si="51"/>
        <v>30</v>
      </c>
      <c r="L214">
        <f t="shared" si="53"/>
        <v>1898</v>
      </c>
      <c r="O214">
        <v>1898</v>
      </c>
      <c r="P214">
        <v>1898</v>
      </c>
    </row>
    <row r="215" spans="2:20">
      <c r="B215" s="139">
        <v>3402</v>
      </c>
      <c r="C215" t="str">
        <f>VLOOKUP(B215,'定期購入表 _20240911版'!$A$7:$B$56,2,FALSE)</f>
        <v>東レ</v>
      </c>
      <c r="D215" s="96">
        <v>45607</v>
      </c>
      <c r="E215" s="122">
        <v>932.7</v>
      </c>
      <c r="F215">
        <v>1</v>
      </c>
      <c r="G215" s="96">
        <v>45609</v>
      </c>
      <c r="H215" s="128">
        <v>921.2</v>
      </c>
      <c r="I215">
        <v>1</v>
      </c>
      <c r="J215" s="122">
        <f t="shared" si="51"/>
        <v>-11.5</v>
      </c>
      <c r="L215">
        <f t="shared" si="53"/>
        <v>932.7</v>
      </c>
    </row>
    <row r="216" spans="2:20">
      <c r="B216" s="139">
        <v>6753</v>
      </c>
      <c r="C216" t="str">
        <f>VLOOKUP(B216,'定期購入表 _20240911版'!$A$7:$B$56,2,FALSE)</f>
        <v>シャープ</v>
      </c>
      <c r="D216" s="96">
        <v>45607</v>
      </c>
      <c r="E216" s="122">
        <v>878.1</v>
      </c>
      <c r="F216">
        <v>3</v>
      </c>
      <c r="G216" s="96">
        <v>45609</v>
      </c>
      <c r="H216" s="128">
        <v>992.7</v>
      </c>
      <c r="I216">
        <v>3</v>
      </c>
      <c r="J216" s="122">
        <f t="shared" si="51"/>
        <v>343.80000000000007</v>
      </c>
      <c r="L216">
        <f t="shared" si="53"/>
        <v>2634.3</v>
      </c>
    </row>
    <row r="217" spans="2:20">
      <c r="B217" s="139">
        <v>3038</v>
      </c>
      <c r="C217" t="str">
        <f>VLOOKUP(B217,'定期購入表 _20240911版'!$A$7:$B$56,2,FALSE)</f>
        <v>神戸物産</v>
      </c>
      <c r="D217" s="96">
        <v>45603</v>
      </c>
      <c r="E217" s="122">
        <v>3660</v>
      </c>
      <c r="F217">
        <v>1</v>
      </c>
      <c r="G217" s="96">
        <v>45608</v>
      </c>
      <c r="H217" s="128">
        <v>3699</v>
      </c>
      <c r="I217">
        <v>1</v>
      </c>
      <c r="J217" s="122">
        <f t="shared" si="51"/>
        <v>39</v>
      </c>
      <c r="L217">
        <f t="shared" si="53"/>
        <v>3660</v>
      </c>
    </row>
    <row r="218" spans="2:20">
      <c r="B218" s="139">
        <v>3382</v>
      </c>
      <c r="C218" t="str">
        <f>VLOOKUP(B218,'定期購入表 _20240911版'!$A$7:$B$56,2,FALSE)</f>
        <v>7&amp;iHD</v>
      </c>
      <c r="D218" s="96">
        <v>45602</v>
      </c>
      <c r="E218" s="122">
        <v>2210</v>
      </c>
      <c r="F218">
        <v>1</v>
      </c>
      <c r="G218" s="96">
        <v>45608</v>
      </c>
      <c r="H218" s="128">
        <v>2224.5</v>
      </c>
      <c r="I218">
        <v>1</v>
      </c>
      <c r="J218" s="122">
        <f t="shared" si="51"/>
        <v>14.5</v>
      </c>
      <c r="L218">
        <f t="shared" si="53"/>
        <v>2210</v>
      </c>
    </row>
    <row r="219" spans="2:20">
      <c r="B219" s="139">
        <v>3402</v>
      </c>
      <c r="C219" t="str">
        <f>VLOOKUP(B219,'定期購入表 _20240911版'!$A$7:$B$56,2,FALSE)</f>
        <v>東レ</v>
      </c>
      <c r="D219" s="96">
        <v>45607</v>
      </c>
      <c r="E219" s="122">
        <v>932.7</v>
      </c>
      <c r="F219">
        <v>1</v>
      </c>
      <c r="G219" s="96">
        <v>45608</v>
      </c>
      <c r="H219" s="128">
        <v>945</v>
      </c>
      <c r="I219">
        <v>1</v>
      </c>
      <c r="J219" s="122">
        <f t="shared" si="51"/>
        <v>12.299999999999955</v>
      </c>
      <c r="L219">
        <f t="shared" si="53"/>
        <v>932.7</v>
      </c>
    </row>
    <row r="220" spans="2:20">
      <c r="B220" s="139">
        <v>4689</v>
      </c>
      <c r="C220" t="str">
        <f>VLOOKUP(B220,'定期購入表 _20240911版'!$A$7:$B$56,2,FALSE)</f>
        <v>LINEヤフー</v>
      </c>
      <c r="D220" s="96">
        <v>45603</v>
      </c>
      <c r="E220" s="122">
        <v>411.3</v>
      </c>
      <c r="F220">
        <v>1</v>
      </c>
      <c r="G220" s="96">
        <v>45608</v>
      </c>
      <c r="H220" s="128">
        <v>412.7</v>
      </c>
      <c r="I220">
        <v>1</v>
      </c>
      <c r="J220" s="122">
        <f t="shared" si="51"/>
        <v>1.3999999999999773</v>
      </c>
      <c r="L220">
        <f t="shared" si="53"/>
        <v>411.3</v>
      </c>
    </row>
    <row r="221" spans="2:20">
      <c r="B221" s="139">
        <v>6753</v>
      </c>
      <c r="C221" t="str">
        <f>VLOOKUP(B221,'定期購入表 _20240911版'!$A$7:$B$56,2,FALSE)</f>
        <v>シャープ</v>
      </c>
      <c r="D221" s="96">
        <v>45607</v>
      </c>
      <c r="E221" s="122">
        <v>878.1</v>
      </c>
      <c r="F221">
        <v>1</v>
      </c>
      <c r="G221" s="96">
        <v>45608</v>
      </c>
      <c r="H221" s="128">
        <v>882.7</v>
      </c>
      <c r="I221">
        <v>1</v>
      </c>
      <c r="J221" s="122">
        <f t="shared" si="51"/>
        <v>4.6000000000000227</v>
      </c>
      <c r="L221">
        <f t="shared" si="53"/>
        <v>878.1</v>
      </c>
      <c r="O221">
        <v>931.5</v>
      </c>
      <c r="P221">
        <v>931.5</v>
      </c>
      <c r="Q221">
        <v>931.5</v>
      </c>
      <c r="R221">
        <v>931.7</v>
      </c>
      <c r="S221">
        <v>931.7</v>
      </c>
      <c r="T221">
        <v>931.7</v>
      </c>
    </row>
    <row r="222" spans="2:20">
      <c r="B222" s="139">
        <v>7313</v>
      </c>
      <c r="C222" t="str">
        <f>VLOOKUP(B222,'定期購入表 _20240911版'!$A$7:$B$56,2,FALSE)</f>
        <v>TSテック</v>
      </c>
      <c r="D222" s="96">
        <v>45607</v>
      </c>
      <c r="E222" s="122">
        <v>1694</v>
      </c>
      <c r="F222">
        <v>1</v>
      </c>
      <c r="G222" s="96">
        <v>45608</v>
      </c>
      <c r="H222" s="128">
        <v>1720</v>
      </c>
      <c r="I222">
        <v>1</v>
      </c>
      <c r="J222" s="122">
        <f t="shared" si="51"/>
        <v>26</v>
      </c>
      <c r="L222">
        <f t="shared" si="53"/>
        <v>1694</v>
      </c>
    </row>
    <row r="223" spans="2:20">
      <c r="B223" s="139">
        <v>9201</v>
      </c>
      <c r="C223" t="str">
        <f>VLOOKUP(B223,'定期購入表 _20240911版'!$A$7:$B$56,2,FALSE)</f>
        <v>JAL</v>
      </c>
      <c r="D223" s="96">
        <v>45604</v>
      </c>
      <c r="E223" s="122">
        <v>2417.5</v>
      </c>
      <c r="F223">
        <v>2</v>
      </c>
      <c r="G223" s="96">
        <v>45608</v>
      </c>
      <c r="H223" s="128">
        <v>2444</v>
      </c>
      <c r="I223">
        <v>2</v>
      </c>
      <c r="J223" s="122">
        <f t="shared" si="51"/>
        <v>53</v>
      </c>
      <c r="L223">
        <f t="shared" si="53"/>
        <v>4835</v>
      </c>
    </row>
    <row r="224" spans="2:20">
      <c r="B224" s="139">
        <v>9990</v>
      </c>
      <c r="C224" t="str">
        <f>VLOOKUP(B224,'定期購入表 _20240911版'!$A$7:$B$56,2,FALSE)</f>
        <v>ｻｯｸｽﾊﾞｰHD</v>
      </c>
      <c r="D224" s="96">
        <v>45604</v>
      </c>
      <c r="E224" s="122">
        <v>930</v>
      </c>
      <c r="F224">
        <v>1</v>
      </c>
      <c r="G224" s="96">
        <v>45607</v>
      </c>
      <c r="H224" s="128">
        <v>937</v>
      </c>
      <c r="I224">
        <v>1</v>
      </c>
      <c r="J224" s="122">
        <f t="shared" si="51"/>
        <v>7</v>
      </c>
      <c r="L224">
        <f t="shared" si="53"/>
        <v>930</v>
      </c>
    </row>
    <row r="225" spans="2:20">
      <c r="B225" s="139">
        <v>1306</v>
      </c>
      <c r="C225" t="str">
        <f>VLOOKUP(B225,'定期購入表 _20240911版'!$A$7:$B$56,2,FALSE)</f>
        <v>NFTOPIX</v>
      </c>
      <c r="D225" s="96">
        <v>45603</v>
      </c>
      <c r="E225" s="122">
        <v>2878</v>
      </c>
      <c r="F225">
        <v>1</v>
      </c>
      <c r="G225" s="96">
        <v>45603</v>
      </c>
      <c r="H225" s="128">
        <v>2878</v>
      </c>
      <c r="I225">
        <v>1</v>
      </c>
      <c r="J225" s="122">
        <f t="shared" si="51"/>
        <v>0</v>
      </c>
      <c r="L225">
        <f t="shared" si="53"/>
        <v>2878</v>
      </c>
    </row>
    <row r="226" spans="2:20">
      <c r="B226" s="139">
        <v>2503</v>
      </c>
      <c r="C226" t="str">
        <f>VLOOKUP(B226,'定期購入表 _20240911版'!$A$7:$B$56,2,FALSE)</f>
        <v>キリンHD</v>
      </c>
      <c r="D226" s="96">
        <v>45601</v>
      </c>
      <c r="E226" s="122">
        <v>2223</v>
      </c>
      <c r="F226">
        <v>2</v>
      </c>
      <c r="G226" s="96">
        <v>45603</v>
      </c>
      <c r="H226" s="128">
        <v>2242.6999999999998</v>
      </c>
      <c r="I226">
        <v>2</v>
      </c>
      <c r="J226" s="122">
        <f t="shared" si="51"/>
        <v>39.399999999999636</v>
      </c>
      <c r="L226">
        <f t="shared" si="53"/>
        <v>4446</v>
      </c>
    </row>
    <row r="227" spans="2:20">
      <c r="B227" s="139">
        <v>2866</v>
      </c>
      <c r="C227" t="str">
        <f>VLOOKUP(B227,'定期購入表 _20240911版'!$A$7:$B$56,2,FALSE)</f>
        <v>GX優先証</v>
      </c>
      <c r="D227" s="96">
        <v>45602</v>
      </c>
      <c r="E227" s="122">
        <v>1056</v>
      </c>
      <c r="F227">
        <v>1</v>
      </c>
      <c r="G227" s="96">
        <v>45603</v>
      </c>
      <c r="H227" s="128">
        <v>1064</v>
      </c>
      <c r="I227">
        <v>1</v>
      </c>
      <c r="J227" s="122">
        <f t="shared" si="51"/>
        <v>8</v>
      </c>
      <c r="L227">
        <f t="shared" si="53"/>
        <v>1056</v>
      </c>
    </row>
    <row r="228" spans="2:20">
      <c r="B228" s="139">
        <v>3038</v>
      </c>
      <c r="C228" t="str">
        <f>VLOOKUP(B228,'定期購入表 _20240911版'!$A$7:$B$56,2,FALSE)</f>
        <v>神戸物産</v>
      </c>
      <c r="D228" s="96">
        <v>45603</v>
      </c>
      <c r="E228" s="122">
        <v>3660</v>
      </c>
      <c r="F228">
        <v>1</v>
      </c>
      <c r="G228" s="96">
        <v>45603</v>
      </c>
      <c r="H228" s="128">
        <v>3703</v>
      </c>
      <c r="I228">
        <v>1</v>
      </c>
      <c r="J228" s="122">
        <f t="shared" si="51"/>
        <v>43</v>
      </c>
      <c r="L228">
        <f t="shared" si="53"/>
        <v>3660</v>
      </c>
    </row>
    <row r="229" spans="2:20">
      <c r="B229" s="139">
        <v>3382</v>
      </c>
      <c r="C229" t="str">
        <f>VLOOKUP(B229,'定期購入表 _20240911版'!$A$7:$B$56,2,FALSE)</f>
        <v>7&amp;iHD</v>
      </c>
      <c r="D229" s="96">
        <v>45602</v>
      </c>
      <c r="E229" s="122">
        <v>2210</v>
      </c>
      <c r="F229">
        <v>1</v>
      </c>
      <c r="G229" s="96">
        <v>45603</v>
      </c>
      <c r="H229" s="128">
        <v>2225</v>
      </c>
      <c r="I229">
        <v>1</v>
      </c>
      <c r="J229" s="122">
        <f t="shared" si="51"/>
        <v>15</v>
      </c>
      <c r="L229">
        <f t="shared" si="53"/>
        <v>2210</v>
      </c>
    </row>
    <row r="230" spans="2:20">
      <c r="B230" s="139">
        <v>6178</v>
      </c>
      <c r="C230" t="str">
        <f>VLOOKUP(B230,'定期購入表 _20240911版'!$A$7:$B$56,2,FALSE)</f>
        <v>日本郵政</v>
      </c>
      <c r="D230" s="96">
        <v>45597</v>
      </c>
      <c r="E230" s="122">
        <v>1400</v>
      </c>
      <c r="F230">
        <v>1</v>
      </c>
      <c r="G230" s="96">
        <v>45603</v>
      </c>
      <c r="H230" s="128">
        <v>1456.5</v>
      </c>
      <c r="I230">
        <v>1</v>
      </c>
      <c r="J230" s="122">
        <f t="shared" si="51"/>
        <v>56.5</v>
      </c>
      <c r="L230">
        <f t="shared" si="53"/>
        <v>1400</v>
      </c>
    </row>
    <row r="231" spans="2:20">
      <c r="B231" s="139">
        <v>6525</v>
      </c>
      <c r="C231" t="str">
        <f>VLOOKUP(B231,'定期購入表 _20240911版'!$A$7:$B$56,2,FALSE)</f>
        <v>KOKUSAI</v>
      </c>
      <c r="D231" s="96">
        <v>45602</v>
      </c>
      <c r="E231" s="122">
        <v>2952</v>
      </c>
      <c r="F231">
        <v>1</v>
      </c>
      <c r="G231" s="96">
        <v>45603</v>
      </c>
      <c r="H231" s="128">
        <v>3024</v>
      </c>
      <c r="I231">
        <v>1</v>
      </c>
      <c r="J231" s="122">
        <f t="shared" si="51"/>
        <v>72</v>
      </c>
      <c r="L231">
        <f t="shared" si="53"/>
        <v>2952</v>
      </c>
    </row>
    <row r="232" spans="2:20">
      <c r="B232" s="139">
        <v>7313</v>
      </c>
      <c r="C232" t="str">
        <f>VLOOKUP(B232,'定期購入表 _20240911版'!$A$7:$B$56,2,FALSE)</f>
        <v>TSテック</v>
      </c>
      <c r="D232" s="96">
        <v>45594</v>
      </c>
      <c r="E232" s="122">
        <v>1716</v>
      </c>
      <c r="F232">
        <v>2</v>
      </c>
      <c r="G232" s="96">
        <v>45603</v>
      </c>
      <c r="H232" s="128">
        <v>1770.2</v>
      </c>
      <c r="I232">
        <v>2</v>
      </c>
      <c r="J232" s="122">
        <f t="shared" si="51"/>
        <v>108.40000000000009</v>
      </c>
      <c r="L232">
        <f t="shared" si="53"/>
        <v>3432</v>
      </c>
      <c r="O232" s="133"/>
      <c r="P232" s="133"/>
      <c r="Q232" s="133"/>
      <c r="R232" s="133"/>
    </row>
    <row r="233" spans="2:20">
      <c r="B233" s="139">
        <v>9990</v>
      </c>
      <c r="C233" t="str">
        <f>VLOOKUP(B233,'定期購入表 _20240911版'!$A$7:$B$56,2,FALSE)</f>
        <v>ｻｯｸｽﾊﾞｰHD</v>
      </c>
      <c r="D233" s="96">
        <v>45604</v>
      </c>
      <c r="E233" s="122">
        <v>930</v>
      </c>
      <c r="F233">
        <v>1</v>
      </c>
      <c r="G233" s="96">
        <v>45604</v>
      </c>
      <c r="H233" s="128">
        <v>934</v>
      </c>
      <c r="I233">
        <v>1</v>
      </c>
      <c r="J233" s="122">
        <f t="shared" si="51"/>
        <v>4</v>
      </c>
      <c r="L233">
        <f t="shared" si="53"/>
        <v>930</v>
      </c>
    </row>
    <row r="234" spans="2:20">
      <c r="B234" s="139">
        <v>1306</v>
      </c>
      <c r="C234" t="str">
        <f>VLOOKUP(B234,'定期購入表 _20240911版'!$A$7:$B$56,2,FALSE)</f>
        <v>NFTOPIX</v>
      </c>
      <c r="D234" s="96">
        <v>45596</v>
      </c>
      <c r="E234" s="122">
        <v>2820</v>
      </c>
      <c r="F234">
        <v>1</v>
      </c>
      <c r="G234" s="96">
        <v>45602</v>
      </c>
      <c r="H234" s="128">
        <v>2847.5</v>
      </c>
      <c r="I234">
        <v>1</v>
      </c>
      <c r="J234" s="122">
        <f t="shared" si="51"/>
        <v>27.5</v>
      </c>
      <c r="L234">
        <f t="shared" si="53"/>
        <v>2820</v>
      </c>
      <c r="O234">
        <v>331.2</v>
      </c>
    </row>
    <row r="235" spans="2:20">
      <c r="B235" s="139" t="s">
        <v>78</v>
      </c>
      <c r="C235" t="str">
        <f>VLOOKUP(B235,'定期購入表 _20240911版'!$A$7:$B$56,2,FALSE)</f>
        <v>日経半導体ETF</v>
      </c>
      <c r="D235" s="96">
        <v>45601</v>
      </c>
      <c r="E235" s="122">
        <v>1635.5</v>
      </c>
      <c r="F235">
        <v>1</v>
      </c>
      <c r="G235" s="96">
        <v>45602</v>
      </c>
      <c r="H235" s="128">
        <v>1687</v>
      </c>
      <c r="I235">
        <v>1</v>
      </c>
      <c r="J235" s="122">
        <f t="shared" ref="J235:J367" si="54">(H235-E235)*I235</f>
        <v>51.5</v>
      </c>
      <c r="O235">
        <v>1639</v>
      </c>
    </row>
    <row r="236" spans="2:20">
      <c r="B236" s="139">
        <v>2563</v>
      </c>
      <c r="C236" t="str">
        <f>VLOOKUP(B236,'定期購入表 _20240911版'!$A$7:$B$56,2,FALSE)</f>
        <v>iS500米H</v>
      </c>
      <c r="D236" s="96">
        <v>45597</v>
      </c>
      <c r="E236" s="122">
        <v>323.10000000000002</v>
      </c>
      <c r="F236">
        <v>1</v>
      </c>
      <c r="G236" s="96">
        <v>45602</v>
      </c>
      <c r="H236" s="128">
        <v>331.9</v>
      </c>
      <c r="I236">
        <v>1</v>
      </c>
      <c r="J236" s="122">
        <f>(H236-E236)*I236</f>
        <v>8.7999999999999545</v>
      </c>
      <c r="L236">
        <f>E236*F236</f>
        <v>323.10000000000002</v>
      </c>
      <c r="O236">
        <v>331.85</v>
      </c>
      <c r="P236">
        <v>331.85</v>
      </c>
      <c r="Q236">
        <v>331.85</v>
      </c>
      <c r="R236">
        <v>331.85</v>
      </c>
      <c r="S236">
        <v>331.85</v>
      </c>
      <c r="T236">
        <v>331.85</v>
      </c>
    </row>
    <row r="237" spans="2:20">
      <c r="B237" s="139">
        <v>2866</v>
      </c>
      <c r="C237" t="str">
        <f>VLOOKUP(B237,'定期購入表 _20240911版'!$A$7:$B$56,2,FALSE)</f>
        <v>GX優先証</v>
      </c>
      <c r="D237" s="96">
        <v>45602</v>
      </c>
      <c r="E237" s="122">
        <v>1056</v>
      </c>
      <c r="F237">
        <v>1</v>
      </c>
      <c r="G237" s="96">
        <v>45602</v>
      </c>
      <c r="H237" s="128">
        <v>1065</v>
      </c>
      <c r="I237">
        <v>1</v>
      </c>
      <c r="J237" s="122">
        <f t="shared" si="54"/>
        <v>9</v>
      </c>
    </row>
    <row r="238" spans="2:20">
      <c r="B238" s="139">
        <v>3402</v>
      </c>
      <c r="C238" t="str">
        <f>VLOOKUP(B238,'定期購入表 _20240911版'!$A$7:$B$56,2,FALSE)</f>
        <v>東レ</v>
      </c>
      <c r="D238" s="96">
        <v>45597</v>
      </c>
      <c r="E238" s="122">
        <v>817.5</v>
      </c>
      <c r="F238">
        <v>2</v>
      </c>
      <c r="G238" s="96">
        <v>45602</v>
      </c>
      <c r="H238" s="128">
        <v>840</v>
      </c>
      <c r="I238">
        <v>2</v>
      </c>
      <c r="J238" s="122">
        <f>(H238-E238)*I238</f>
        <v>45</v>
      </c>
      <c r="L238">
        <f t="shared" ref="L238:L246" si="55">E238*F238</f>
        <v>1635</v>
      </c>
      <c r="O238">
        <v>818</v>
      </c>
      <c r="P238">
        <v>818</v>
      </c>
    </row>
    <row r="239" spans="2:20">
      <c r="B239" s="139">
        <v>3563</v>
      </c>
      <c r="C239" t="str">
        <f>VLOOKUP(B239,'定期購入表 _20240911版'!$A$7:$B$56,2,FALSE)</f>
        <v>F&amp;LC</v>
      </c>
      <c r="D239" s="96">
        <v>45602</v>
      </c>
      <c r="E239" s="122">
        <v>2903</v>
      </c>
      <c r="F239">
        <v>1</v>
      </c>
      <c r="G239" s="96">
        <v>45602</v>
      </c>
      <c r="H239" s="128">
        <v>2991</v>
      </c>
      <c r="I239">
        <v>1</v>
      </c>
      <c r="J239" s="122">
        <f t="shared" si="54"/>
        <v>88</v>
      </c>
      <c r="L239">
        <f t="shared" si="55"/>
        <v>2903</v>
      </c>
    </row>
    <row r="240" spans="2:20">
      <c r="B240" s="139">
        <v>4689</v>
      </c>
      <c r="C240" t="str">
        <f>VLOOKUP(B240,'定期購入表 _20240911版'!$A$7:$B$56,2,FALSE)</f>
        <v>LINEヤフー</v>
      </c>
      <c r="D240" s="96">
        <v>45596</v>
      </c>
      <c r="E240" s="122">
        <v>412.55</v>
      </c>
      <c r="F240">
        <v>1</v>
      </c>
      <c r="G240" s="96">
        <v>45602</v>
      </c>
      <c r="H240" s="128">
        <v>428.7</v>
      </c>
      <c r="I240">
        <v>1</v>
      </c>
      <c r="J240" s="122">
        <f t="shared" si="54"/>
        <v>16.149999999999977</v>
      </c>
      <c r="L240">
        <f t="shared" si="55"/>
        <v>412.55</v>
      </c>
      <c r="O240">
        <v>410</v>
      </c>
      <c r="P240">
        <v>410</v>
      </c>
      <c r="Q240">
        <v>410</v>
      </c>
      <c r="R240">
        <v>410</v>
      </c>
      <c r="S240">
        <v>415.1</v>
      </c>
    </row>
    <row r="241" spans="2:19">
      <c r="B241" s="139">
        <v>6178</v>
      </c>
      <c r="C241" t="str">
        <f>VLOOKUP(B241,'定期購入表 _20240911版'!$A$7:$B$56,2,FALSE)</f>
        <v>日本郵政</v>
      </c>
      <c r="D241" s="96">
        <v>45597</v>
      </c>
      <c r="E241" s="122">
        <v>1400</v>
      </c>
      <c r="F241">
        <v>1</v>
      </c>
      <c r="G241" s="96">
        <v>45602</v>
      </c>
      <c r="H241" s="128">
        <v>1437.5</v>
      </c>
      <c r="I241">
        <v>1</v>
      </c>
      <c r="J241" s="122">
        <f>(H241-E241)*I241</f>
        <v>37.5</v>
      </c>
      <c r="L241">
        <f t="shared" si="55"/>
        <v>1400</v>
      </c>
      <c r="O241">
        <v>1410</v>
      </c>
      <c r="P241">
        <v>1410</v>
      </c>
      <c r="Q241">
        <v>1410</v>
      </c>
    </row>
    <row r="242" spans="2:19">
      <c r="B242" s="139">
        <v>6702</v>
      </c>
      <c r="C242" t="str">
        <f>VLOOKUP(B242,'定期購入表 _20240911版'!$A$7:$B$56,2,FALSE)</f>
        <v>富士通</v>
      </c>
      <c r="D242" s="96">
        <v>45601</v>
      </c>
      <c r="E242" s="122">
        <v>2684</v>
      </c>
      <c r="F242">
        <v>1</v>
      </c>
      <c r="G242" s="96">
        <v>45602</v>
      </c>
      <c r="H242" s="128">
        <v>2801.5</v>
      </c>
      <c r="I242">
        <v>1</v>
      </c>
      <c r="J242" s="122">
        <f>(H242-E242)*I242</f>
        <v>117.5</v>
      </c>
      <c r="L242">
        <f t="shared" si="55"/>
        <v>2684</v>
      </c>
    </row>
    <row r="243" spans="2:19">
      <c r="B243" s="139">
        <v>6981</v>
      </c>
      <c r="C243" t="str">
        <f>VLOOKUP(B243,'定期購入表 _20240911版'!$A$7:$B$56,2,FALSE)</f>
        <v>村田製作所</v>
      </c>
      <c r="D243" s="96">
        <v>45596</v>
      </c>
      <c r="E243" s="122">
        <v>2715</v>
      </c>
      <c r="F243">
        <v>1</v>
      </c>
      <c r="G243" s="96">
        <v>45602</v>
      </c>
      <c r="H243" s="128">
        <v>2757.5</v>
      </c>
      <c r="I243">
        <v>1</v>
      </c>
      <c r="J243" s="122">
        <f>(H243-E243)*I243</f>
        <v>42.5</v>
      </c>
      <c r="L243">
        <f t="shared" si="55"/>
        <v>2715</v>
      </c>
    </row>
    <row r="244" spans="2:19">
      <c r="B244" s="139">
        <v>7313</v>
      </c>
      <c r="C244" t="str">
        <f>VLOOKUP(B244,'定期購入表 _20240911版'!$A$7:$B$56,2,FALSE)</f>
        <v>TSテック</v>
      </c>
      <c r="D244" s="96">
        <v>45594</v>
      </c>
      <c r="E244" s="122">
        <v>1716</v>
      </c>
      <c r="F244">
        <v>1</v>
      </c>
      <c r="G244" s="96">
        <v>45602</v>
      </c>
      <c r="H244" s="128">
        <v>1752.5</v>
      </c>
      <c r="I244">
        <v>1</v>
      </c>
      <c r="J244" s="122">
        <f t="shared" si="54"/>
        <v>36.5</v>
      </c>
      <c r="L244">
        <f t="shared" si="55"/>
        <v>1716</v>
      </c>
      <c r="O244" s="133">
        <v>1715.25</v>
      </c>
      <c r="P244" s="133">
        <v>1715.25</v>
      </c>
      <c r="Q244" s="133">
        <v>1715.25</v>
      </c>
      <c r="R244" s="133">
        <v>1715.25</v>
      </c>
      <c r="S244">
        <v>1719</v>
      </c>
    </row>
    <row r="245" spans="2:19">
      <c r="B245" s="139">
        <v>9020</v>
      </c>
      <c r="C245" t="str">
        <f>VLOOKUP(B245,'定期購入表 _20240911版'!$A$7:$B$56,2,FALSE)</f>
        <v>JR東</v>
      </c>
      <c r="D245" s="96">
        <v>45596</v>
      </c>
      <c r="E245" s="122">
        <v>3065</v>
      </c>
      <c r="F245">
        <v>1</v>
      </c>
      <c r="G245" s="96">
        <v>45602</v>
      </c>
      <c r="H245" s="128">
        <v>3058</v>
      </c>
      <c r="I245">
        <v>1</v>
      </c>
      <c r="J245" s="122">
        <f t="shared" si="54"/>
        <v>-7</v>
      </c>
      <c r="L245">
        <f t="shared" si="55"/>
        <v>3065</v>
      </c>
    </row>
    <row r="246" spans="2:19">
      <c r="B246" s="139">
        <v>9990</v>
      </c>
      <c r="C246" t="str">
        <f>VLOOKUP(B246,'定期購入表 _20240911版'!$A$7:$B$56,2,FALSE)</f>
        <v>ｻｯｸｽﾊﾞｰHD</v>
      </c>
      <c r="D246" s="96">
        <v>45597</v>
      </c>
      <c r="E246" s="122">
        <v>899.33</v>
      </c>
      <c r="F246">
        <v>2</v>
      </c>
      <c r="G246" s="96">
        <v>45602</v>
      </c>
      <c r="H246" s="128">
        <v>916.5</v>
      </c>
      <c r="I246">
        <v>2</v>
      </c>
      <c r="J246" s="122">
        <f t="shared" si="54"/>
        <v>34.339999999999918</v>
      </c>
      <c r="L246">
        <f t="shared" si="55"/>
        <v>1798.66</v>
      </c>
      <c r="O246">
        <v>892</v>
      </c>
      <c r="P246">
        <v>903</v>
      </c>
      <c r="Q246">
        <v>903</v>
      </c>
    </row>
    <row r="247" spans="2:19">
      <c r="B247" s="139" t="s">
        <v>78</v>
      </c>
      <c r="C247" t="str">
        <f>VLOOKUP(B247,'定期購入表 _20240911版'!$A$7:$B$56,2,FALSE)</f>
        <v>日経半導体ETF</v>
      </c>
      <c r="D247" s="96">
        <v>45601</v>
      </c>
      <c r="E247" s="122">
        <v>1635.5</v>
      </c>
      <c r="F247">
        <v>1</v>
      </c>
      <c r="G247" s="96">
        <v>45601</v>
      </c>
      <c r="H247" s="122">
        <v>1661</v>
      </c>
      <c r="I247">
        <v>1</v>
      </c>
      <c r="J247" s="122">
        <f t="shared" si="54"/>
        <v>25.5</v>
      </c>
      <c r="O247">
        <v>1639</v>
      </c>
    </row>
    <row r="248" spans="2:19">
      <c r="B248" s="139">
        <v>4689</v>
      </c>
      <c r="C248" t="str">
        <f>VLOOKUP(B248,'定期購入表 _20240911版'!$A$7:$B$56,2,FALSE)</f>
        <v>LINEヤフー</v>
      </c>
      <c r="D248" s="96">
        <v>45596</v>
      </c>
      <c r="E248" s="122">
        <v>412.55</v>
      </c>
      <c r="F248">
        <v>1</v>
      </c>
      <c r="G248" s="96">
        <v>45601</v>
      </c>
      <c r="H248" s="128">
        <v>426.4</v>
      </c>
      <c r="I248">
        <v>1</v>
      </c>
      <c r="J248" s="122">
        <f t="shared" si="54"/>
        <v>13.849999999999966</v>
      </c>
      <c r="L248">
        <f t="shared" ref="L248:L256" si="56">E248*F248</f>
        <v>412.55</v>
      </c>
      <c r="O248">
        <v>410</v>
      </c>
      <c r="P248">
        <v>410</v>
      </c>
      <c r="Q248">
        <v>410</v>
      </c>
      <c r="R248">
        <v>410</v>
      </c>
      <c r="S248">
        <v>415.1</v>
      </c>
    </row>
    <row r="249" spans="2:19">
      <c r="B249" s="139">
        <v>6525</v>
      </c>
      <c r="C249" t="str">
        <f>VLOOKUP(B249,'定期購入表 _20240911版'!$A$7:$B$56,2,FALSE)</f>
        <v>KOKUSAI</v>
      </c>
      <c r="D249" s="96">
        <v>45597</v>
      </c>
      <c r="E249" s="122">
        <v>2765</v>
      </c>
      <c r="F249">
        <v>2</v>
      </c>
      <c r="G249" s="96">
        <v>45601</v>
      </c>
      <c r="H249" s="128">
        <v>2937.2</v>
      </c>
      <c r="I249">
        <v>2</v>
      </c>
      <c r="J249" s="122">
        <f t="shared" si="54"/>
        <v>344.39999999999964</v>
      </c>
      <c r="L249">
        <f t="shared" si="56"/>
        <v>5530</v>
      </c>
      <c r="O249">
        <v>2960</v>
      </c>
    </row>
    <row r="250" spans="2:19">
      <c r="B250" s="139">
        <v>6902</v>
      </c>
      <c r="C250" t="str">
        <f>VLOOKUP(B250,'定期購入表 _20240911版'!$A$7:$B$56,2,FALSE)</f>
        <v>デンソー</v>
      </c>
      <c r="D250" s="96">
        <v>45596</v>
      </c>
      <c r="E250" s="122">
        <v>2182</v>
      </c>
      <c r="F250">
        <v>1</v>
      </c>
      <c r="G250" s="96">
        <v>45601</v>
      </c>
      <c r="H250" s="128">
        <v>2216</v>
      </c>
      <c r="I250">
        <v>1</v>
      </c>
      <c r="J250" s="122">
        <f t="shared" si="54"/>
        <v>34</v>
      </c>
      <c r="L250">
        <f t="shared" si="56"/>
        <v>2182</v>
      </c>
    </row>
    <row r="251" spans="2:19">
      <c r="B251" s="139">
        <v>7270</v>
      </c>
      <c r="C251" t="str">
        <f>VLOOKUP(B251,'定期購入表 _20240911版'!$A$7:$B$56,2,FALSE)</f>
        <v>SUBARU</v>
      </c>
      <c r="D251" s="96">
        <v>45597</v>
      </c>
      <c r="E251" s="122">
        <v>2461.5</v>
      </c>
      <c r="F251">
        <v>2</v>
      </c>
      <c r="G251" s="96">
        <v>45601</v>
      </c>
      <c r="H251" s="128">
        <v>2585.5</v>
      </c>
      <c r="I251">
        <v>2</v>
      </c>
      <c r="J251" s="122">
        <f t="shared" si="54"/>
        <v>248</v>
      </c>
      <c r="L251">
        <f t="shared" si="56"/>
        <v>4923</v>
      </c>
    </row>
    <row r="252" spans="2:19">
      <c r="B252" s="139">
        <v>4689</v>
      </c>
      <c r="C252" t="str">
        <f>VLOOKUP(B252,'定期購入表 _20240911版'!$A$7:$B$56,2,FALSE)</f>
        <v>LINEヤフー</v>
      </c>
      <c r="D252" s="96">
        <v>45596</v>
      </c>
      <c r="E252" s="122">
        <v>412.55</v>
      </c>
      <c r="F252">
        <v>2</v>
      </c>
      <c r="G252" s="96">
        <v>45597</v>
      </c>
      <c r="H252" s="128">
        <v>413</v>
      </c>
      <c r="I252">
        <v>2</v>
      </c>
      <c r="J252" s="122">
        <f t="shared" si="54"/>
        <v>0.89999999999997726</v>
      </c>
      <c r="L252">
        <f t="shared" si="56"/>
        <v>825.1</v>
      </c>
      <c r="O252">
        <v>410</v>
      </c>
      <c r="P252">
        <v>410</v>
      </c>
      <c r="Q252">
        <v>410</v>
      </c>
      <c r="R252">
        <v>410</v>
      </c>
      <c r="S252">
        <v>415.1</v>
      </c>
    </row>
    <row r="253" spans="2:19">
      <c r="B253" s="139">
        <v>6902</v>
      </c>
      <c r="C253" t="str">
        <f>VLOOKUP(B253,'定期購入表 _20240911版'!$A$7:$B$56,2,FALSE)</f>
        <v>デンソー</v>
      </c>
      <c r="D253" s="96">
        <v>45596</v>
      </c>
      <c r="E253" s="122">
        <v>2182</v>
      </c>
      <c r="F253">
        <v>2</v>
      </c>
      <c r="G253" s="96">
        <v>45597</v>
      </c>
      <c r="H253" s="128">
        <v>2206.1999999999998</v>
      </c>
      <c r="I253">
        <v>2</v>
      </c>
      <c r="J253" s="122">
        <f t="shared" si="54"/>
        <v>48.399999999999636</v>
      </c>
      <c r="L253">
        <f t="shared" si="56"/>
        <v>4364</v>
      </c>
    </row>
    <row r="254" spans="2:19">
      <c r="B254" s="139">
        <v>7313</v>
      </c>
      <c r="C254" t="str">
        <f>VLOOKUP(B254,'定期購入表 _20240911版'!$A$7:$B$56,2,FALSE)</f>
        <v>TSテック</v>
      </c>
      <c r="D254" s="96">
        <v>45594</v>
      </c>
      <c r="E254" s="122">
        <v>1716</v>
      </c>
      <c r="F254">
        <v>1</v>
      </c>
      <c r="G254" s="96">
        <v>45597</v>
      </c>
      <c r="H254" s="128">
        <v>1723</v>
      </c>
      <c r="I254">
        <v>1</v>
      </c>
      <c r="J254" s="122">
        <f t="shared" si="54"/>
        <v>7</v>
      </c>
      <c r="L254">
        <f t="shared" si="56"/>
        <v>1716</v>
      </c>
      <c r="O254" s="133">
        <v>1715.25</v>
      </c>
      <c r="P254" s="133">
        <v>1715.25</v>
      </c>
      <c r="Q254" s="133">
        <v>1715.25</v>
      </c>
      <c r="R254" s="133">
        <v>1715.25</v>
      </c>
      <c r="S254">
        <v>1719</v>
      </c>
    </row>
    <row r="255" spans="2:19">
      <c r="B255" s="139">
        <v>8306</v>
      </c>
      <c r="C255" t="str">
        <f>VLOOKUP(B255,'定期購入表 _20240911版'!$A$7:$B$56,2,FALSE)</f>
        <v>三菱UFJ</v>
      </c>
      <c r="D255" s="96">
        <v>45597</v>
      </c>
      <c r="E255" s="122">
        <v>1610</v>
      </c>
      <c r="F255">
        <v>1</v>
      </c>
      <c r="G255" s="96">
        <v>45597</v>
      </c>
      <c r="H255" s="128">
        <v>1627</v>
      </c>
      <c r="I255">
        <v>1</v>
      </c>
      <c r="J255" s="122">
        <f t="shared" si="54"/>
        <v>17</v>
      </c>
      <c r="L255">
        <f t="shared" si="56"/>
        <v>1610</v>
      </c>
    </row>
    <row r="256" spans="2:19">
      <c r="B256" s="139">
        <v>9990</v>
      </c>
      <c r="C256" t="str">
        <f>VLOOKUP(B256,'定期購入表 _20240911版'!$A$7:$B$56,2,FALSE)</f>
        <v>ｻｯｸｽﾊﾞｰHD</v>
      </c>
      <c r="D256" s="96">
        <v>45597</v>
      </c>
      <c r="E256" s="122">
        <v>899.33</v>
      </c>
      <c r="F256">
        <v>1</v>
      </c>
      <c r="G256" s="96">
        <v>45597</v>
      </c>
      <c r="H256" s="128">
        <v>918</v>
      </c>
      <c r="I256">
        <v>1</v>
      </c>
      <c r="J256" s="122">
        <f t="shared" si="54"/>
        <v>18.669999999999959</v>
      </c>
      <c r="L256">
        <f t="shared" si="56"/>
        <v>899.33</v>
      </c>
      <c r="O256">
        <v>892</v>
      </c>
      <c r="P256">
        <v>903</v>
      </c>
      <c r="Q256">
        <v>903</v>
      </c>
    </row>
    <row r="257" spans="2:19">
      <c r="B257" s="139">
        <v>3402</v>
      </c>
      <c r="C257" t="str">
        <f>VLOOKUP(B257,'定期購入表 _20240911版'!$A$7:$B$56,2,FALSE)</f>
        <v>東レ</v>
      </c>
      <c r="D257" s="96">
        <v>45588</v>
      </c>
      <c r="E257" s="122">
        <v>824.25</v>
      </c>
      <c r="F257">
        <v>3</v>
      </c>
      <c r="G257" s="96">
        <v>45596</v>
      </c>
      <c r="H257" s="136">
        <v>831.9</v>
      </c>
      <c r="I257">
        <v>3</v>
      </c>
      <c r="J257" s="122">
        <f t="shared" si="54"/>
        <v>22.949999999999932</v>
      </c>
      <c r="L257">
        <f t="shared" ref="L257:L262" si="57">E257*F257</f>
        <v>2472.75</v>
      </c>
    </row>
    <row r="258" spans="2:19">
      <c r="B258" s="139">
        <v>5019</v>
      </c>
      <c r="C258" t="str">
        <f>VLOOKUP(B258,'定期購入表 _20240911版'!$A$7:$B$56,2,FALSE)</f>
        <v>出光興産</v>
      </c>
      <c r="D258" s="96">
        <v>45595</v>
      </c>
      <c r="E258" s="122">
        <v>1018.25</v>
      </c>
      <c r="F258">
        <v>1</v>
      </c>
      <c r="G258" s="96">
        <v>45596</v>
      </c>
      <c r="H258" s="136">
        <v>1043.5</v>
      </c>
      <c r="I258">
        <v>1</v>
      </c>
      <c r="J258" s="122">
        <f t="shared" si="54"/>
        <v>25.25</v>
      </c>
      <c r="L258">
        <f>E258*F258</f>
        <v>1018.25</v>
      </c>
    </row>
    <row r="259" spans="2:19">
      <c r="B259" s="139">
        <v>6178</v>
      </c>
      <c r="C259" t="str">
        <f>VLOOKUP(B259,'定期購入表 _20240911版'!$A$7:$B$56,2,FALSE)</f>
        <v>日本郵政</v>
      </c>
      <c r="D259" s="96">
        <v>45587</v>
      </c>
      <c r="E259" s="122">
        <v>1410.2</v>
      </c>
      <c r="F259">
        <v>1</v>
      </c>
      <c r="G259" s="96">
        <v>45596</v>
      </c>
      <c r="H259" s="136">
        <v>1418</v>
      </c>
      <c r="I259">
        <v>1</v>
      </c>
      <c r="J259" s="122">
        <f t="shared" si="54"/>
        <v>7.7999999999999545</v>
      </c>
      <c r="L259">
        <f>E259*F259</f>
        <v>1410.2</v>
      </c>
    </row>
    <row r="260" spans="2:19">
      <c r="B260" s="139">
        <v>6902</v>
      </c>
      <c r="C260" t="str">
        <f>VLOOKUP(B260,'定期購入表 _20240911版'!$A$7:$B$56,2,FALSE)</f>
        <v>デンソー</v>
      </c>
      <c r="D260" s="96">
        <v>45596</v>
      </c>
      <c r="E260" s="122">
        <v>2182</v>
      </c>
      <c r="F260">
        <v>1</v>
      </c>
      <c r="G260" s="96">
        <v>45596</v>
      </c>
      <c r="H260" s="136">
        <v>2162</v>
      </c>
      <c r="I260">
        <v>1</v>
      </c>
      <c r="J260" s="122">
        <f t="shared" si="54"/>
        <v>-20</v>
      </c>
      <c r="L260">
        <f>E260*F260</f>
        <v>2182</v>
      </c>
    </row>
    <row r="261" spans="2:19">
      <c r="B261" s="139">
        <v>9201</v>
      </c>
      <c r="C261" t="str">
        <f>VLOOKUP(B261,'定期購入表 _20240911版'!$A$7:$B$56,2,FALSE)</f>
        <v>JAL</v>
      </c>
      <c r="D261" s="96">
        <v>45594</v>
      </c>
      <c r="E261" s="122">
        <v>2421.3000000000002</v>
      </c>
      <c r="F261">
        <v>2</v>
      </c>
      <c r="G261" s="96">
        <v>45596</v>
      </c>
      <c r="H261" s="136">
        <v>2451.1999999999998</v>
      </c>
      <c r="I261">
        <v>2</v>
      </c>
      <c r="J261" s="122">
        <f t="shared" si="54"/>
        <v>59.799999999999272</v>
      </c>
      <c r="L261">
        <f t="shared" si="57"/>
        <v>4842.6000000000004</v>
      </c>
      <c r="O261">
        <v>2424</v>
      </c>
      <c r="P261">
        <v>2420</v>
      </c>
      <c r="Q261">
        <v>2420</v>
      </c>
    </row>
    <row r="262" spans="2:19">
      <c r="B262" s="139">
        <v>9990</v>
      </c>
      <c r="C262" t="str">
        <f>VLOOKUP(B262,'定期購入表 _20240911版'!$A$7:$B$56,2,FALSE)</f>
        <v>ｻｯｸｽﾊﾞｰHD</v>
      </c>
      <c r="D262" s="96">
        <v>45593</v>
      </c>
      <c r="E262" s="122">
        <v>892</v>
      </c>
      <c r="F262">
        <v>1</v>
      </c>
      <c r="G262" s="96">
        <v>45596</v>
      </c>
      <c r="H262" s="136">
        <v>911</v>
      </c>
      <c r="I262">
        <v>1</v>
      </c>
      <c r="J262" s="122">
        <f t="shared" si="54"/>
        <v>19</v>
      </c>
      <c r="L262">
        <f t="shared" si="57"/>
        <v>892</v>
      </c>
    </row>
    <row r="263" spans="2:19">
      <c r="B263" s="139">
        <v>2914</v>
      </c>
      <c r="C263" t="str">
        <f>VLOOKUP(B263,'定期購入表 _20240911版'!$A$7:$B$56,2,FALSE)</f>
        <v>JT</v>
      </c>
      <c r="D263" s="96">
        <v>45586</v>
      </c>
      <c r="E263" s="122">
        <v>4194</v>
      </c>
      <c r="F263">
        <v>1</v>
      </c>
      <c r="G263" s="96">
        <v>45595</v>
      </c>
      <c r="H263" s="136">
        <v>4215</v>
      </c>
      <c r="I263">
        <v>1</v>
      </c>
      <c r="J263" s="122">
        <f t="shared" si="54"/>
        <v>21</v>
      </c>
      <c r="L263">
        <f t="shared" ref="L263:L294" si="58">E263*F263</f>
        <v>4194</v>
      </c>
    </row>
    <row r="264" spans="2:19">
      <c r="B264" s="139">
        <v>3141</v>
      </c>
      <c r="C264" t="str">
        <f>VLOOKUP(B264,'定期購入表 _20240911版'!$A$7:$B$56,2,FALSE)</f>
        <v>ウエルシアHD</v>
      </c>
      <c r="D264" s="96">
        <v>45590</v>
      </c>
      <c r="E264" s="122">
        <v>1915</v>
      </c>
      <c r="F264">
        <v>1</v>
      </c>
      <c r="G264" s="96">
        <v>45595</v>
      </c>
      <c r="H264" s="136">
        <v>1925</v>
      </c>
      <c r="I264">
        <v>1</v>
      </c>
      <c r="J264" s="122">
        <f t="shared" si="54"/>
        <v>10</v>
      </c>
      <c r="L264">
        <f t="shared" si="58"/>
        <v>1915</v>
      </c>
      <c r="O264">
        <v>1914</v>
      </c>
      <c r="P264">
        <v>1911.5</v>
      </c>
    </row>
    <row r="265" spans="2:19">
      <c r="B265" s="139">
        <v>3402</v>
      </c>
      <c r="C265" t="str">
        <f>VLOOKUP(B265,'定期購入表 _20240911版'!$A$7:$B$56,2,FALSE)</f>
        <v>東レ</v>
      </c>
      <c r="D265" s="96">
        <v>45588</v>
      </c>
      <c r="E265" s="122">
        <v>824.25</v>
      </c>
      <c r="F265">
        <v>3</v>
      </c>
      <c r="G265" s="96">
        <v>45595</v>
      </c>
      <c r="H265" s="136">
        <v>834.8</v>
      </c>
      <c r="I265">
        <v>3</v>
      </c>
      <c r="J265" s="122">
        <f t="shared" si="54"/>
        <v>31.649999999999864</v>
      </c>
      <c r="L265">
        <f t="shared" si="58"/>
        <v>2472.75</v>
      </c>
    </row>
    <row r="266" spans="2:19">
      <c r="B266" s="139">
        <v>3563</v>
      </c>
      <c r="C266" t="str">
        <f>VLOOKUP(B266,'定期購入表 _20240911版'!$A$7:$B$56,2,FALSE)</f>
        <v>F&amp;LC</v>
      </c>
      <c r="D266" s="96">
        <v>45595</v>
      </c>
      <c r="E266" s="122">
        <v>2993</v>
      </c>
      <c r="F266">
        <v>1</v>
      </c>
      <c r="G266" s="96">
        <v>45595</v>
      </c>
      <c r="H266" s="136">
        <v>2994.5</v>
      </c>
      <c r="I266">
        <v>1</v>
      </c>
      <c r="J266" s="122">
        <f t="shared" si="54"/>
        <v>1.5</v>
      </c>
      <c r="L266">
        <f t="shared" si="58"/>
        <v>2993</v>
      </c>
    </row>
    <row r="267" spans="2:19">
      <c r="B267" s="139">
        <v>5019</v>
      </c>
      <c r="C267" t="str">
        <f>VLOOKUP(B267,'定期購入表 _20240911版'!$A$7:$B$56,2,FALSE)</f>
        <v>出光興産</v>
      </c>
      <c r="D267" s="96">
        <v>45595</v>
      </c>
      <c r="E267" s="122">
        <v>1018.25</v>
      </c>
      <c r="F267">
        <v>1</v>
      </c>
      <c r="G267" s="96">
        <v>45595</v>
      </c>
      <c r="H267" s="136">
        <v>1037</v>
      </c>
      <c r="I267">
        <v>1</v>
      </c>
      <c r="J267" s="122">
        <f t="shared" si="54"/>
        <v>18.75</v>
      </c>
      <c r="L267">
        <f t="shared" si="58"/>
        <v>1018.25</v>
      </c>
    </row>
    <row r="268" spans="2:19">
      <c r="B268" s="139">
        <v>6178</v>
      </c>
      <c r="C268" t="str">
        <f>VLOOKUP(B268,'定期購入表 _20240911版'!$A$7:$B$56,2,FALSE)</f>
        <v>日本郵政</v>
      </c>
      <c r="D268" s="96">
        <v>45587</v>
      </c>
      <c r="E268" s="122">
        <v>1410.2</v>
      </c>
      <c r="F268">
        <v>2</v>
      </c>
      <c r="G268" s="96">
        <v>45595</v>
      </c>
      <c r="H268" s="136">
        <v>1427</v>
      </c>
      <c r="I268">
        <v>2</v>
      </c>
      <c r="J268" s="122">
        <f t="shared" si="54"/>
        <v>33.599999999999909</v>
      </c>
      <c r="L268">
        <f t="shared" si="58"/>
        <v>2820.4</v>
      </c>
    </row>
    <row r="269" spans="2:19">
      <c r="B269" s="139">
        <v>7313</v>
      </c>
      <c r="C269" t="str">
        <f>VLOOKUP(B269,'定期購入表 _20240911版'!$A$7:$B$56,2,FALSE)</f>
        <v>TSテック</v>
      </c>
      <c r="D269" s="96">
        <v>45594</v>
      </c>
      <c r="E269" s="122">
        <v>1716</v>
      </c>
      <c r="F269">
        <v>1</v>
      </c>
      <c r="G269" s="96">
        <v>45595</v>
      </c>
      <c r="H269" s="136">
        <v>1718.5</v>
      </c>
      <c r="I269">
        <v>1</v>
      </c>
      <c r="J269" s="122">
        <f t="shared" si="54"/>
        <v>2.5</v>
      </c>
      <c r="L269">
        <f t="shared" si="58"/>
        <v>1716</v>
      </c>
      <c r="O269" s="133">
        <v>1715.25</v>
      </c>
      <c r="P269" s="133">
        <v>1715.25</v>
      </c>
      <c r="Q269" s="133">
        <v>1715.25</v>
      </c>
      <c r="R269" s="133">
        <v>1715.25</v>
      </c>
      <c r="S269">
        <v>1719</v>
      </c>
    </row>
    <row r="270" spans="2:19">
      <c r="B270" s="139">
        <v>9020</v>
      </c>
      <c r="C270" t="str">
        <f>VLOOKUP(B270,'定期購入表 _20240911版'!$A$7:$B$56,2,FALSE)</f>
        <v>JR東</v>
      </c>
      <c r="D270" s="96">
        <v>45590</v>
      </c>
      <c r="E270" s="122">
        <v>3000</v>
      </c>
      <c r="F270">
        <v>1</v>
      </c>
      <c r="G270" s="96">
        <v>45595</v>
      </c>
      <c r="H270" s="136">
        <v>3066</v>
      </c>
      <c r="I270">
        <v>1</v>
      </c>
      <c r="J270" s="122">
        <f t="shared" si="54"/>
        <v>66</v>
      </c>
      <c r="L270">
        <f t="shared" si="58"/>
        <v>3000</v>
      </c>
    </row>
    <row r="271" spans="2:19">
      <c r="B271" s="139">
        <v>9201</v>
      </c>
      <c r="C271" t="str">
        <f>VLOOKUP(B271,'定期購入表 _20240911版'!$A$7:$B$56,2,FALSE)</f>
        <v>JAL</v>
      </c>
      <c r="D271" s="96">
        <v>45594</v>
      </c>
      <c r="E271" s="122">
        <v>2421.3000000000002</v>
      </c>
      <c r="F271">
        <v>3</v>
      </c>
      <c r="G271" s="96">
        <v>45595</v>
      </c>
      <c r="H271" s="136">
        <v>2438.6</v>
      </c>
      <c r="I271">
        <v>3</v>
      </c>
      <c r="J271" s="122">
        <f t="shared" si="54"/>
        <v>51.899999999999181</v>
      </c>
      <c r="L271">
        <f t="shared" si="58"/>
        <v>7263.9000000000005</v>
      </c>
      <c r="O271">
        <v>2424</v>
      </c>
      <c r="P271">
        <v>2420</v>
      </c>
      <c r="Q271">
        <v>2420</v>
      </c>
    </row>
    <row r="272" spans="2:19">
      <c r="B272" s="139" t="s">
        <v>78</v>
      </c>
      <c r="C272" t="str">
        <f>VLOOKUP(B272,'定期購入表 _20240911版'!$A$7:$B$56,2,FALSE)</f>
        <v>日経半導体ETF</v>
      </c>
      <c r="D272" s="96">
        <v>45588</v>
      </c>
      <c r="E272" s="122">
        <v>1601</v>
      </c>
      <c r="F272">
        <v>1</v>
      </c>
      <c r="G272" s="96">
        <v>45594</v>
      </c>
      <c r="H272" s="136">
        <v>1646</v>
      </c>
      <c r="I272">
        <v>1</v>
      </c>
      <c r="J272" s="122">
        <f t="shared" si="54"/>
        <v>45</v>
      </c>
      <c r="L272">
        <f t="shared" si="58"/>
        <v>1601</v>
      </c>
    </row>
    <row r="273" spans="2:16">
      <c r="B273" s="139">
        <v>7267</v>
      </c>
      <c r="C273" t="str">
        <f>VLOOKUP(B273,'定期購入表 _20240911版'!$A$7:$B$56,2,FALSE)</f>
        <v>ホンダ</v>
      </c>
      <c r="D273" s="96">
        <v>45590</v>
      </c>
      <c r="E273" s="122">
        <v>1520</v>
      </c>
      <c r="F273">
        <v>1</v>
      </c>
      <c r="G273" s="96">
        <v>45594</v>
      </c>
      <c r="H273" s="128">
        <v>1580</v>
      </c>
      <c r="I273">
        <v>1</v>
      </c>
      <c r="J273" s="122">
        <f t="shared" si="54"/>
        <v>60</v>
      </c>
      <c r="L273">
        <f t="shared" si="58"/>
        <v>1520</v>
      </c>
    </row>
    <row r="274" spans="2:16">
      <c r="B274" s="139">
        <v>8306</v>
      </c>
      <c r="C274" t="str">
        <f>VLOOKUP(B274,'定期購入表 _20240911版'!$A$7:$B$56,2,FALSE)</f>
        <v>三菱UFJ</v>
      </c>
      <c r="D274" s="96">
        <v>45593</v>
      </c>
      <c r="E274" s="122">
        <v>1515.5</v>
      </c>
      <c r="F274">
        <v>1</v>
      </c>
      <c r="G274" s="96">
        <v>45594</v>
      </c>
      <c r="H274" s="128">
        <v>1590.7</v>
      </c>
      <c r="I274">
        <v>1</v>
      </c>
      <c r="J274" s="122">
        <f t="shared" si="54"/>
        <v>75.200000000000045</v>
      </c>
      <c r="L274">
        <f t="shared" si="58"/>
        <v>1515.5</v>
      </c>
    </row>
    <row r="275" spans="2:16">
      <c r="B275" s="139">
        <v>9020</v>
      </c>
      <c r="C275" t="str">
        <f>VLOOKUP(B275,'定期購入表 _20240911版'!$A$7:$B$56,2,FALSE)</f>
        <v>JR東</v>
      </c>
      <c r="D275" s="96">
        <v>45590</v>
      </c>
      <c r="E275" s="122">
        <v>3000</v>
      </c>
      <c r="F275">
        <v>1</v>
      </c>
      <c r="G275" s="96">
        <v>45594</v>
      </c>
      <c r="H275" s="128">
        <v>3055</v>
      </c>
      <c r="I275">
        <v>1</v>
      </c>
      <c r="J275" s="122">
        <f t="shared" si="54"/>
        <v>55</v>
      </c>
      <c r="L275">
        <f t="shared" si="58"/>
        <v>3000</v>
      </c>
    </row>
    <row r="276" spans="2:16">
      <c r="B276" s="139">
        <v>9990</v>
      </c>
      <c r="C276" t="str">
        <f>VLOOKUP(B276,'定期購入表 _20240911版'!$A$7:$B$56,2,FALSE)</f>
        <v>ｻｯｸｽﾊﾞｰHD</v>
      </c>
      <c r="D276" s="96">
        <v>45593</v>
      </c>
      <c r="E276" s="122">
        <v>892</v>
      </c>
      <c r="F276">
        <v>1</v>
      </c>
      <c r="G276" s="96">
        <v>45594</v>
      </c>
      <c r="H276" s="136">
        <v>908</v>
      </c>
      <c r="I276">
        <v>1</v>
      </c>
      <c r="J276" s="122">
        <f t="shared" si="54"/>
        <v>16</v>
      </c>
      <c r="L276">
        <f t="shared" si="58"/>
        <v>892</v>
      </c>
    </row>
    <row r="277" spans="2:16">
      <c r="B277" s="139">
        <v>1306</v>
      </c>
      <c r="C277" t="str">
        <f>VLOOKUP(B277,'定期購入表 _20240911版'!$A$7:$B$56,2,FALSE)</f>
        <v>NFTOPIX</v>
      </c>
      <c r="D277" s="96">
        <v>45590</v>
      </c>
      <c r="E277" s="122">
        <v>2737</v>
      </c>
      <c r="F277">
        <v>1</v>
      </c>
      <c r="G277" s="96">
        <v>45593</v>
      </c>
      <c r="H277" s="128">
        <v>2781</v>
      </c>
      <c r="I277">
        <v>1</v>
      </c>
      <c r="J277" s="122">
        <f t="shared" si="54"/>
        <v>44</v>
      </c>
      <c r="L277">
        <f t="shared" si="58"/>
        <v>2737</v>
      </c>
      <c r="O277">
        <v>2762</v>
      </c>
      <c r="P277">
        <v>2737</v>
      </c>
    </row>
    <row r="278" spans="2:16">
      <c r="B278" s="139" t="s">
        <v>78</v>
      </c>
      <c r="C278" t="str">
        <f>VLOOKUP(B278,'定期購入表 _20240911版'!$A$7:$B$56,2,FALSE)</f>
        <v>日経半導体ETF</v>
      </c>
      <c r="D278" s="96">
        <v>45588</v>
      </c>
      <c r="E278" s="122">
        <v>1601</v>
      </c>
      <c r="F278">
        <v>2</v>
      </c>
      <c r="G278" s="96">
        <v>45593</v>
      </c>
      <c r="H278" s="128">
        <v>1630</v>
      </c>
      <c r="I278">
        <v>2</v>
      </c>
      <c r="J278" s="122">
        <f t="shared" si="54"/>
        <v>58</v>
      </c>
      <c r="L278">
        <f t="shared" si="58"/>
        <v>3202</v>
      </c>
    </row>
    <row r="279" spans="2:16">
      <c r="B279" s="139">
        <v>2337</v>
      </c>
      <c r="C279" t="str">
        <f>VLOOKUP(B279,'定期購入表 _20240911版'!$A$7:$B$56,2,FALSE)</f>
        <v>いちご</v>
      </c>
      <c r="D279" s="96">
        <v>45590</v>
      </c>
      <c r="E279" s="122">
        <v>410</v>
      </c>
      <c r="F279">
        <v>2</v>
      </c>
      <c r="G279" s="96">
        <v>45593</v>
      </c>
      <c r="H279" s="136">
        <v>410</v>
      </c>
      <c r="I279">
        <v>2</v>
      </c>
      <c r="J279" s="122">
        <f t="shared" si="54"/>
        <v>0</v>
      </c>
      <c r="L279">
        <f t="shared" si="58"/>
        <v>820</v>
      </c>
    </row>
    <row r="280" spans="2:16">
      <c r="B280" s="139">
        <v>3141</v>
      </c>
      <c r="C280" t="str">
        <f>VLOOKUP(B280,'定期購入表 _20240911版'!$A$7:$B$56,2,FALSE)</f>
        <v>ウエルシアHD</v>
      </c>
      <c r="D280" s="96">
        <v>45590</v>
      </c>
      <c r="E280" s="122">
        <v>1915</v>
      </c>
      <c r="F280">
        <v>1</v>
      </c>
      <c r="G280" s="96">
        <v>45593</v>
      </c>
      <c r="H280" s="128">
        <v>1944</v>
      </c>
      <c r="I280">
        <v>1</v>
      </c>
      <c r="J280" s="122">
        <f t="shared" si="54"/>
        <v>29</v>
      </c>
      <c r="L280">
        <f t="shared" si="58"/>
        <v>1915</v>
      </c>
      <c r="O280">
        <v>1914</v>
      </c>
      <c r="P280">
        <v>1911.5</v>
      </c>
    </row>
    <row r="281" spans="2:16">
      <c r="B281" s="139">
        <v>3402</v>
      </c>
      <c r="C281" t="str">
        <f>VLOOKUP(B281,'定期購入表 _20240911版'!$A$7:$B$56,2,FALSE)</f>
        <v>東レ</v>
      </c>
      <c r="D281" s="96">
        <v>45588</v>
      </c>
      <c r="E281" s="122">
        <v>824.25</v>
      </c>
      <c r="F281">
        <v>2</v>
      </c>
      <c r="G281" s="96">
        <v>45593</v>
      </c>
      <c r="H281" s="128">
        <v>831.9</v>
      </c>
      <c r="I281">
        <v>2</v>
      </c>
      <c r="J281" s="122">
        <f t="shared" si="54"/>
        <v>15.299999999999955</v>
      </c>
      <c r="L281">
        <f t="shared" si="58"/>
        <v>1648.5</v>
      </c>
    </row>
    <row r="282" spans="2:16">
      <c r="B282" s="139">
        <v>6301</v>
      </c>
      <c r="C282" t="str">
        <f>VLOOKUP(B282,'定期購入表 _20240911版'!$A$7:$B$56,2,FALSE)</f>
        <v>コマツ</v>
      </c>
      <c r="D282" s="96">
        <v>45589</v>
      </c>
      <c r="E282" s="122">
        <v>3909</v>
      </c>
      <c r="F282">
        <v>1</v>
      </c>
      <c r="G282" s="96">
        <v>45593</v>
      </c>
      <c r="H282" s="128">
        <v>3996</v>
      </c>
      <c r="I282">
        <v>1</v>
      </c>
      <c r="J282" s="122">
        <f t="shared" si="54"/>
        <v>87</v>
      </c>
      <c r="L282">
        <f t="shared" si="58"/>
        <v>3909</v>
      </c>
    </row>
    <row r="283" spans="2:16">
      <c r="B283" s="139">
        <v>6525</v>
      </c>
      <c r="C283" t="str">
        <f>VLOOKUP(B283,'定期購入表 _20240911版'!$A$7:$B$56,2,FALSE)</f>
        <v>KOKUSAI</v>
      </c>
      <c r="D283" s="96">
        <v>45590</v>
      </c>
      <c r="E283" s="122">
        <v>2745</v>
      </c>
      <c r="F283">
        <v>1</v>
      </c>
      <c r="G283" s="96">
        <v>45593</v>
      </c>
      <c r="H283" s="128">
        <v>2884</v>
      </c>
      <c r="I283">
        <v>1</v>
      </c>
      <c r="J283" s="122">
        <f t="shared" si="54"/>
        <v>139</v>
      </c>
      <c r="L283">
        <f t="shared" si="58"/>
        <v>2745</v>
      </c>
    </row>
    <row r="284" spans="2:16">
      <c r="B284" s="139">
        <v>6981</v>
      </c>
      <c r="C284" t="str">
        <f>VLOOKUP(B284,'定期購入表 _20240911版'!$A$7:$B$56,2,FALSE)</f>
        <v>村田製作所</v>
      </c>
      <c r="D284" s="96">
        <v>45590</v>
      </c>
      <c r="E284" s="122">
        <v>2735</v>
      </c>
      <c r="F284">
        <v>1</v>
      </c>
      <c r="G284" s="96">
        <v>45593</v>
      </c>
      <c r="H284" s="128">
        <v>2780</v>
      </c>
      <c r="I284">
        <v>1</v>
      </c>
      <c r="J284" s="122">
        <f t="shared" si="54"/>
        <v>45</v>
      </c>
      <c r="L284">
        <f t="shared" si="58"/>
        <v>2735</v>
      </c>
    </row>
    <row r="285" spans="2:16">
      <c r="B285" s="139">
        <v>7267</v>
      </c>
      <c r="C285" t="str">
        <f>VLOOKUP(B285,'定期購入表 _20240911版'!$A$7:$B$56,2,FALSE)</f>
        <v>ホンダ</v>
      </c>
      <c r="D285" s="96">
        <v>45590</v>
      </c>
      <c r="E285" s="122">
        <v>1520</v>
      </c>
      <c r="F285">
        <v>1</v>
      </c>
      <c r="G285" s="96">
        <v>45593</v>
      </c>
      <c r="H285" s="128">
        <v>1577</v>
      </c>
      <c r="I285">
        <v>1</v>
      </c>
      <c r="J285" s="122">
        <f t="shared" si="54"/>
        <v>57</v>
      </c>
      <c r="L285">
        <f t="shared" si="58"/>
        <v>1520</v>
      </c>
    </row>
    <row r="286" spans="2:16">
      <c r="B286" s="139">
        <v>8306</v>
      </c>
      <c r="C286" t="str">
        <f>VLOOKUP(B286,'定期購入表 _20240911版'!$A$7:$B$56,2,FALSE)</f>
        <v>三菱UFJ</v>
      </c>
      <c r="D286" s="96">
        <v>45593</v>
      </c>
      <c r="E286" s="122">
        <v>1515.5</v>
      </c>
      <c r="F286">
        <v>1</v>
      </c>
      <c r="G286" s="96">
        <v>45593</v>
      </c>
      <c r="H286" s="128">
        <v>1554</v>
      </c>
      <c r="I286">
        <v>1</v>
      </c>
      <c r="J286" s="122">
        <f t="shared" si="54"/>
        <v>38.5</v>
      </c>
      <c r="L286">
        <f t="shared" si="58"/>
        <v>1515.5</v>
      </c>
    </row>
    <row r="287" spans="2:16">
      <c r="B287" s="139">
        <v>2337</v>
      </c>
      <c r="C287" t="str">
        <f>VLOOKUP(B287,'定期購入表 _20240911版'!$A$7:$B$56,2,FALSE)</f>
        <v>いちご</v>
      </c>
      <c r="D287" s="96">
        <v>45590</v>
      </c>
      <c r="E287" s="122">
        <v>410</v>
      </c>
      <c r="F287">
        <v>1</v>
      </c>
      <c r="G287" s="96">
        <v>45590</v>
      </c>
      <c r="H287" s="136">
        <v>410</v>
      </c>
      <c r="I287">
        <v>1</v>
      </c>
      <c r="J287" s="122">
        <f t="shared" si="54"/>
        <v>0</v>
      </c>
      <c r="L287">
        <f t="shared" si="58"/>
        <v>410</v>
      </c>
    </row>
    <row r="288" spans="2:16">
      <c r="B288" s="139">
        <v>2503</v>
      </c>
      <c r="C288" t="str">
        <f>VLOOKUP(B288,'定期購入表 _20240911版'!$A$7:$B$56,2,FALSE)</f>
        <v>キリンHD</v>
      </c>
      <c r="D288" s="96">
        <v>45582</v>
      </c>
      <c r="E288" s="122">
        <v>2200</v>
      </c>
      <c r="F288">
        <v>1</v>
      </c>
      <c r="G288" s="96">
        <v>45589</v>
      </c>
      <c r="H288" s="128">
        <v>2270</v>
      </c>
      <c r="I288">
        <v>1</v>
      </c>
      <c r="J288" s="122">
        <f t="shared" si="54"/>
        <v>70</v>
      </c>
      <c r="L288">
        <f t="shared" si="58"/>
        <v>2200</v>
      </c>
    </row>
    <row r="289" spans="2:12">
      <c r="B289" s="139">
        <v>3382</v>
      </c>
      <c r="C289" t="str">
        <f>VLOOKUP(B289,'定期購入表 _20240911版'!$A$7:$B$56,2,FALSE)</f>
        <v>7&amp;iHD</v>
      </c>
      <c r="D289" s="96">
        <v>45589</v>
      </c>
      <c r="E289" s="122">
        <v>2190</v>
      </c>
      <c r="F289">
        <v>1</v>
      </c>
      <c r="G289" s="96">
        <v>45589</v>
      </c>
      <c r="H289" s="128">
        <v>2258</v>
      </c>
      <c r="I289">
        <v>1</v>
      </c>
      <c r="J289" s="122">
        <f t="shared" si="54"/>
        <v>68</v>
      </c>
      <c r="L289">
        <f t="shared" si="58"/>
        <v>2190</v>
      </c>
    </row>
    <row r="290" spans="2:12">
      <c r="B290" s="139">
        <v>3563</v>
      </c>
      <c r="C290" t="str">
        <f>VLOOKUP(B290,'定期購入表 _20240911版'!$A$7:$B$56,2,FALSE)</f>
        <v>F&amp;LC</v>
      </c>
      <c r="D290" s="96">
        <v>45589</v>
      </c>
      <c r="E290" s="122">
        <v>2902</v>
      </c>
      <c r="F290">
        <v>1</v>
      </c>
      <c r="G290" s="96">
        <v>45589</v>
      </c>
      <c r="H290" s="128">
        <v>2970</v>
      </c>
      <c r="I290">
        <v>1</v>
      </c>
      <c r="J290" s="122">
        <f t="shared" si="54"/>
        <v>68</v>
      </c>
      <c r="L290">
        <f t="shared" si="58"/>
        <v>2902</v>
      </c>
    </row>
    <row r="291" spans="2:12">
      <c r="B291" s="139">
        <v>2503</v>
      </c>
      <c r="C291" t="str">
        <f>VLOOKUP(B291,'定期購入表 _20240911版'!$A$7:$B$56,2,FALSE)</f>
        <v>キリンHD</v>
      </c>
      <c r="D291" s="96">
        <v>45582</v>
      </c>
      <c r="E291" s="122">
        <v>2200</v>
      </c>
      <c r="F291">
        <v>1</v>
      </c>
      <c r="G291" s="96">
        <v>45588</v>
      </c>
      <c r="H291" s="128">
        <v>2252</v>
      </c>
      <c r="I291">
        <v>1</v>
      </c>
      <c r="J291" s="122">
        <f t="shared" si="54"/>
        <v>52</v>
      </c>
      <c r="L291">
        <f t="shared" si="58"/>
        <v>2200</v>
      </c>
    </row>
    <row r="292" spans="2:12">
      <c r="B292" s="139">
        <v>7267</v>
      </c>
      <c r="C292" t="str">
        <f>VLOOKUP(B292,'定期購入表 _20240911版'!$A$7:$B$56,2,FALSE)</f>
        <v>ホンダ</v>
      </c>
      <c r="D292" s="96">
        <v>45587</v>
      </c>
      <c r="E292" s="122">
        <v>1501</v>
      </c>
      <c r="F292">
        <v>1</v>
      </c>
      <c r="G292" s="96">
        <v>45588</v>
      </c>
      <c r="H292" s="128">
        <v>1559.5</v>
      </c>
      <c r="I292">
        <v>1</v>
      </c>
      <c r="J292" s="122">
        <f t="shared" si="54"/>
        <v>58.5</v>
      </c>
      <c r="L292">
        <f t="shared" si="58"/>
        <v>1501</v>
      </c>
    </row>
    <row r="293" spans="2:12">
      <c r="B293" s="139">
        <v>7267</v>
      </c>
      <c r="C293" t="str">
        <f>VLOOKUP(B293,'定期購入表 _20240911版'!$A$7:$B$56,2,FALSE)</f>
        <v>ホンダ</v>
      </c>
      <c r="D293" s="96">
        <v>45587</v>
      </c>
      <c r="E293" s="122">
        <v>1501</v>
      </c>
      <c r="F293">
        <v>1</v>
      </c>
      <c r="G293" s="96">
        <v>45588</v>
      </c>
      <c r="H293" s="128">
        <v>1546</v>
      </c>
      <c r="I293">
        <v>1</v>
      </c>
      <c r="J293" s="122">
        <f t="shared" si="54"/>
        <v>45</v>
      </c>
      <c r="L293">
        <f t="shared" si="58"/>
        <v>1501</v>
      </c>
    </row>
    <row r="294" spans="2:12">
      <c r="B294" s="139">
        <v>7270</v>
      </c>
      <c r="C294" t="str">
        <f>VLOOKUP(B294,'定期購入表 _20240911版'!$A$7:$B$56,2,FALSE)</f>
        <v>SUBARU</v>
      </c>
      <c r="D294" s="96">
        <v>45587</v>
      </c>
      <c r="E294" s="122">
        <v>2601</v>
      </c>
      <c r="F294">
        <v>1</v>
      </c>
      <c r="G294" s="96">
        <v>45588</v>
      </c>
      <c r="H294" s="128">
        <v>2706</v>
      </c>
      <c r="I294">
        <v>1</v>
      </c>
      <c r="J294" s="122">
        <f t="shared" si="54"/>
        <v>105</v>
      </c>
      <c r="L294">
        <f t="shared" si="58"/>
        <v>2601</v>
      </c>
    </row>
    <row r="295" spans="2:12">
      <c r="B295" s="139">
        <v>7270</v>
      </c>
      <c r="C295" t="str">
        <f>VLOOKUP(B295,'定期購入表 _20240911版'!$A$7:$B$56,2,FALSE)</f>
        <v>SUBARU</v>
      </c>
      <c r="D295" s="96">
        <v>45587</v>
      </c>
      <c r="E295" s="122">
        <v>2601</v>
      </c>
      <c r="F295">
        <v>1</v>
      </c>
      <c r="G295" s="96">
        <v>45588</v>
      </c>
      <c r="H295" s="128">
        <v>2664.5</v>
      </c>
      <c r="I295">
        <v>1</v>
      </c>
      <c r="J295" s="122">
        <f t="shared" si="54"/>
        <v>63.5</v>
      </c>
      <c r="L295">
        <f t="shared" ref="L295:L326" si="59">E295*F295</f>
        <v>2601</v>
      </c>
    </row>
    <row r="296" spans="2:12">
      <c r="B296" s="139" t="s">
        <v>78</v>
      </c>
      <c r="C296" t="str">
        <f>VLOOKUP(B296,'定期購入表 _20240911版'!$A$7:$B$56,2,FALSE)</f>
        <v>日経半導体ETF</v>
      </c>
      <c r="D296" s="96">
        <v>45582</v>
      </c>
      <c r="E296" s="122">
        <v>1610.25</v>
      </c>
      <c r="F296">
        <v>1</v>
      </c>
      <c r="G296" s="96">
        <v>45587</v>
      </c>
      <c r="H296" s="128">
        <v>1625</v>
      </c>
      <c r="I296">
        <v>1</v>
      </c>
      <c r="J296" s="122">
        <f t="shared" si="54"/>
        <v>14.75</v>
      </c>
      <c r="L296">
        <f t="shared" si="59"/>
        <v>1610.25</v>
      </c>
    </row>
    <row r="297" spans="2:12">
      <c r="B297" s="139">
        <v>2337</v>
      </c>
      <c r="C297" t="str">
        <f>VLOOKUP(B297,'定期購入表 _20240911版'!$A$7:$B$56,2,FALSE)</f>
        <v>いちご</v>
      </c>
      <c r="D297" s="96">
        <v>45586</v>
      </c>
      <c r="E297" s="122">
        <v>389</v>
      </c>
      <c r="F297">
        <v>2</v>
      </c>
      <c r="G297" s="96">
        <v>45587</v>
      </c>
      <c r="H297" s="128">
        <v>394</v>
      </c>
      <c r="I297">
        <v>2</v>
      </c>
      <c r="J297" s="122">
        <f t="shared" si="54"/>
        <v>10</v>
      </c>
      <c r="L297">
        <f t="shared" si="59"/>
        <v>778</v>
      </c>
    </row>
    <row r="298" spans="2:12">
      <c r="B298" s="139">
        <v>6525</v>
      </c>
      <c r="C298" t="str">
        <f>VLOOKUP(B298,'定期購入表 _20240911版'!$A$7:$B$56,2,FALSE)</f>
        <v>KOKUSAI</v>
      </c>
      <c r="D298" s="96">
        <v>45586</v>
      </c>
      <c r="E298" s="122">
        <v>2929</v>
      </c>
      <c r="F298">
        <v>2</v>
      </c>
      <c r="G298" s="96">
        <v>45587</v>
      </c>
      <c r="H298" s="136">
        <v>2938</v>
      </c>
      <c r="I298">
        <v>2</v>
      </c>
      <c r="J298" s="122">
        <f t="shared" si="54"/>
        <v>18</v>
      </c>
      <c r="L298">
        <f t="shared" si="59"/>
        <v>5858</v>
      </c>
    </row>
    <row r="299" spans="2:12">
      <c r="B299" s="139">
        <v>6753</v>
      </c>
      <c r="C299" t="str">
        <f>VLOOKUP(B299,'定期購入表 _20240911版'!$A$7:$B$56,2,FALSE)</f>
        <v>シャープ</v>
      </c>
      <c r="D299" s="96">
        <v>45583</v>
      </c>
      <c r="E299" s="122">
        <v>987.3</v>
      </c>
      <c r="F299">
        <v>1</v>
      </c>
      <c r="G299" s="96">
        <v>45587</v>
      </c>
      <c r="H299" s="136">
        <v>991</v>
      </c>
      <c r="I299">
        <v>1</v>
      </c>
      <c r="J299" s="122">
        <f t="shared" si="54"/>
        <v>3.7000000000000455</v>
      </c>
      <c r="L299">
        <f t="shared" si="59"/>
        <v>987.3</v>
      </c>
    </row>
    <row r="300" spans="2:12">
      <c r="B300" s="139">
        <v>6902</v>
      </c>
      <c r="C300" t="str">
        <f>VLOOKUP(B300,'定期購入表 _20240911版'!$A$7:$B$56,2,FALSE)</f>
        <v>デンソー</v>
      </c>
      <c r="D300" s="96">
        <v>45583</v>
      </c>
      <c r="E300" s="122">
        <v>2075</v>
      </c>
      <c r="F300">
        <v>1</v>
      </c>
      <c r="G300" s="96">
        <v>45587</v>
      </c>
      <c r="H300" s="128">
        <v>2083</v>
      </c>
      <c r="I300">
        <v>1</v>
      </c>
      <c r="J300" s="122">
        <f t="shared" si="54"/>
        <v>8</v>
      </c>
      <c r="L300">
        <f t="shared" si="59"/>
        <v>2075</v>
      </c>
    </row>
    <row r="301" spans="2:12">
      <c r="B301" s="139">
        <v>7267</v>
      </c>
      <c r="C301" t="str">
        <f>VLOOKUP(B301,'定期購入表 _20240911版'!$A$7:$B$56,2,FALSE)</f>
        <v>ホンダ</v>
      </c>
      <c r="D301" s="96">
        <v>45587</v>
      </c>
      <c r="E301" s="122">
        <v>1501</v>
      </c>
      <c r="F301">
        <v>1</v>
      </c>
      <c r="G301" s="96">
        <v>45587</v>
      </c>
      <c r="H301" s="128">
        <v>1515</v>
      </c>
      <c r="I301">
        <v>1</v>
      </c>
      <c r="J301" s="122">
        <f t="shared" si="54"/>
        <v>14</v>
      </c>
      <c r="L301">
        <f t="shared" si="59"/>
        <v>1501</v>
      </c>
    </row>
    <row r="302" spans="2:12">
      <c r="B302" s="139">
        <v>9020</v>
      </c>
      <c r="C302" t="str">
        <f>VLOOKUP(B302,'定期購入表 _20240911版'!$A$7:$B$56,2,FALSE)</f>
        <v>JR東</v>
      </c>
      <c r="D302" s="96">
        <v>45586</v>
      </c>
      <c r="E302" s="122">
        <v>2984</v>
      </c>
      <c r="F302">
        <v>2</v>
      </c>
      <c r="G302" s="96">
        <v>45587</v>
      </c>
      <c r="H302" s="136">
        <v>3012</v>
      </c>
      <c r="I302">
        <v>2</v>
      </c>
      <c r="J302" s="122">
        <f t="shared" si="54"/>
        <v>56</v>
      </c>
      <c r="L302">
        <f t="shared" si="59"/>
        <v>5968</v>
      </c>
    </row>
    <row r="303" spans="2:12">
      <c r="B303" s="139">
        <v>2337</v>
      </c>
      <c r="C303" t="str">
        <f>VLOOKUP(B303,'定期購入表 _20240911版'!$A$7:$B$56,2,FALSE)</f>
        <v>いちご</v>
      </c>
      <c r="D303" s="96">
        <v>45586</v>
      </c>
      <c r="E303" s="122">
        <v>389</v>
      </c>
      <c r="F303">
        <v>2</v>
      </c>
      <c r="G303" s="96">
        <v>45586</v>
      </c>
      <c r="H303" s="128">
        <v>393</v>
      </c>
      <c r="I303">
        <v>2</v>
      </c>
      <c r="J303" s="122">
        <f t="shared" si="54"/>
        <v>8</v>
      </c>
      <c r="L303">
        <f t="shared" si="59"/>
        <v>778</v>
      </c>
    </row>
    <row r="304" spans="2:12">
      <c r="B304" s="139">
        <v>3563</v>
      </c>
      <c r="C304" t="str">
        <f>VLOOKUP(B304,'定期購入表 _20240911版'!$A$7:$B$56,2,FALSE)</f>
        <v>F&amp;LC</v>
      </c>
      <c r="D304" s="96">
        <v>45583</v>
      </c>
      <c r="E304" s="122">
        <v>2941</v>
      </c>
      <c r="F304">
        <v>1</v>
      </c>
      <c r="G304" s="96">
        <v>45586</v>
      </c>
      <c r="H304" s="128">
        <v>2991.5</v>
      </c>
      <c r="I304">
        <v>1</v>
      </c>
      <c r="J304" s="122">
        <f t="shared" si="54"/>
        <v>50.5</v>
      </c>
      <c r="L304">
        <f t="shared" si="59"/>
        <v>2941</v>
      </c>
    </row>
    <row r="305" spans="2:12">
      <c r="B305" s="139">
        <v>4689</v>
      </c>
      <c r="C305" t="str">
        <f>VLOOKUP(B305,'定期購入表 _20240911版'!$A$7:$B$56,2,FALSE)</f>
        <v>LINEヤフー</v>
      </c>
      <c r="D305" s="96">
        <v>45586</v>
      </c>
      <c r="E305" s="122">
        <v>423.5</v>
      </c>
      <c r="F305">
        <v>1</v>
      </c>
      <c r="G305" s="96">
        <v>45586</v>
      </c>
      <c r="H305" s="128">
        <v>425.1</v>
      </c>
      <c r="I305">
        <v>1</v>
      </c>
      <c r="J305" s="122">
        <f t="shared" si="54"/>
        <v>1.6000000000000227</v>
      </c>
      <c r="L305">
        <f t="shared" si="59"/>
        <v>423.5</v>
      </c>
    </row>
    <row r="306" spans="2:12">
      <c r="B306" s="139">
        <v>6902</v>
      </c>
      <c r="C306" t="str">
        <f>VLOOKUP(B306,'定期購入表 _20240911版'!$A$7:$B$56,2,FALSE)</f>
        <v>デンソー</v>
      </c>
      <c r="D306" s="96">
        <v>45583</v>
      </c>
      <c r="E306" s="122">
        <v>2075</v>
      </c>
      <c r="F306">
        <v>1</v>
      </c>
      <c r="G306" s="96">
        <v>45586</v>
      </c>
      <c r="H306" s="128">
        <v>2087</v>
      </c>
      <c r="I306">
        <v>1</v>
      </c>
      <c r="J306" s="122">
        <f t="shared" si="54"/>
        <v>12</v>
      </c>
      <c r="L306">
        <f t="shared" si="59"/>
        <v>2075</v>
      </c>
    </row>
    <row r="307" spans="2:12">
      <c r="B307" s="139">
        <v>3141</v>
      </c>
      <c r="C307" t="str">
        <f>VLOOKUP(B307,'定期購入表 _20240911版'!$A$7:$B$56,2,FALSE)</f>
        <v>ウエルシアHD</v>
      </c>
      <c r="D307" s="96">
        <v>45580</v>
      </c>
      <c r="E307">
        <v>1941.5</v>
      </c>
      <c r="F307">
        <v>1</v>
      </c>
      <c r="G307" s="96">
        <v>45583</v>
      </c>
      <c r="H307" s="136">
        <v>1966.5</v>
      </c>
      <c r="I307">
        <v>1</v>
      </c>
      <c r="J307" s="122">
        <f t="shared" si="54"/>
        <v>25</v>
      </c>
      <c r="L307">
        <f t="shared" si="59"/>
        <v>1941.5</v>
      </c>
    </row>
    <row r="308" spans="2:12">
      <c r="B308" s="139">
        <v>7267</v>
      </c>
      <c r="C308" t="str">
        <f>VLOOKUP(B308,'定期購入表 _20240911版'!$A$7:$B$56,2,FALSE)</f>
        <v>ホンダ</v>
      </c>
      <c r="D308" s="96">
        <v>45581</v>
      </c>
      <c r="E308" s="122">
        <v>1528</v>
      </c>
      <c r="F308">
        <v>1</v>
      </c>
      <c r="G308" s="96">
        <v>45583</v>
      </c>
      <c r="H308" s="136">
        <v>1537.5</v>
      </c>
      <c r="I308">
        <v>1</v>
      </c>
      <c r="J308" s="122">
        <f t="shared" si="54"/>
        <v>9.5</v>
      </c>
      <c r="L308">
        <f t="shared" si="59"/>
        <v>1528</v>
      </c>
    </row>
    <row r="309" spans="2:12">
      <c r="B309" s="139">
        <v>9990</v>
      </c>
      <c r="C309" t="str">
        <f>VLOOKUP(B309,'定期購入表 _20240911版'!$A$7:$B$56,2,FALSE)</f>
        <v>ｻｯｸｽﾊﾞｰHD</v>
      </c>
      <c r="D309" s="96">
        <v>45581</v>
      </c>
      <c r="E309" s="122">
        <v>906</v>
      </c>
      <c r="F309">
        <v>2</v>
      </c>
      <c r="G309" s="96">
        <v>45583</v>
      </c>
      <c r="H309" s="136">
        <v>915.5</v>
      </c>
      <c r="I309">
        <v>2</v>
      </c>
      <c r="J309" s="122">
        <f t="shared" si="54"/>
        <v>19</v>
      </c>
      <c r="L309">
        <f t="shared" si="59"/>
        <v>1812</v>
      </c>
    </row>
    <row r="310" spans="2:12">
      <c r="B310" s="139" t="s">
        <v>78</v>
      </c>
      <c r="C310" t="str">
        <f>VLOOKUP(B310,'定期購入表 _20240911版'!$A$7:$B$56,2,FALSE)</f>
        <v>日経半導体ETF</v>
      </c>
      <c r="D310" s="96">
        <v>45581</v>
      </c>
      <c r="E310" s="122">
        <v>1611.5</v>
      </c>
      <c r="F310">
        <v>1</v>
      </c>
      <c r="G310" s="96">
        <v>45582</v>
      </c>
      <c r="H310" s="136">
        <v>1626</v>
      </c>
      <c r="I310">
        <v>1</v>
      </c>
      <c r="J310" s="122">
        <f t="shared" si="54"/>
        <v>14.5</v>
      </c>
      <c r="L310">
        <f t="shared" si="59"/>
        <v>1611.5</v>
      </c>
    </row>
    <row r="311" spans="2:12">
      <c r="B311" s="139">
        <v>2503</v>
      </c>
      <c r="C311" t="str">
        <f>VLOOKUP(B311,'定期購入表 _20240911版'!$A$7:$B$56,2,FALSE)</f>
        <v>キリンHD</v>
      </c>
      <c r="D311" s="96">
        <v>45582</v>
      </c>
      <c r="E311" s="122">
        <v>2200</v>
      </c>
      <c r="F311">
        <v>1</v>
      </c>
      <c r="G311" s="96">
        <v>45582</v>
      </c>
      <c r="H311" s="136">
        <v>2217.5</v>
      </c>
      <c r="I311">
        <v>1</v>
      </c>
      <c r="J311" s="122">
        <f t="shared" si="54"/>
        <v>17.5</v>
      </c>
      <c r="L311">
        <f t="shared" si="59"/>
        <v>2200</v>
      </c>
    </row>
    <row r="312" spans="2:12">
      <c r="B312" s="139">
        <v>3141</v>
      </c>
      <c r="C312" t="str">
        <f>VLOOKUP(B312,'定期購入表 _20240911版'!$A$7:$B$56,2,FALSE)</f>
        <v>ウエルシアHD</v>
      </c>
      <c r="D312" s="96">
        <v>45580</v>
      </c>
      <c r="E312">
        <v>1941.5</v>
      </c>
      <c r="F312">
        <v>1</v>
      </c>
      <c r="G312" s="96">
        <v>45582</v>
      </c>
      <c r="H312" s="136">
        <v>1953.5</v>
      </c>
      <c r="I312">
        <v>1</v>
      </c>
      <c r="J312" s="122">
        <f t="shared" si="54"/>
        <v>12</v>
      </c>
      <c r="L312">
        <f t="shared" si="59"/>
        <v>1941.5</v>
      </c>
    </row>
    <row r="313" spans="2:12">
      <c r="B313" s="139">
        <v>7267</v>
      </c>
      <c r="C313" t="str">
        <f>VLOOKUP(B313,'定期購入表 _20240911版'!$A$7:$B$56,2,FALSE)</f>
        <v>ホンダ</v>
      </c>
      <c r="D313" s="96">
        <v>45581</v>
      </c>
      <c r="E313" s="122">
        <v>1528</v>
      </c>
      <c r="F313">
        <v>1</v>
      </c>
      <c r="G313" s="96">
        <v>45582</v>
      </c>
      <c r="H313" s="136">
        <v>1543</v>
      </c>
      <c r="I313">
        <v>1</v>
      </c>
      <c r="J313" s="122">
        <f t="shared" si="54"/>
        <v>15</v>
      </c>
      <c r="L313">
        <f t="shared" si="59"/>
        <v>1528</v>
      </c>
    </row>
    <row r="314" spans="2:12">
      <c r="B314" s="139">
        <v>9201</v>
      </c>
      <c r="C314" t="str">
        <f>VLOOKUP(B314,'定期購入表 _20240911版'!$A$7:$B$56,2,FALSE)</f>
        <v>JAL</v>
      </c>
      <c r="D314" s="96">
        <v>45581</v>
      </c>
      <c r="E314" s="122">
        <v>2424</v>
      </c>
      <c r="F314">
        <v>1</v>
      </c>
      <c r="G314" s="96">
        <v>45582</v>
      </c>
      <c r="H314" s="136">
        <v>2438</v>
      </c>
      <c r="I314">
        <v>1</v>
      </c>
      <c r="J314" s="122">
        <f t="shared" si="54"/>
        <v>14</v>
      </c>
      <c r="L314">
        <f t="shared" si="59"/>
        <v>2424</v>
      </c>
    </row>
    <row r="315" spans="2:12">
      <c r="B315" s="139">
        <v>2563</v>
      </c>
      <c r="C315" t="str">
        <f>VLOOKUP(B315,'定期購入表 _20240911版'!$A$7:$B$56,2,FALSE)</f>
        <v>iS500米H</v>
      </c>
      <c r="D315" s="96">
        <v>45574</v>
      </c>
      <c r="E315" s="122">
        <v>325.7</v>
      </c>
      <c r="F315">
        <v>1</v>
      </c>
      <c r="G315" s="96">
        <v>45581</v>
      </c>
      <c r="H315" s="128">
        <v>330.8</v>
      </c>
      <c r="I315">
        <v>1</v>
      </c>
      <c r="J315" s="122">
        <f t="shared" si="54"/>
        <v>5.1000000000000227</v>
      </c>
      <c r="L315">
        <f t="shared" si="59"/>
        <v>325.7</v>
      </c>
    </row>
    <row r="316" spans="2:12">
      <c r="B316" s="139">
        <v>4689</v>
      </c>
      <c r="C316" t="str">
        <f>VLOOKUP(B316,'定期購入表 _20240911版'!$A$7:$B$56,2,FALSE)</f>
        <v>LINEヤフー</v>
      </c>
      <c r="D316" s="96">
        <v>45580</v>
      </c>
      <c r="E316" s="122">
        <v>430</v>
      </c>
      <c r="F316">
        <v>1</v>
      </c>
      <c r="G316" s="96">
        <v>45581</v>
      </c>
      <c r="H316" s="128">
        <v>428.2</v>
      </c>
      <c r="I316">
        <v>1</v>
      </c>
      <c r="J316" s="122">
        <f t="shared" si="54"/>
        <v>-1.8000000000000114</v>
      </c>
      <c r="L316">
        <f t="shared" si="59"/>
        <v>430</v>
      </c>
    </row>
    <row r="317" spans="2:12">
      <c r="B317" s="139">
        <v>6753</v>
      </c>
      <c r="C317" t="str">
        <f>VLOOKUP(B317,'定期購入表 _20240911版'!$A$7:$B$56,2,FALSE)</f>
        <v>シャープ</v>
      </c>
      <c r="D317" s="96">
        <v>45576</v>
      </c>
      <c r="E317" s="122">
        <v>988.5</v>
      </c>
      <c r="F317">
        <v>2</v>
      </c>
      <c r="G317" s="96">
        <v>45581</v>
      </c>
      <c r="H317" s="128">
        <v>984.1</v>
      </c>
      <c r="I317">
        <v>1</v>
      </c>
      <c r="J317" s="122">
        <f t="shared" si="54"/>
        <v>-4.3999999999999773</v>
      </c>
      <c r="L317">
        <f t="shared" si="59"/>
        <v>1977</v>
      </c>
    </row>
    <row r="318" spans="2:12">
      <c r="B318" s="139">
        <v>8306</v>
      </c>
      <c r="C318" t="str">
        <f>VLOOKUP(B318,'定期購入表 _20240911版'!$A$7:$B$56,2,FALSE)</f>
        <v>三菱UFJ</v>
      </c>
      <c r="D318" s="96">
        <v>45581</v>
      </c>
      <c r="E318" s="122">
        <v>1577</v>
      </c>
      <c r="F318">
        <v>2</v>
      </c>
      <c r="G318" s="96">
        <v>45581</v>
      </c>
      <c r="H318" s="128">
        <v>1591</v>
      </c>
      <c r="I318">
        <v>2</v>
      </c>
      <c r="J318" s="122">
        <f t="shared" si="54"/>
        <v>28</v>
      </c>
      <c r="L318">
        <f t="shared" si="59"/>
        <v>3154</v>
      </c>
    </row>
    <row r="319" spans="2:12">
      <c r="B319" s="139">
        <v>9020</v>
      </c>
      <c r="C319" t="str">
        <f>VLOOKUP(B319,'定期購入表 _20240911版'!$A$7:$B$56,2,FALSE)</f>
        <v>JR東</v>
      </c>
      <c r="D319" s="96">
        <v>45580</v>
      </c>
      <c r="E319" s="122">
        <v>2957</v>
      </c>
      <c r="F319">
        <v>1</v>
      </c>
      <c r="G319" s="96">
        <v>45581</v>
      </c>
      <c r="H319" s="128">
        <v>2994</v>
      </c>
      <c r="I319">
        <v>1</v>
      </c>
      <c r="J319" s="122">
        <f t="shared" si="54"/>
        <v>37</v>
      </c>
      <c r="L319">
        <f t="shared" si="59"/>
        <v>2957</v>
      </c>
    </row>
    <row r="320" spans="2:12">
      <c r="B320" s="139">
        <v>9990</v>
      </c>
      <c r="C320" t="str">
        <f>VLOOKUP(B320,'定期購入表 _20240911版'!$A$7:$B$56,2,FALSE)</f>
        <v>ｻｯｸｽﾊﾞｰHD</v>
      </c>
      <c r="D320" s="96">
        <v>45581</v>
      </c>
      <c r="E320" s="122">
        <v>906</v>
      </c>
      <c r="F320">
        <v>1</v>
      </c>
      <c r="G320" s="96">
        <v>45581</v>
      </c>
      <c r="H320" s="128">
        <v>910</v>
      </c>
      <c r="I320">
        <v>1</v>
      </c>
      <c r="J320" s="122">
        <f t="shared" si="54"/>
        <v>4</v>
      </c>
      <c r="L320">
        <f t="shared" si="59"/>
        <v>906</v>
      </c>
    </row>
    <row r="321" spans="2:12">
      <c r="B321" s="139">
        <v>1306</v>
      </c>
      <c r="C321" t="str">
        <f>VLOOKUP(B321,'定期購入表 _20240911版'!$A$7:$B$56,2,FALSE)</f>
        <v>NFTOPIX</v>
      </c>
      <c r="D321" s="96">
        <v>45580</v>
      </c>
      <c r="E321" s="122">
        <v>2871</v>
      </c>
      <c r="F321">
        <v>1</v>
      </c>
      <c r="G321" s="96">
        <v>45580</v>
      </c>
      <c r="H321" s="136">
        <v>2850</v>
      </c>
      <c r="I321">
        <v>1</v>
      </c>
      <c r="J321" s="122">
        <f t="shared" si="54"/>
        <v>-21</v>
      </c>
      <c r="L321">
        <f t="shared" si="59"/>
        <v>2871</v>
      </c>
    </row>
    <row r="322" spans="2:12">
      <c r="B322" s="139" t="s">
        <v>78</v>
      </c>
      <c r="C322" t="str">
        <f>VLOOKUP(B322,'定期購入表 _20240911版'!$A$7:$B$56,2,FALSE)</f>
        <v>日経半導体ETF</v>
      </c>
      <c r="D322" s="96">
        <v>45569</v>
      </c>
      <c r="E322" s="122">
        <v>1635</v>
      </c>
      <c r="F322">
        <v>2</v>
      </c>
      <c r="G322" s="96">
        <v>45580</v>
      </c>
      <c r="H322" s="136">
        <v>1705</v>
      </c>
      <c r="I322">
        <v>2</v>
      </c>
      <c r="J322" s="122">
        <f t="shared" si="54"/>
        <v>140</v>
      </c>
      <c r="L322">
        <f t="shared" si="59"/>
        <v>3270</v>
      </c>
    </row>
    <row r="323" spans="2:12">
      <c r="B323" s="139">
        <v>2337</v>
      </c>
      <c r="C323" t="str">
        <f>VLOOKUP(B323,'定期購入表 _20240911版'!$A$7:$B$56,2,FALSE)</f>
        <v>いちご</v>
      </c>
      <c r="D323" s="96">
        <v>45573</v>
      </c>
      <c r="E323" s="122">
        <v>365</v>
      </c>
      <c r="F323">
        <v>2</v>
      </c>
      <c r="G323" s="96">
        <v>45580</v>
      </c>
      <c r="H323" s="136">
        <v>392</v>
      </c>
      <c r="I323">
        <v>2</v>
      </c>
      <c r="J323" s="122">
        <f t="shared" si="54"/>
        <v>54</v>
      </c>
      <c r="L323">
        <f t="shared" si="59"/>
        <v>730</v>
      </c>
    </row>
    <row r="324" spans="2:12">
      <c r="B324" s="139">
        <v>2866</v>
      </c>
      <c r="C324" t="str">
        <f>VLOOKUP(B324,'定期購入表 _20240911版'!$A$7:$B$56,2,FALSE)</f>
        <v>GX優先証</v>
      </c>
      <c r="D324" s="96">
        <v>45576</v>
      </c>
      <c r="E324" s="122">
        <v>1036</v>
      </c>
      <c r="F324">
        <v>2</v>
      </c>
      <c r="G324" s="96">
        <v>45580</v>
      </c>
      <c r="H324" s="136">
        <v>1047</v>
      </c>
      <c r="I324">
        <v>2</v>
      </c>
      <c r="J324" s="122">
        <f t="shared" si="54"/>
        <v>22</v>
      </c>
      <c r="L324">
        <f t="shared" si="59"/>
        <v>2072</v>
      </c>
    </row>
    <row r="325" spans="2:12">
      <c r="B325" s="139">
        <v>3382</v>
      </c>
      <c r="C325" t="str">
        <f>VLOOKUP(B325,'定期購入表 _20240911版'!$A$7:$B$56,2,FALSE)</f>
        <v>7&amp;iHD</v>
      </c>
      <c r="D325" s="96">
        <v>45576</v>
      </c>
      <c r="E325" s="122">
        <v>2225</v>
      </c>
      <c r="F325">
        <v>1</v>
      </c>
      <c r="G325" s="96">
        <v>45580</v>
      </c>
      <c r="H325" s="128">
        <v>2288</v>
      </c>
      <c r="I325">
        <v>1</v>
      </c>
      <c r="J325" s="122">
        <f t="shared" si="54"/>
        <v>63</v>
      </c>
      <c r="L325">
        <f t="shared" si="59"/>
        <v>2225</v>
      </c>
    </row>
    <row r="326" spans="2:12">
      <c r="B326" s="139">
        <v>4689</v>
      </c>
      <c r="C326" t="str">
        <f>VLOOKUP(B326,'定期購入表 _20240911版'!$A$7:$B$56,2,FALSE)</f>
        <v>LINEヤフー</v>
      </c>
      <c r="D326" s="96">
        <v>45580</v>
      </c>
      <c r="E326" s="122">
        <v>430</v>
      </c>
      <c r="F326">
        <v>2</v>
      </c>
      <c r="G326" s="96">
        <v>45580</v>
      </c>
      <c r="H326" s="136">
        <v>430.3</v>
      </c>
      <c r="I326">
        <v>2</v>
      </c>
      <c r="J326" s="122">
        <f t="shared" si="54"/>
        <v>0.60000000000002274</v>
      </c>
      <c r="L326">
        <f t="shared" si="59"/>
        <v>860</v>
      </c>
    </row>
    <row r="327" spans="2:12">
      <c r="B327" s="139">
        <v>6525</v>
      </c>
      <c r="C327" t="str">
        <f>VLOOKUP(B327,'定期購入表 _20240911版'!$A$7:$B$56,2,FALSE)</f>
        <v>KOKUSAI</v>
      </c>
      <c r="D327" s="96">
        <v>45580</v>
      </c>
      <c r="E327" s="122">
        <v>3165</v>
      </c>
      <c r="F327">
        <v>1</v>
      </c>
      <c r="G327" s="96">
        <v>45580</v>
      </c>
      <c r="H327" s="136">
        <v>3370</v>
      </c>
      <c r="I327">
        <v>1</v>
      </c>
      <c r="J327" s="122">
        <f t="shared" si="54"/>
        <v>205</v>
      </c>
      <c r="L327">
        <f t="shared" ref="L327:L358" si="60">E327*F327</f>
        <v>3165</v>
      </c>
    </row>
    <row r="328" spans="2:12">
      <c r="B328" s="139">
        <v>9020</v>
      </c>
      <c r="C328" t="str">
        <f>VLOOKUP(B328,'定期購入表 _20240911版'!$A$7:$B$56,2,FALSE)</f>
        <v>JR東</v>
      </c>
      <c r="D328" s="96">
        <v>45580</v>
      </c>
      <c r="E328" s="122">
        <v>2957</v>
      </c>
      <c r="F328">
        <v>1</v>
      </c>
      <c r="G328" s="96">
        <v>45580</v>
      </c>
      <c r="H328" s="136">
        <v>2977.5</v>
      </c>
      <c r="I328">
        <v>1</v>
      </c>
      <c r="J328" s="122">
        <f t="shared" si="54"/>
        <v>20.5</v>
      </c>
      <c r="L328">
        <f t="shared" si="60"/>
        <v>2957</v>
      </c>
    </row>
    <row r="329" spans="2:12">
      <c r="B329" s="139">
        <v>1306</v>
      </c>
      <c r="C329" t="str">
        <f>VLOOKUP(B329,'定期購入表 _20240911版'!$A$7:$B$56,2,FALSE)</f>
        <v>NFTOPIX</v>
      </c>
      <c r="D329" s="96">
        <v>45573</v>
      </c>
      <c r="E329" s="122">
        <v>2845</v>
      </c>
      <c r="F329">
        <v>1</v>
      </c>
      <c r="G329" s="96">
        <v>45576</v>
      </c>
      <c r="H329" s="136">
        <v>2835.5</v>
      </c>
      <c r="I329">
        <v>1</v>
      </c>
      <c r="J329" s="122">
        <f t="shared" si="54"/>
        <v>-9.5</v>
      </c>
      <c r="L329">
        <f t="shared" si="60"/>
        <v>2845</v>
      </c>
    </row>
    <row r="330" spans="2:12">
      <c r="B330" s="139" t="s">
        <v>78</v>
      </c>
      <c r="C330" t="str">
        <f>VLOOKUP(B330,'定期購入表 _20240911版'!$A$7:$B$56,2,FALSE)</f>
        <v>日経半導体ETF</v>
      </c>
      <c r="D330" s="96">
        <v>45569</v>
      </c>
      <c r="E330" s="122">
        <v>1635</v>
      </c>
      <c r="F330">
        <v>1</v>
      </c>
      <c r="G330" s="96">
        <v>45576</v>
      </c>
      <c r="H330" s="136">
        <v>1659</v>
      </c>
      <c r="I330">
        <v>1</v>
      </c>
      <c r="J330" s="122">
        <f t="shared" si="54"/>
        <v>24</v>
      </c>
      <c r="L330">
        <f t="shared" si="60"/>
        <v>1635</v>
      </c>
    </row>
    <row r="331" spans="2:12">
      <c r="B331" s="139">
        <v>2337</v>
      </c>
      <c r="C331" t="str">
        <f>VLOOKUP(B331,'定期購入表 _20240911版'!$A$7:$B$56,2,FALSE)</f>
        <v>いちご</v>
      </c>
      <c r="D331" s="96">
        <v>45573</v>
      </c>
      <c r="E331" s="122">
        <v>365</v>
      </c>
      <c r="F331">
        <v>2</v>
      </c>
      <c r="G331" s="96">
        <v>45576</v>
      </c>
      <c r="H331" s="136">
        <v>384</v>
      </c>
      <c r="I331">
        <v>2</v>
      </c>
      <c r="J331" s="122">
        <f t="shared" si="54"/>
        <v>38</v>
      </c>
      <c r="L331">
        <f t="shared" si="60"/>
        <v>730</v>
      </c>
    </row>
    <row r="332" spans="2:12">
      <c r="B332" s="139">
        <v>2503</v>
      </c>
      <c r="C332" t="str">
        <f>VLOOKUP(B332,'定期購入表 _20240911版'!$A$7:$B$56,2,FALSE)</f>
        <v>キリンHD</v>
      </c>
      <c r="D332" s="96">
        <v>45575</v>
      </c>
      <c r="E332" s="122">
        <v>2212</v>
      </c>
      <c r="F332">
        <v>2</v>
      </c>
      <c r="G332" s="96">
        <v>45576</v>
      </c>
      <c r="H332" s="136">
        <v>2224.25</v>
      </c>
      <c r="I332">
        <v>2</v>
      </c>
      <c r="J332" s="122">
        <f t="shared" si="54"/>
        <v>24.5</v>
      </c>
      <c r="L332">
        <f t="shared" si="60"/>
        <v>4424</v>
      </c>
    </row>
    <row r="333" spans="2:12">
      <c r="B333" s="139">
        <v>2563</v>
      </c>
      <c r="C333" t="str">
        <f>VLOOKUP(B333,'定期購入表 _20240911版'!$A$7:$B$56,2,FALSE)</f>
        <v>iS500米H</v>
      </c>
      <c r="D333" s="96">
        <v>45574</v>
      </c>
      <c r="E333" s="122">
        <v>325.7</v>
      </c>
      <c r="F333">
        <v>1</v>
      </c>
      <c r="G333" s="96">
        <v>45576</v>
      </c>
      <c r="H333" s="136">
        <v>329</v>
      </c>
      <c r="I333">
        <v>1</v>
      </c>
      <c r="J333" s="122">
        <f t="shared" si="54"/>
        <v>3.3000000000000114</v>
      </c>
      <c r="L333">
        <f t="shared" si="60"/>
        <v>325.7</v>
      </c>
    </row>
    <row r="334" spans="2:12">
      <c r="B334" s="139">
        <v>3563</v>
      </c>
      <c r="C334" t="str">
        <f>VLOOKUP(B334,'定期購入表 _20240911版'!$A$7:$B$56,2,FALSE)</f>
        <v>F&amp;LC</v>
      </c>
      <c r="D334" s="96">
        <v>45576</v>
      </c>
      <c r="E334" s="122">
        <v>2997</v>
      </c>
      <c r="F334">
        <v>1</v>
      </c>
      <c r="G334" s="96">
        <v>45576</v>
      </c>
      <c r="H334" s="136">
        <v>2955.5</v>
      </c>
      <c r="I334">
        <v>1</v>
      </c>
      <c r="J334" s="122">
        <f t="shared" si="54"/>
        <v>-41.5</v>
      </c>
      <c r="L334">
        <f t="shared" si="60"/>
        <v>2997</v>
      </c>
    </row>
    <row r="335" spans="2:12">
      <c r="B335" s="139">
        <v>8306</v>
      </c>
      <c r="C335" t="str">
        <f>VLOOKUP(B335,'定期購入表 _20240911版'!$A$7:$B$56,2,FALSE)</f>
        <v>三菱UFJ</v>
      </c>
      <c r="D335" s="96">
        <v>45574</v>
      </c>
      <c r="E335" s="122">
        <v>1502</v>
      </c>
      <c r="F335">
        <v>1</v>
      </c>
      <c r="G335" s="96">
        <v>45576</v>
      </c>
      <c r="H335" s="136">
        <v>1539.5</v>
      </c>
      <c r="I335">
        <v>1</v>
      </c>
      <c r="J335" s="122">
        <f t="shared" si="54"/>
        <v>37.5</v>
      </c>
      <c r="L335">
        <f t="shared" si="60"/>
        <v>1502</v>
      </c>
    </row>
    <row r="336" spans="2:12">
      <c r="B336" s="139">
        <v>9020</v>
      </c>
      <c r="C336" t="str">
        <f>VLOOKUP(B336,'定期購入表 _20240911版'!$A$7:$B$56,2,FALSE)</f>
        <v>JR東</v>
      </c>
      <c r="D336" s="96">
        <v>45573</v>
      </c>
      <c r="E336" s="122">
        <v>2923.8</v>
      </c>
      <c r="F336">
        <v>1</v>
      </c>
      <c r="G336" s="96">
        <v>45576</v>
      </c>
      <c r="H336" s="136">
        <v>2930</v>
      </c>
      <c r="I336">
        <v>1</v>
      </c>
      <c r="J336" s="122">
        <f t="shared" si="54"/>
        <v>6.1999999999998181</v>
      </c>
      <c r="L336">
        <f t="shared" si="60"/>
        <v>2923.8</v>
      </c>
    </row>
    <row r="337" spans="2:12">
      <c r="B337" s="139">
        <v>2503</v>
      </c>
      <c r="C337" t="str">
        <f>VLOOKUP(B337,'定期購入表 _20240911版'!$A$7:$B$56,2,FALSE)</f>
        <v>キリンHD</v>
      </c>
      <c r="D337" s="96">
        <v>45575</v>
      </c>
      <c r="E337" s="122">
        <v>2212</v>
      </c>
      <c r="F337">
        <v>1</v>
      </c>
      <c r="G337" s="96">
        <v>45575</v>
      </c>
      <c r="H337" s="136">
        <v>2213.5</v>
      </c>
      <c r="I337">
        <v>1</v>
      </c>
      <c r="J337" s="122">
        <f t="shared" si="54"/>
        <v>1.5</v>
      </c>
      <c r="L337">
        <f t="shared" si="60"/>
        <v>2212</v>
      </c>
    </row>
    <row r="338" spans="2:12">
      <c r="B338" s="139">
        <v>2563</v>
      </c>
      <c r="C338" t="str">
        <f>VLOOKUP(B338,'定期購入表 _20240911版'!$A$7:$B$56,2,FALSE)</f>
        <v>iS500米H</v>
      </c>
      <c r="D338" s="96">
        <v>45574</v>
      </c>
      <c r="E338" s="122">
        <v>325.7</v>
      </c>
      <c r="F338">
        <v>1</v>
      </c>
      <c r="G338" s="96">
        <v>45575</v>
      </c>
      <c r="H338" s="128">
        <v>329</v>
      </c>
      <c r="I338">
        <v>1</v>
      </c>
      <c r="J338" s="122">
        <f t="shared" si="54"/>
        <v>3.3000000000000114</v>
      </c>
      <c r="L338">
        <f t="shared" si="60"/>
        <v>325.7</v>
      </c>
    </row>
    <row r="339" spans="2:12">
      <c r="B339" s="139">
        <v>2914</v>
      </c>
      <c r="C339" t="str">
        <f>VLOOKUP(B339,'定期購入表 _20240911版'!$A$7:$B$56,2,FALSE)</f>
        <v>JT</v>
      </c>
      <c r="D339" s="96">
        <v>45573</v>
      </c>
      <c r="E339">
        <v>4319</v>
      </c>
      <c r="F339">
        <v>1</v>
      </c>
      <c r="G339" s="96">
        <v>45575</v>
      </c>
      <c r="H339" s="136">
        <v>4387</v>
      </c>
      <c r="I339">
        <v>1</v>
      </c>
      <c r="J339" s="122">
        <f t="shared" si="54"/>
        <v>68</v>
      </c>
      <c r="L339">
        <f t="shared" si="60"/>
        <v>4319</v>
      </c>
    </row>
    <row r="340" spans="2:12">
      <c r="B340">
        <v>6902</v>
      </c>
      <c r="C340" t="str">
        <f>VLOOKUP(B340,'定期購入表 _20240911版'!$A$7:$B$56,2,FALSE)</f>
        <v>デンソー</v>
      </c>
      <c r="D340" s="96">
        <v>45573</v>
      </c>
      <c r="E340" s="122">
        <v>2114</v>
      </c>
      <c r="F340">
        <v>2</v>
      </c>
      <c r="G340" s="96">
        <v>45575</v>
      </c>
      <c r="H340" s="136">
        <v>2145.5</v>
      </c>
      <c r="I340">
        <v>1</v>
      </c>
      <c r="J340" s="122">
        <f t="shared" si="54"/>
        <v>31.5</v>
      </c>
      <c r="L340">
        <f t="shared" si="60"/>
        <v>4228</v>
      </c>
    </row>
    <row r="341" spans="2:12">
      <c r="B341" s="139">
        <v>7270</v>
      </c>
      <c r="C341" t="str">
        <f>VLOOKUP(B341,'定期購入表 _20240911版'!$A$7:$B$56,2,FALSE)</f>
        <v>SUBARU</v>
      </c>
      <c r="D341" s="96">
        <v>45574</v>
      </c>
      <c r="E341" s="122">
        <v>2554</v>
      </c>
      <c r="F341">
        <v>2</v>
      </c>
      <c r="G341" s="96">
        <v>45575</v>
      </c>
      <c r="H341" s="128">
        <v>2599</v>
      </c>
      <c r="I341">
        <v>2</v>
      </c>
      <c r="J341" s="122">
        <f t="shared" si="54"/>
        <v>90</v>
      </c>
      <c r="L341">
        <f t="shared" si="60"/>
        <v>5108</v>
      </c>
    </row>
    <row r="342" spans="2:12">
      <c r="B342" s="139">
        <v>8306</v>
      </c>
      <c r="C342" t="str">
        <f>VLOOKUP(B342,'定期購入表 _20240911版'!$A$7:$B$56,2,FALSE)</f>
        <v>三菱UFJ</v>
      </c>
      <c r="D342" s="96">
        <v>45574</v>
      </c>
      <c r="E342" s="122">
        <v>1502</v>
      </c>
      <c r="F342">
        <v>1</v>
      </c>
      <c r="G342" s="96">
        <v>45575</v>
      </c>
      <c r="H342" s="128">
        <v>1525.5</v>
      </c>
      <c r="I342">
        <v>1</v>
      </c>
      <c r="J342" s="122">
        <f t="shared" si="54"/>
        <v>23.5</v>
      </c>
      <c r="L342">
        <f t="shared" si="60"/>
        <v>1502</v>
      </c>
    </row>
    <row r="343" spans="2:12">
      <c r="B343" s="139">
        <v>9990</v>
      </c>
      <c r="C343" t="str">
        <f>VLOOKUP(B343,'定期購入表 _20240911版'!$A$7:$B$56,2,FALSE)</f>
        <v>ｻｯｸｽﾊﾞｰHD</v>
      </c>
      <c r="D343" s="96">
        <v>45574</v>
      </c>
      <c r="E343" s="122">
        <v>862</v>
      </c>
      <c r="F343">
        <v>2</v>
      </c>
      <c r="G343" s="96">
        <v>45575</v>
      </c>
      <c r="H343" s="128">
        <v>879.5</v>
      </c>
      <c r="I343">
        <v>2</v>
      </c>
      <c r="J343" s="122">
        <f t="shared" si="54"/>
        <v>35</v>
      </c>
      <c r="L343">
        <f t="shared" si="60"/>
        <v>1724</v>
      </c>
    </row>
    <row r="344" spans="2:12">
      <c r="B344" s="139" t="s">
        <v>78</v>
      </c>
      <c r="C344" t="str">
        <f>VLOOKUP(B344,'定期購入表 _20240911版'!$A$7:$B$56,2,FALSE)</f>
        <v>日経半導体ETF</v>
      </c>
      <c r="D344" s="96">
        <v>45569</v>
      </c>
      <c r="E344" s="122">
        <v>1635</v>
      </c>
      <c r="F344">
        <v>1</v>
      </c>
      <c r="G344" s="96">
        <v>45574</v>
      </c>
      <c r="H344" s="136">
        <v>1666</v>
      </c>
      <c r="I344">
        <v>1</v>
      </c>
      <c r="J344" s="122">
        <f t="shared" si="54"/>
        <v>31</v>
      </c>
      <c r="L344">
        <f t="shared" si="60"/>
        <v>1635</v>
      </c>
    </row>
    <row r="345" spans="2:12">
      <c r="B345" s="139">
        <v>2503</v>
      </c>
      <c r="C345" t="str">
        <f>VLOOKUP(B345,'定期購入表 _20240911版'!$A$7:$B$56,2,FALSE)</f>
        <v>キリンHD</v>
      </c>
      <c r="D345" s="96">
        <v>45565</v>
      </c>
      <c r="E345" s="122">
        <v>2183</v>
      </c>
      <c r="F345">
        <v>1</v>
      </c>
      <c r="G345" s="96">
        <v>45574</v>
      </c>
      <c r="H345" s="136">
        <v>2210.5</v>
      </c>
      <c r="I345">
        <v>1</v>
      </c>
      <c r="J345" s="122">
        <f t="shared" si="54"/>
        <v>27.5</v>
      </c>
      <c r="L345">
        <f t="shared" si="60"/>
        <v>2183</v>
      </c>
    </row>
    <row r="346" spans="2:12">
      <c r="B346" s="139">
        <v>4689</v>
      </c>
      <c r="C346" t="str">
        <f>VLOOKUP(B346,'定期購入表 _20240911版'!$A$7:$B$56,2,FALSE)</f>
        <v>LINEヤフー</v>
      </c>
      <c r="D346" s="96">
        <v>45573</v>
      </c>
      <c r="E346" s="122">
        <v>425.3</v>
      </c>
      <c r="F346">
        <v>3</v>
      </c>
      <c r="G346" s="96">
        <v>45574</v>
      </c>
      <c r="H346" s="136">
        <v>424.8</v>
      </c>
      <c r="I346">
        <v>1</v>
      </c>
      <c r="J346" s="122">
        <f t="shared" si="54"/>
        <v>-0.5</v>
      </c>
      <c r="L346">
        <f t="shared" si="60"/>
        <v>1275.9000000000001</v>
      </c>
    </row>
    <row r="347" spans="2:12">
      <c r="B347" s="139">
        <v>6753</v>
      </c>
      <c r="C347" t="str">
        <f>VLOOKUP(B347,'定期購入表 _20240911版'!$A$7:$B$56,2,FALSE)</f>
        <v>シャープ</v>
      </c>
      <c r="D347" s="96">
        <v>45572</v>
      </c>
      <c r="E347" s="122">
        <v>1011.5</v>
      </c>
      <c r="F347">
        <v>1</v>
      </c>
      <c r="G347" s="96">
        <v>45574</v>
      </c>
      <c r="H347" s="136">
        <v>1000</v>
      </c>
      <c r="I347">
        <v>1</v>
      </c>
      <c r="J347" s="122">
        <f t="shared" si="54"/>
        <v>-11.5</v>
      </c>
      <c r="L347">
        <f t="shared" si="60"/>
        <v>1011.5</v>
      </c>
    </row>
    <row r="348" spans="2:12">
      <c r="B348" s="139">
        <v>6981</v>
      </c>
      <c r="C348" t="str">
        <f>VLOOKUP(B348,'定期購入表 _20240911版'!$A$7:$B$56,2,FALSE)</f>
        <v>村田製作所</v>
      </c>
      <c r="D348" s="96">
        <v>45573</v>
      </c>
      <c r="E348" s="122">
        <v>2776</v>
      </c>
      <c r="F348">
        <v>1</v>
      </c>
      <c r="G348" s="96">
        <v>45574</v>
      </c>
      <c r="H348" s="136">
        <v>2832</v>
      </c>
      <c r="I348">
        <v>1</v>
      </c>
      <c r="J348" s="122">
        <f t="shared" si="54"/>
        <v>56</v>
      </c>
      <c r="L348">
        <f t="shared" si="60"/>
        <v>2776</v>
      </c>
    </row>
    <row r="349" spans="2:12">
      <c r="B349" s="139">
        <v>9990</v>
      </c>
      <c r="C349" t="str">
        <f>VLOOKUP(B349,'定期購入表 _20240911版'!$A$7:$B$56,2,FALSE)</f>
        <v>ｻｯｸｽﾊﾞｰHD</v>
      </c>
      <c r="D349" s="96">
        <v>45574</v>
      </c>
      <c r="E349" s="122">
        <v>862</v>
      </c>
      <c r="F349">
        <v>1</v>
      </c>
      <c r="G349" s="96">
        <v>45574</v>
      </c>
      <c r="H349" s="136">
        <v>875</v>
      </c>
      <c r="I349">
        <v>1</v>
      </c>
      <c r="J349" s="122">
        <f t="shared" si="54"/>
        <v>13</v>
      </c>
      <c r="L349">
        <f t="shared" si="60"/>
        <v>862</v>
      </c>
    </row>
    <row r="350" spans="2:12">
      <c r="B350" s="139">
        <v>3402</v>
      </c>
      <c r="C350" t="str">
        <f>VLOOKUP(B350,'定期購入表 _20240911版'!$A$7:$B$56,2,FALSE)</f>
        <v>東レ</v>
      </c>
      <c r="D350" s="96">
        <v>45569</v>
      </c>
      <c r="E350" s="122">
        <v>844.5</v>
      </c>
      <c r="F350">
        <v>1</v>
      </c>
      <c r="G350" s="96">
        <v>45573</v>
      </c>
      <c r="H350" s="136">
        <v>850.4</v>
      </c>
      <c r="I350">
        <v>1</v>
      </c>
      <c r="J350" s="122">
        <f t="shared" si="54"/>
        <v>5.8999999999999773</v>
      </c>
      <c r="L350">
        <f t="shared" si="60"/>
        <v>844.5</v>
      </c>
    </row>
    <row r="351" spans="2:12">
      <c r="B351" s="139">
        <v>3563</v>
      </c>
      <c r="C351" t="str">
        <f>VLOOKUP(B351,'定期購入表 _20240911版'!$A$7:$B$56,2,FALSE)</f>
        <v>F&amp;LC</v>
      </c>
      <c r="D351" s="96">
        <v>45572</v>
      </c>
      <c r="E351" s="122">
        <v>2900</v>
      </c>
      <c r="F351">
        <v>1</v>
      </c>
      <c r="G351" s="96">
        <v>45573</v>
      </c>
      <c r="H351" s="136">
        <v>2925</v>
      </c>
      <c r="I351">
        <v>1</v>
      </c>
      <c r="J351" s="122">
        <f t="shared" si="54"/>
        <v>25</v>
      </c>
      <c r="L351">
        <f t="shared" si="60"/>
        <v>2900</v>
      </c>
    </row>
    <row r="352" spans="2:12">
      <c r="B352" s="139">
        <v>6753</v>
      </c>
      <c r="C352" t="str">
        <f>VLOOKUP(B352,'定期購入表 _20240911版'!$A$7:$B$56,2,FALSE)</f>
        <v>シャープ</v>
      </c>
      <c r="D352" s="96">
        <v>45572</v>
      </c>
      <c r="E352" s="122">
        <v>1011.5</v>
      </c>
      <c r="F352">
        <v>1</v>
      </c>
      <c r="G352" s="96">
        <v>45573</v>
      </c>
      <c r="H352" s="136">
        <v>1010</v>
      </c>
      <c r="I352">
        <v>1</v>
      </c>
      <c r="J352" s="122">
        <f t="shared" si="54"/>
        <v>-1.5</v>
      </c>
      <c r="L352">
        <f t="shared" si="60"/>
        <v>1011.5</v>
      </c>
    </row>
    <row r="353" spans="2:12">
      <c r="B353">
        <v>8306</v>
      </c>
      <c r="C353" t="str">
        <f>VLOOKUP(B353,'定期購入表 _20240911版'!$A$7:$B$56,2,FALSE)</f>
        <v>三菱UFJ</v>
      </c>
      <c r="D353" s="96">
        <v>45568</v>
      </c>
      <c r="E353" s="122">
        <v>1471</v>
      </c>
      <c r="F353">
        <v>1</v>
      </c>
      <c r="G353" s="96">
        <v>45573</v>
      </c>
      <c r="H353" s="136">
        <v>1530</v>
      </c>
      <c r="I353">
        <v>1</v>
      </c>
      <c r="J353" s="122">
        <f t="shared" si="54"/>
        <v>59</v>
      </c>
      <c r="L353">
        <f t="shared" si="60"/>
        <v>1471</v>
      </c>
    </row>
    <row r="354" spans="2:12">
      <c r="B354" s="139">
        <v>9020</v>
      </c>
      <c r="C354" t="str">
        <f>VLOOKUP(B354,'定期購入表 _20240911版'!$A$7:$B$56,2,FALSE)</f>
        <v>JR東</v>
      </c>
      <c r="D354" s="96">
        <v>45573</v>
      </c>
      <c r="E354" s="122">
        <v>2923.8</v>
      </c>
      <c r="F354">
        <v>1</v>
      </c>
      <c r="G354" s="96">
        <v>45573</v>
      </c>
      <c r="H354" s="128">
        <v>2928</v>
      </c>
      <c r="I354">
        <v>1</v>
      </c>
      <c r="J354" s="122">
        <f t="shared" si="54"/>
        <v>4.1999999999998181</v>
      </c>
      <c r="L354">
        <f t="shared" si="60"/>
        <v>2923.8</v>
      </c>
    </row>
    <row r="355" spans="2:12">
      <c r="B355">
        <v>9201</v>
      </c>
      <c r="C355" t="str">
        <f>VLOOKUP(B355,'定期購入表 _20240911版'!$A$7:$B$56,2,FALSE)</f>
        <v>JAL</v>
      </c>
      <c r="D355" s="96">
        <v>45569</v>
      </c>
      <c r="E355" s="122">
        <v>2434.5</v>
      </c>
      <c r="F355">
        <v>2</v>
      </c>
      <c r="G355" s="96">
        <v>45573</v>
      </c>
      <c r="H355" s="128">
        <v>2449.5</v>
      </c>
      <c r="I355">
        <v>2</v>
      </c>
      <c r="J355" s="122">
        <f t="shared" si="54"/>
        <v>30</v>
      </c>
      <c r="L355">
        <f t="shared" si="60"/>
        <v>4869</v>
      </c>
    </row>
    <row r="356" spans="2:12">
      <c r="B356" s="139">
        <v>2503</v>
      </c>
      <c r="C356" t="str">
        <f>VLOOKUP(B356,'定期購入表 _20240911版'!$A$7:$B$56,2,FALSE)</f>
        <v>キリンHD</v>
      </c>
      <c r="D356" s="96">
        <v>45565</v>
      </c>
      <c r="E356" s="122">
        <v>2183</v>
      </c>
      <c r="F356">
        <v>1</v>
      </c>
      <c r="G356" s="96">
        <v>45572</v>
      </c>
      <c r="H356" s="128">
        <v>2217</v>
      </c>
      <c r="I356">
        <v>1</v>
      </c>
      <c r="J356" s="122">
        <f t="shared" si="54"/>
        <v>34</v>
      </c>
      <c r="L356">
        <f t="shared" si="60"/>
        <v>2183</v>
      </c>
    </row>
    <row r="357" spans="2:12">
      <c r="B357" s="139">
        <v>2866</v>
      </c>
      <c r="C357" t="str">
        <f>VLOOKUP(B357,'定期購入表 _20240911版'!$A$7:$B$56,2,FALSE)</f>
        <v>GX優先証</v>
      </c>
      <c r="D357" s="96">
        <v>45572</v>
      </c>
      <c r="E357" s="122">
        <v>1038</v>
      </c>
      <c r="F357">
        <v>3</v>
      </c>
      <c r="G357" s="96">
        <v>45572</v>
      </c>
      <c r="H357" s="128">
        <v>1037</v>
      </c>
      <c r="I357">
        <v>3</v>
      </c>
      <c r="J357" s="122">
        <f t="shared" si="54"/>
        <v>-3</v>
      </c>
      <c r="L357">
        <f t="shared" si="60"/>
        <v>3114</v>
      </c>
    </row>
    <row r="358" spans="2:12">
      <c r="B358" s="139">
        <v>3382</v>
      </c>
      <c r="C358" t="str">
        <f>VLOOKUP(B358,'定期購入表 _20240911版'!$A$7:$B$56,2,FALSE)</f>
        <v>7&amp;iHD</v>
      </c>
      <c r="D358" s="96">
        <v>45566</v>
      </c>
      <c r="E358" s="122">
        <v>2140</v>
      </c>
      <c r="F358">
        <v>1</v>
      </c>
      <c r="G358" s="96">
        <v>45572</v>
      </c>
      <c r="H358" s="128">
        <v>2256</v>
      </c>
      <c r="I358">
        <v>1</v>
      </c>
      <c r="J358" s="122">
        <f t="shared" si="54"/>
        <v>116</v>
      </c>
      <c r="L358">
        <f t="shared" si="60"/>
        <v>2140</v>
      </c>
    </row>
    <row r="359" spans="2:12">
      <c r="B359" s="139">
        <v>3402</v>
      </c>
      <c r="C359" t="str">
        <f>VLOOKUP(B359,'定期購入表 _20240911版'!$A$7:$B$56,2,FALSE)</f>
        <v>東レ</v>
      </c>
      <c r="D359" s="96">
        <v>45569</v>
      </c>
      <c r="E359" s="122">
        <v>844.5</v>
      </c>
      <c r="F359">
        <v>2</v>
      </c>
      <c r="G359" s="96">
        <v>45572</v>
      </c>
      <c r="H359" s="128">
        <v>856.2</v>
      </c>
      <c r="I359">
        <v>2</v>
      </c>
      <c r="J359" s="122">
        <f t="shared" si="54"/>
        <v>23.400000000000091</v>
      </c>
      <c r="L359">
        <f t="shared" ref="L359:L371" si="61">E359*F359</f>
        <v>1689</v>
      </c>
    </row>
    <row r="360" spans="2:12">
      <c r="B360" s="139">
        <v>3563</v>
      </c>
      <c r="C360" t="str">
        <f>VLOOKUP(B360,'定期購入表 _20240911版'!$A$7:$B$56,2,FALSE)</f>
        <v>F&amp;LC</v>
      </c>
      <c r="D360" s="96">
        <v>45572</v>
      </c>
      <c r="E360" s="122">
        <v>2900</v>
      </c>
      <c r="F360">
        <v>2</v>
      </c>
      <c r="G360" s="96">
        <v>45572</v>
      </c>
      <c r="H360" s="128">
        <v>2924.5</v>
      </c>
      <c r="I360">
        <v>1</v>
      </c>
      <c r="J360" s="122">
        <f t="shared" si="54"/>
        <v>24.5</v>
      </c>
      <c r="L360">
        <f t="shared" si="61"/>
        <v>5800</v>
      </c>
    </row>
    <row r="361" spans="2:12">
      <c r="B361" s="139">
        <v>4689</v>
      </c>
      <c r="C361" t="str">
        <f>VLOOKUP(B361,'定期購入表 _20240911版'!$A$7:$B$56,2,FALSE)</f>
        <v>LINEヤフー</v>
      </c>
      <c r="D361" s="96">
        <v>45572</v>
      </c>
      <c r="E361" s="122">
        <v>429.2</v>
      </c>
      <c r="F361">
        <v>1</v>
      </c>
      <c r="G361" s="96">
        <v>45572</v>
      </c>
      <c r="H361" s="128">
        <v>430.9</v>
      </c>
      <c r="I361">
        <v>1</v>
      </c>
      <c r="J361" s="122">
        <f t="shared" si="54"/>
        <v>1.6999999999999886</v>
      </c>
      <c r="L361">
        <f t="shared" si="61"/>
        <v>429.2</v>
      </c>
    </row>
    <row r="362" spans="2:12">
      <c r="B362" s="139">
        <v>5019</v>
      </c>
      <c r="C362" t="str">
        <f>VLOOKUP(B362,'定期購入表 _20240911版'!$A$7:$B$56,2,FALSE)</f>
        <v>出光興産</v>
      </c>
      <c r="D362" s="96">
        <v>45572</v>
      </c>
      <c r="E362" s="122">
        <v>1111</v>
      </c>
      <c r="F362">
        <v>1</v>
      </c>
      <c r="G362" s="96">
        <v>45572</v>
      </c>
      <c r="H362" s="128">
        <v>1124</v>
      </c>
      <c r="I362">
        <v>1</v>
      </c>
      <c r="J362" s="122">
        <f t="shared" si="54"/>
        <v>13</v>
      </c>
      <c r="L362">
        <f t="shared" si="61"/>
        <v>1111</v>
      </c>
    </row>
    <row r="363" spans="2:12">
      <c r="B363" s="139">
        <v>6301</v>
      </c>
      <c r="C363" t="str">
        <f>VLOOKUP(B363,'定期購入表 _20240911版'!$A$7:$B$56,2,FALSE)</f>
        <v>コマツ</v>
      </c>
      <c r="D363" s="96">
        <v>45572</v>
      </c>
      <c r="E363" s="122">
        <v>4145</v>
      </c>
      <c r="F363">
        <v>1</v>
      </c>
      <c r="G363" s="96">
        <v>45572</v>
      </c>
      <c r="H363" s="128">
        <v>4165</v>
      </c>
      <c r="I363">
        <v>1</v>
      </c>
      <c r="J363" s="122">
        <f t="shared" si="54"/>
        <v>20</v>
      </c>
      <c r="L363">
        <f t="shared" si="61"/>
        <v>4145</v>
      </c>
    </row>
    <row r="364" spans="2:12">
      <c r="B364" s="139">
        <v>6753</v>
      </c>
      <c r="C364" t="str">
        <f>VLOOKUP(B364,'定期購入表 _20240911版'!$A$7:$B$56,2,FALSE)</f>
        <v>シャープ</v>
      </c>
      <c r="D364" s="96">
        <v>45572</v>
      </c>
      <c r="E364" s="122">
        <v>1011.5</v>
      </c>
      <c r="F364">
        <v>1</v>
      </c>
      <c r="G364" s="96">
        <v>45572</v>
      </c>
      <c r="H364" s="128">
        <v>1019.5</v>
      </c>
      <c r="I364">
        <v>1</v>
      </c>
      <c r="J364" s="122">
        <f t="shared" si="54"/>
        <v>8</v>
      </c>
      <c r="L364">
        <f t="shared" si="61"/>
        <v>1011.5</v>
      </c>
    </row>
    <row r="365" spans="2:12">
      <c r="B365" s="139">
        <v>7203</v>
      </c>
      <c r="C365" t="str">
        <f>VLOOKUP(B365,'定期購入表 _20240911版'!$A$7:$B$56,2,FALSE)</f>
        <v>トヨタ自</v>
      </c>
      <c r="D365" s="96">
        <v>45567</v>
      </c>
      <c r="E365" s="122">
        <v>2585</v>
      </c>
      <c r="F365">
        <v>1</v>
      </c>
      <c r="G365" s="96">
        <v>45572</v>
      </c>
      <c r="H365" s="128">
        <v>2637</v>
      </c>
      <c r="I365">
        <v>1</v>
      </c>
      <c r="J365" s="122">
        <f t="shared" si="54"/>
        <v>52</v>
      </c>
      <c r="L365">
        <f t="shared" si="61"/>
        <v>2585</v>
      </c>
    </row>
    <row r="366" spans="2:12">
      <c r="B366">
        <v>7270</v>
      </c>
      <c r="C366" t="str">
        <f>VLOOKUP(B366,'定期購入表 _20240911版'!$A$7:$B$56,2,FALSE)</f>
        <v>SUBARU</v>
      </c>
      <c r="D366" s="96">
        <v>45565</v>
      </c>
      <c r="E366" s="122">
        <v>2539.5</v>
      </c>
      <c r="F366">
        <v>2</v>
      </c>
      <c r="G366" s="96">
        <v>45572</v>
      </c>
      <c r="H366" s="128">
        <v>2641</v>
      </c>
      <c r="I366">
        <v>2</v>
      </c>
      <c r="J366" s="122">
        <f t="shared" si="54"/>
        <v>203</v>
      </c>
      <c r="L366">
        <f t="shared" si="61"/>
        <v>5079</v>
      </c>
    </row>
    <row r="367" spans="2:12">
      <c r="B367">
        <v>8306</v>
      </c>
      <c r="C367" t="str">
        <f>VLOOKUP(B367,'定期購入表 _20240911版'!$A$7:$B$56,2,FALSE)</f>
        <v>三菱UFJ</v>
      </c>
      <c r="D367" s="96">
        <v>45568</v>
      </c>
      <c r="E367" s="122">
        <v>1471</v>
      </c>
      <c r="F367">
        <v>1</v>
      </c>
      <c r="G367" s="96">
        <v>45572</v>
      </c>
      <c r="H367" s="128">
        <v>1541.5</v>
      </c>
      <c r="I367">
        <v>1</v>
      </c>
      <c r="J367" s="122">
        <f t="shared" si="54"/>
        <v>70.5</v>
      </c>
      <c r="L367">
        <f t="shared" si="61"/>
        <v>1471</v>
      </c>
    </row>
    <row r="368" spans="2:12">
      <c r="B368">
        <v>9201</v>
      </c>
      <c r="C368" t="str">
        <f>VLOOKUP(B368,'定期購入表 _20240911版'!$A$7:$B$56,2,FALSE)</f>
        <v>JAL</v>
      </c>
      <c r="D368" s="96">
        <v>45569</v>
      </c>
      <c r="E368" s="122">
        <v>2434.5</v>
      </c>
      <c r="F368">
        <v>2</v>
      </c>
      <c r="G368" s="96">
        <v>45572</v>
      </c>
      <c r="H368" s="128">
        <v>2471.1999999999998</v>
      </c>
      <c r="I368">
        <v>2</v>
      </c>
      <c r="J368" s="122">
        <f t="shared" ref="J368:J389" si="62">(H368-E368)*I368</f>
        <v>73.399999999999636</v>
      </c>
      <c r="L368">
        <f t="shared" si="61"/>
        <v>4869</v>
      </c>
    </row>
    <row r="369" spans="2:12">
      <c r="B369" s="139">
        <v>1306</v>
      </c>
      <c r="C369" t="str">
        <f>VLOOKUP(B369,'定期購入表 _20240911版'!$A$7:$B$56,2,FALSE)</f>
        <v>NFTOPIX</v>
      </c>
      <c r="D369" s="96">
        <v>45567</v>
      </c>
      <c r="E369">
        <v>2780</v>
      </c>
      <c r="F369">
        <v>1</v>
      </c>
      <c r="G369" s="96">
        <v>45569</v>
      </c>
      <c r="H369" s="128">
        <v>2827</v>
      </c>
      <c r="I369">
        <v>1</v>
      </c>
      <c r="J369" s="122">
        <f t="shared" si="62"/>
        <v>47</v>
      </c>
      <c r="L369">
        <f t="shared" si="61"/>
        <v>2780</v>
      </c>
    </row>
    <row r="370" spans="2:12">
      <c r="B370" s="139">
        <v>2503</v>
      </c>
      <c r="C370" t="str">
        <f>VLOOKUP(B370,'定期購入表 _20240911版'!$A$7:$B$56,2,FALSE)</f>
        <v>キリンHD</v>
      </c>
      <c r="D370" s="96">
        <v>45565</v>
      </c>
      <c r="E370" s="122">
        <v>2183</v>
      </c>
      <c r="F370">
        <v>1</v>
      </c>
      <c r="G370" s="96">
        <v>45569</v>
      </c>
      <c r="H370" s="128">
        <v>2200</v>
      </c>
      <c r="I370">
        <v>1</v>
      </c>
      <c r="J370" s="122">
        <f t="shared" si="62"/>
        <v>17</v>
      </c>
      <c r="L370">
        <f t="shared" si="61"/>
        <v>2183</v>
      </c>
    </row>
    <row r="371" spans="2:12">
      <c r="B371" s="139">
        <v>3141</v>
      </c>
      <c r="C371" t="str">
        <f>VLOOKUP(B371,'定期購入表 _20240911版'!$A$7:$B$56,2,FALSE)</f>
        <v>ウエルシアHD</v>
      </c>
      <c r="D371" s="96">
        <v>45567</v>
      </c>
      <c r="E371">
        <v>2035</v>
      </c>
      <c r="F371">
        <v>1</v>
      </c>
      <c r="G371" s="96">
        <v>45569</v>
      </c>
      <c r="H371" s="128">
        <v>2079</v>
      </c>
      <c r="I371">
        <v>1</v>
      </c>
      <c r="J371" s="122">
        <f t="shared" si="62"/>
        <v>44</v>
      </c>
      <c r="L371">
        <f t="shared" si="61"/>
        <v>2035</v>
      </c>
    </row>
    <row r="372" spans="2:12">
      <c r="B372" s="139">
        <v>3402</v>
      </c>
      <c r="C372" t="str">
        <f>VLOOKUP(B372,'定期購入表 _20240911版'!$A$7:$B$56,2,FALSE)</f>
        <v>東レ</v>
      </c>
      <c r="D372" s="96">
        <v>45569</v>
      </c>
      <c r="E372" s="122">
        <v>844.5</v>
      </c>
      <c r="F372">
        <v>1</v>
      </c>
      <c r="G372" s="96">
        <v>45569</v>
      </c>
      <c r="H372" s="128">
        <v>849</v>
      </c>
      <c r="I372">
        <v>1</v>
      </c>
      <c r="J372" s="122">
        <f t="shared" si="62"/>
        <v>4.5</v>
      </c>
    </row>
    <row r="373" spans="2:12">
      <c r="B373">
        <v>7270</v>
      </c>
      <c r="C373" t="str">
        <f>VLOOKUP(B373,'定期購入表 _20240911版'!$A$7:$B$56,2,FALSE)</f>
        <v>SUBARU</v>
      </c>
      <c r="D373" s="96">
        <v>45565</v>
      </c>
      <c r="E373" s="122">
        <v>2539.5</v>
      </c>
      <c r="F373">
        <v>1</v>
      </c>
      <c r="G373" s="96">
        <v>45569</v>
      </c>
      <c r="H373" s="128">
        <v>2561.5</v>
      </c>
      <c r="I373">
        <v>1</v>
      </c>
      <c r="J373" s="122">
        <f t="shared" si="62"/>
        <v>22</v>
      </c>
      <c r="L373">
        <f t="shared" ref="L373:L404" si="63">E373*F373</f>
        <v>2539.5</v>
      </c>
    </row>
    <row r="374" spans="2:12">
      <c r="B374">
        <v>9020</v>
      </c>
      <c r="C374" t="str">
        <f>VLOOKUP(B374,'定期購入表 _20240911版'!$A$7:$B$56,2,FALSE)</f>
        <v>JR東</v>
      </c>
      <c r="D374" s="96">
        <v>45567</v>
      </c>
      <c r="E374" s="122">
        <v>2815.5</v>
      </c>
      <c r="F374">
        <v>1</v>
      </c>
      <c r="G374" s="96">
        <v>45569</v>
      </c>
      <c r="H374" s="128">
        <v>2880</v>
      </c>
      <c r="I374">
        <v>1</v>
      </c>
      <c r="J374" s="122">
        <f t="shared" si="62"/>
        <v>64.5</v>
      </c>
      <c r="L374">
        <f t="shared" si="63"/>
        <v>2815.5</v>
      </c>
    </row>
    <row r="375" spans="2:12">
      <c r="B375">
        <v>9990</v>
      </c>
      <c r="C375" t="str">
        <f>VLOOKUP(B375,'定期購入表 _20240911版'!$A$7:$B$56,2,FALSE)</f>
        <v>ｻｯｸｽﾊﾞｰHD</v>
      </c>
      <c r="D375" s="96">
        <v>45568</v>
      </c>
      <c r="E375" s="122">
        <v>842</v>
      </c>
      <c r="F375">
        <v>2</v>
      </c>
      <c r="G375" s="96">
        <v>45569</v>
      </c>
      <c r="H375" s="128">
        <v>858.5</v>
      </c>
      <c r="I375">
        <v>2</v>
      </c>
      <c r="J375" s="122">
        <f t="shared" si="62"/>
        <v>33</v>
      </c>
      <c r="L375">
        <f t="shared" si="63"/>
        <v>1684</v>
      </c>
    </row>
    <row r="376" spans="2:12">
      <c r="B376" s="139">
        <v>2337</v>
      </c>
      <c r="C376" t="str">
        <f>VLOOKUP(B376,'定期購入表 _20240911版'!$A$7:$B$56,2,FALSE)</f>
        <v>いちご</v>
      </c>
      <c r="D376" s="96">
        <v>45567</v>
      </c>
      <c r="E376">
        <v>368</v>
      </c>
      <c r="F376">
        <v>1</v>
      </c>
      <c r="G376" s="96">
        <v>45568</v>
      </c>
      <c r="H376" s="128">
        <v>376</v>
      </c>
      <c r="I376">
        <v>1</v>
      </c>
      <c r="J376" s="122">
        <f t="shared" si="62"/>
        <v>8</v>
      </c>
      <c r="L376">
        <f t="shared" si="63"/>
        <v>368</v>
      </c>
    </row>
    <row r="377" spans="2:12">
      <c r="B377" s="139">
        <v>2866</v>
      </c>
      <c r="C377" t="str">
        <f>VLOOKUP(B377,'定期購入表 _20240911版'!$A$7:$B$56,2,FALSE)</f>
        <v>GX優先証</v>
      </c>
      <c r="D377" s="96">
        <v>45565</v>
      </c>
      <c r="E377" s="122">
        <v>1002</v>
      </c>
      <c r="F377">
        <v>2</v>
      </c>
      <c r="G377" s="96">
        <v>45568</v>
      </c>
      <c r="H377" s="122">
        <v>1030</v>
      </c>
      <c r="I377">
        <v>2</v>
      </c>
      <c r="J377" s="122">
        <f t="shared" si="62"/>
        <v>56</v>
      </c>
      <c r="L377">
        <f t="shared" si="63"/>
        <v>2004</v>
      </c>
    </row>
    <row r="378" spans="2:12">
      <c r="B378" s="139">
        <v>3141</v>
      </c>
      <c r="C378" t="str">
        <f>VLOOKUP(B378,'定期購入表 _20240911版'!$A$7:$B$56,2,FALSE)</f>
        <v>ウエルシアHD</v>
      </c>
      <c r="D378" s="96">
        <v>45567</v>
      </c>
      <c r="E378">
        <v>2035</v>
      </c>
      <c r="F378">
        <v>1</v>
      </c>
      <c r="G378" s="96">
        <v>45568</v>
      </c>
      <c r="H378" s="128">
        <v>2036</v>
      </c>
      <c r="I378">
        <v>1</v>
      </c>
      <c r="J378" s="122">
        <f t="shared" si="62"/>
        <v>1</v>
      </c>
      <c r="L378">
        <f t="shared" si="63"/>
        <v>2035</v>
      </c>
    </row>
    <row r="379" spans="2:12">
      <c r="B379" s="139">
        <v>3563</v>
      </c>
      <c r="C379" t="str">
        <f>VLOOKUP(B379,'定期購入表 _20240911版'!$A$7:$B$56,2,FALSE)</f>
        <v>F&amp;LC</v>
      </c>
      <c r="D379" s="96">
        <v>45566</v>
      </c>
      <c r="E379" s="122">
        <v>2875</v>
      </c>
      <c r="F379">
        <v>1</v>
      </c>
      <c r="G379" s="96">
        <v>45568</v>
      </c>
      <c r="H379" s="128">
        <v>2932</v>
      </c>
      <c r="I379">
        <v>1</v>
      </c>
      <c r="J379" s="122">
        <f t="shared" si="62"/>
        <v>57</v>
      </c>
      <c r="L379">
        <f t="shared" si="63"/>
        <v>2875</v>
      </c>
    </row>
    <row r="380" spans="2:12">
      <c r="B380" s="139">
        <v>4689</v>
      </c>
      <c r="C380" t="str">
        <f>VLOOKUP(B380,'定期購入表 _20240911版'!$A$7:$B$56,2,FALSE)</f>
        <v>LINEヤフー</v>
      </c>
      <c r="D380" s="96">
        <v>45567</v>
      </c>
      <c r="E380" s="122">
        <v>421.2</v>
      </c>
      <c r="F380">
        <v>2</v>
      </c>
      <c r="G380" s="96">
        <v>45568</v>
      </c>
      <c r="H380" s="128">
        <v>424</v>
      </c>
      <c r="I380">
        <v>1</v>
      </c>
      <c r="J380" s="122">
        <f t="shared" si="62"/>
        <v>2.8000000000000114</v>
      </c>
      <c r="L380">
        <f t="shared" si="63"/>
        <v>842.4</v>
      </c>
    </row>
    <row r="381" spans="2:12">
      <c r="B381" s="139">
        <v>6525</v>
      </c>
      <c r="C381" t="str">
        <f>VLOOKUP(B381,'定期購入表 _20240911版'!$A$7:$B$56,2,FALSE)</f>
        <v>KOKUSAI</v>
      </c>
      <c r="D381" s="96">
        <v>45567</v>
      </c>
      <c r="E381" s="122">
        <v>3125</v>
      </c>
      <c r="F381">
        <v>1</v>
      </c>
      <c r="G381" s="96">
        <v>45568</v>
      </c>
      <c r="H381" s="128">
        <v>3310</v>
      </c>
      <c r="I381">
        <v>1</v>
      </c>
      <c r="J381" s="122">
        <f t="shared" si="62"/>
        <v>185</v>
      </c>
      <c r="L381">
        <f t="shared" si="63"/>
        <v>3125</v>
      </c>
    </row>
    <row r="382" spans="2:12">
      <c r="B382" s="139">
        <v>6981</v>
      </c>
      <c r="C382" t="str">
        <f>VLOOKUP(B382,'定期購入表 _20240911版'!$A$7:$B$56,2,FALSE)</f>
        <v>村田製作所</v>
      </c>
      <c r="D382" s="96">
        <v>45567</v>
      </c>
      <c r="E382" s="122">
        <v>2755</v>
      </c>
      <c r="F382">
        <v>1</v>
      </c>
      <c r="G382" s="96">
        <v>45568</v>
      </c>
      <c r="H382" s="128">
        <v>2830</v>
      </c>
      <c r="I382">
        <v>1</v>
      </c>
      <c r="J382" s="122">
        <f t="shared" si="62"/>
        <v>75</v>
      </c>
      <c r="L382">
        <f t="shared" si="63"/>
        <v>2755</v>
      </c>
    </row>
    <row r="383" spans="2:12">
      <c r="B383" s="139">
        <v>7203</v>
      </c>
      <c r="C383" t="str">
        <f>VLOOKUP(B383,'定期購入表 _20240911版'!$A$7:$B$56,2,FALSE)</f>
        <v>トヨタ自</v>
      </c>
      <c r="D383" s="96">
        <v>45567</v>
      </c>
      <c r="E383" s="122">
        <v>2585</v>
      </c>
      <c r="F383">
        <v>1</v>
      </c>
      <c r="G383" s="96">
        <v>45568</v>
      </c>
      <c r="H383" s="128">
        <v>2624</v>
      </c>
      <c r="I383">
        <v>1</v>
      </c>
      <c r="J383" s="122">
        <f t="shared" si="62"/>
        <v>39</v>
      </c>
      <c r="L383">
        <f t="shared" si="63"/>
        <v>2585</v>
      </c>
    </row>
    <row r="384" spans="2:12">
      <c r="B384">
        <v>7267</v>
      </c>
      <c r="C384" t="str">
        <f>VLOOKUP(B384,'定期購入表 _20240911版'!$A$7:$B$56,2,FALSE)</f>
        <v>ホンダ</v>
      </c>
      <c r="D384" s="96">
        <v>45567</v>
      </c>
      <c r="E384" s="122">
        <v>1542</v>
      </c>
      <c r="F384">
        <v>1</v>
      </c>
      <c r="G384" s="96">
        <v>45568</v>
      </c>
      <c r="H384" s="128">
        <v>1575</v>
      </c>
      <c r="I384">
        <v>1</v>
      </c>
      <c r="J384" s="122">
        <f t="shared" si="62"/>
        <v>33</v>
      </c>
      <c r="L384">
        <f t="shared" si="63"/>
        <v>1542</v>
      </c>
    </row>
    <row r="385" spans="2:12">
      <c r="B385">
        <v>9990</v>
      </c>
      <c r="C385" t="str">
        <f>VLOOKUP(B385,'定期購入表 _20240911版'!$A$7:$B$56,2,FALSE)</f>
        <v>ｻｯｸｽﾊﾞｰHD</v>
      </c>
      <c r="D385" s="96">
        <v>45568</v>
      </c>
      <c r="E385" s="122">
        <v>842</v>
      </c>
      <c r="F385">
        <v>1</v>
      </c>
      <c r="G385" s="96">
        <v>45568</v>
      </c>
      <c r="H385" s="128">
        <v>851</v>
      </c>
      <c r="I385">
        <v>1</v>
      </c>
      <c r="J385" s="122">
        <f t="shared" si="62"/>
        <v>9</v>
      </c>
      <c r="L385">
        <f t="shared" si="63"/>
        <v>842</v>
      </c>
    </row>
    <row r="386" spans="2:12">
      <c r="B386" s="139">
        <v>3141</v>
      </c>
      <c r="C386" t="str">
        <f>VLOOKUP(B386,'定期購入表 _20240911版'!$A$7:$B$56,2,FALSE)</f>
        <v>ウエルシアHD</v>
      </c>
      <c r="D386" s="96">
        <v>45567</v>
      </c>
      <c r="E386">
        <v>2035</v>
      </c>
      <c r="F386">
        <v>1</v>
      </c>
      <c r="G386" s="96">
        <v>45567</v>
      </c>
      <c r="H386" s="128">
        <v>2025</v>
      </c>
      <c r="I386">
        <v>1</v>
      </c>
      <c r="J386" s="122">
        <f t="shared" si="62"/>
        <v>-10</v>
      </c>
      <c r="L386">
        <f t="shared" si="63"/>
        <v>2035</v>
      </c>
    </row>
    <row r="387" spans="2:12">
      <c r="B387" s="139">
        <v>3563</v>
      </c>
      <c r="C387" t="str">
        <f>VLOOKUP(B387,'定期購入表 _20240911版'!$A$7:$B$56,2,FALSE)</f>
        <v>F&amp;LC</v>
      </c>
      <c r="D387" s="96">
        <v>45566</v>
      </c>
      <c r="E387" s="122">
        <v>2875</v>
      </c>
      <c r="F387">
        <v>1</v>
      </c>
      <c r="G387" s="96">
        <v>45567</v>
      </c>
      <c r="H387" s="128">
        <v>2869</v>
      </c>
      <c r="I387">
        <v>1</v>
      </c>
      <c r="J387" s="122">
        <f t="shared" si="62"/>
        <v>-6</v>
      </c>
      <c r="L387">
        <f t="shared" si="63"/>
        <v>2875</v>
      </c>
    </row>
    <row r="388" spans="2:12">
      <c r="B388" s="139">
        <v>4689</v>
      </c>
      <c r="C388" t="str">
        <f>VLOOKUP(B388,'定期購入表 _20240911版'!$A$7:$B$56,2,FALSE)</f>
        <v>LINEヤフー</v>
      </c>
      <c r="D388" s="96">
        <v>45566</v>
      </c>
      <c r="E388" s="122">
        <v>417.5</v>
      </c>
      <c r="F388">
        <v>2</v>
      </c>
      <c r="G388" s="96">
        <v>45567</v>
      </c>
      <c r="H388" s="136">
        <v>420.3</v>
      </c>
      <c r="I388">
        <v>2</v>
      </c>
      <c r="J388" s="122">
        <f t="shared" si="62"/>
        <v>5.6000000000000227</v>
      </c>
      <c r="L388">
        <f t="shared" si="63"/>
        <v>835</v>
      </c>
    </row>
    <row r="389" spans="2:12">
      <c r="B389" s="139">
        <v>5019</v>
      </c>
      <c r="C389" t="str">
        <f>VLOOKUP(B389,'定期購入表 _20240911版'!$A$7:$B$56,2,FALSE)</f>
        <v>出光興産</v>
      </c>
      <c r="D389" s="96">
        <v>45566</v>
      </c>
      <c r="E389" s="122">
        <v>1036</v>
      </c>
      <c r="F389">
        <v>2</v>
      </c>
      <c r="G389" s="96">
        <v>45567</v>
      </c>
      <c r="H389" s="128">
        <v>1059</v>
      </c>
      <c r="I389">
        <v>1</v>
      </c>
      <c r="J389" s="122">
        <f t="shared" si="62"/>
        <v>23</v>
      </c>
      <c r="L389">
        <f t="shared" si="63"/>
        <v>2072</v>
      </c>
    </row>
    <row r="390" spans="2:12">
      <c r="B390">
        <v>7313</v>
      </c>
      <c r="C390" t="str">
        <f>VLOOKUP(B390,'定期購入表 _20240911版'!$A$7:$B$56,2,FALSE)</f>
        <v>TSテック</v>
      </c>
      <c r="D390" s="96">
        <v>45566</v>
      </c>
      <c r="E390" s="122">
        <v>1745</v>
      </c>
      <c r="F390">
        <v>2</v>
      </c>
      <c r="G390" s="96">
        <v>45567</v>
      </c>
      <c r="H390" s="136">
        <v>1755.2</v>
      </c>
      <c r="I390">
        <v>2</v>
      </c>
      <c r="J390" s="122">
        <f t="shared" ref="J390:J402" si="64">(H390-E390)*I390</f>
        <v>20.400000000000091</v>
      </c>
      <c r="L390">
        <f t="shared" si="63"/>
        <v>3490</v>
      </c>
    </row>
    <row r="391" spans="2:12">
      <c r="B391">
        <v>8306</v>
      </c>
      <c r="C391" t="str">
        <f>VLOOKUP(B391,'定期購入表 _20240911版'!$A$7:$B$56,2,FALSE)</f>
        <v>三菱UFJ</v>
      </c>
      <c r="D391" s="96">
        <v>45561</v>
      </c>
      <c r="E391" s="122">
        <v>1464.25</v>
      </c>
      <c r="F391">
        <v>2</v>
      </c>
      <c r="G391" s="96">
        <v>45567</v>
      </c>
      <c r="H391" s="136">
        <v>1469.5</v>
      </c>
      <c r="I391">
        <v>2</v>
      </c>
      <c r="J391" s="122">
        <f t="shared" si="64"/>
        <v>10.5</v>
      </c>
      <c r="L391">
        <f t="shared" si="63"/>
        <v>2928.5</v>
      </c>
    </row>
    <row r="392" spans="2:12">
      <c r="B392">
        <v>9990</v>
      </c>
      <c r="C392" t="str">
        <f>VLOOKUP(B392,'定期購入表 _20240911版'!$A$7:$B$56,2,FALSE)</f>
        <v>ｻｯｸｽﾊﾞｰHD</v>
      </c>
      <c r="D392" s="96">
        <v>45562</v>
      </c>
      <c r="E392" s="122">
        <v>845</v>
      </c>
      <c r="F392">
        <v>1</v>
      </c>
      <c r="G392" s="96">
        <v>45567</v>
      </c>
      <c r="H392" s="128">
        <v>837</v>
      </c>
      <c r="I392">
        <v>1</v>
      </c>
      <c r="J392" s="122">
        <f t="shared" si="64"/>
        <v>-8</v>
      </c>
      <c r="L392">
        <f t="shared" si="63"/>
        <v>845</v>
      </c>
    </row>
    <row r="393" spans="2:12">
      <c r="B393" s="139">
        <v>3402</v>
      </c>
      <c r="C393" t="str">
        <f>VLOOKUP(B393,'定期購入表 _20240911版'!$A$7:$B$56,2,FALSE)</f>
        <v>東レ</v>
      </c>
      <c r="D393" s="96">
        <v>45565</v>
      </c>
      <c r="E393" s="122">
        <v>825.3</v>
      </c>
      <c r="F393">
        <v>2</v>
      </c>
      <c r="G393" s="96">
        <v>45566</v>
      </c>
      <c r="H393" s="128">
        <v>835.1</v>
      </c>
      <c r="I393">
        <v>2</v>
      </c>
      <c r="J393" s="122">
        <f t="shared" si="64"/>
        <v>19.600000000000136</v>
      </c>
      <c r="L393">
        <f t="shared" si="63"/>
        <v>1650.6</v>
      </c>
    </row>
    <row r="394" spans="2:12">
      <c r="B394" s="139">
        <v>5108</v>
      </c>
      <c r="C394" t="str">
        <f>VLOOKUP(B394,'定期購入表 _20240911版'!$A$7:$B$56,2,FALSE)</f>
        <v>ブリヂス</v>
      </c>
      <c r="D394" s="96">
        <v>45565</v>
      </c>
      <c r="E394" s="122">
        <v>5492</v>
      </c>
      <c r="F394">
        <v>1</v>
      </c>
      <c r="G394" s="96">
        <v>45566</v>
      </c>
      <c r="H394" s="128">
        <v>5592</v>
      </c>
      <c r="I394">
        <v>1</v>
      </c>
      <c r="J394" s="122">
        <f t="shared" si="64"/>
        <v>100</v>
      </c>
      <c r="L394">
        <f t="shared" si="63"/>
        <v>5492</v>
      </c>
    </row>
    <row r="395" spans="2:12">
      <c r="B395" s="139">
        <v>6301</v>
      </c>
      <c r="C395" t="str">
        <f>VLOOKUP(B395,'定期購入表 _20240911版'!$A$7:$B$56,2,FALSE)</f>
        <v>コマツ</v>
      </c>
      <c r="D395" s="96">
        <v>45565</v>
      </c>
      <c r="E395" s="122">
        <v>3945</v>
      </c>
      <c r="F395">
        <v>1</v>
      </c>
      <c r="G395" s="96">
        <v>45566</v>
      </c>
      <c r="H395" s="128">
        <v>4014</v>
      </c>
      <c r="I395">
        <v>1</v>
      </c>
      <c r="J395" s="122">
        <f t="shared" si="64"/>
        <v>69</v>
      </c>
      <c r="L395">
        <f t="shared" si="63"/>
        <v>3945</v>
      </c>
    </row>
    <row r="396" spans="2:12">
      <c r="B396" s="139">
        <v>6753</v>
      </c>
      <c r="C396" t="str">
        <f>VLOOKUP(B396,'定期購入表 _20240911版'!$A$7:$B$56,2,FALSE)</f>
        <v>シャープ</v>
      </c>
      <c r="D396" s="96">
        <v>45565</v>
      </c>
      <c r="E396" s="122">
        <v>949.8</v>
      </c>
      <c r="F396">
        <v>2</v>
      </c>
      <c r="G396" s="96">
        <v>45566</v>
      </c>
      <c r="H396" s="128">
        <v>968</v>
      </c>
      <c r="I396">
        <v>2</v>
      </c>
      <c r="J396" s="122">
        <f t="shared" si="64"/>
        <v>36.400000000000091</v>
      </c>
      <c r="L396">
        <f t="shared" si="63"/>
        <v>1899.6</v>
      </c>
    </row>
    <row r="397" spans="2:12">
      <c r="B397" s="139">
        <v>2337</v>
      </c>
      <c r="C397" t="str">
        <f>VLOOKUP(B397,'定期購入表 _20240911版'!$A$7:$B$56,2,FALSE)</f>
        <v>いちご</v>
      </c>
      <c r="D397" s="96">
        <v>45561</v>
      </c>
      <c r="E397" s="122">
        <v>380</v>
      </c>
      <c r="F397">
        <v>2</v>
      </c>
      <c r="G397" s="96">
        <v>45565</v>
      </c>
      <c r="H397" s="128">
        <v>372</v>
      </c>
      <c r="I397">
        <v>2</v>
      </c>
      <c r="J397" s="122">
        <f t="shared" si="64"/>
        <v>-16</v>
      </c>
      <c r="L397">
        <f t="shared" si="63"/>
        <v>760</v>
      </c>
    </row>
    <row r="398" spans="2:12">
      <c r="B398" s="139">
        <v>3402</v>
      </c>
      <c r="C398" t="str">
        <f>VLOOKUP(B398,'定期購入表 _20240911版'!$A$7:$B$56,2,FALSE)</f>
        <v>東レ</v>
      </c>
      <c r="D398" s="96">
        <v>45565</v>
      </c>
      <c r="E398" s="122">
        <v>825.3</v>
      </c>
      <c r="F398">
        <v>2</v>
      </c>
      <c r="G398" s="96">
        <v>45565</v>
      </c>
      <c r="H398" s="128">
        <v>835</v>
      </c>
      <c r="I398">
        <v>2</v>
      </c>
      <c r="J398" s="122">
        <f t="shared" si="64"/>
        <v>19.400000000000091</v>
      </c>
      <c r="L398">
        <f t="shared" si="63"/>
        <v>1650.6</v>
      </c>
    </row>
    <row r="399" spans="2:12">
      <c r="B399">
        <v>6753</v>
      </c>
      <c r="C399" t="str">
        <f>VLOOKUP(B399,'定期購入表 _20240911版'!$A$7:$B$56,2,FALSE)</f>
        <v>シャープ</v>
      </c>
      <c r="D399" s="96">
        <v>45560</v>
      </c>
      <c r="E399" s="122">
        <v>912.8</v>
      </c>
      <c r="F399">
        <v>1</v>
      </c>
      <c r="G399" s="96">
        <v>45565</v>
      </c>
      <c r="H399" s="128">
        <v>922</v>
      </c>
      <c r="I399">
        <v>1</v>
      </c>
      <c r="J399" s="122">
        <f t="shared" si="64"/>
        <v>9.2000000000000455</v>
      </c>
      <c r="L399">
        <f t="shared" si="63"/>
        <v>912.8</v>
      </c>
    </row>
    <row r="400" spans="2:12">
      <c r="B400">
        <v>6902</v>
      </c>
      <c r="C400" t="str">
        <f>VLOOKUP(B400,'定期購入表 _20240911版'!$A$7:$B$56,2,FALSE)</f>
        <v>デンソー</v>
      </c>
      <c r="D400" s="96">
        <v>45561</v>
      </c>
      <c r="E400" s="122">
        <v>2184</v>
      </c>
      <c r="F400">
        <v>1</v>
      </c>
      <c r="G400" s="96">
        <v>45565</v>
      </c>
      <c r="H400" s="128">
        <v>2124.5</v>
      </c>
      <c r="I400">
        <v>1</v>
      </c>
      <c r="J400" s="122">
        <f t="shared" si="64"/>
        <v>-59.5</v>
      </c>
      <c r="L400">
        <f t="shared" si="63"/>
        <v>2184</v>
      </c>
    </row>
    <row r="401" spans="2:12">
      <c r="B401">
        <v>7267</v>
      </c>
      <c r="C401" t="str">
        <f>VLOOKUP(B401,'定期購入表 _20240911版'!$A$7:$B$56,2,FALSE)</f>
        <v>ホンダ</v>
      </c>
      <c r="D401" s="96">
        <v>45555</v>
      </c>
      <c r="E401" s="122">
        <v>1585</v>
      </c>
      <c r="F401">
        <v>1</v>
      </c>
      <c r="G401" s="96">
        <v>45565</v>
      </c>
      <c r="H401" s="128">
        <v>1502.5</v>
      </c>
      <c r="I401">
        <v>1</v>
      </c>
      <c r="J401" s="122">
        <f t="shared" si="64"/>
        <v>-82.5</v>
      </c>
      <c r="L401">
        <f t="shared" si="63"/>
        <v>1585</v>
      </c>
    </row>
    <row r="402" spans="2:12">
      <c r="B402">
        <v>9990</v>
      </c>
      <c r="C402" t="str">
        <f>VLOOKUP(B402,'定期購入表 _20240911版'!$A$7:$B$56,2,FALSE)</f>
        <v>ｻｯｸｽﾊﾞｰHD</v>
      </c>
      <c r="D402" s="96">
        <v>45562</v>
      </c>
      <c r="E402" s="122">
        <v>845</v>
      </c>
      <c r="F402">
        <v>2</v>
      </c>
      <c r="G402" s="96">
        <v>45565</v>
      </c>
      <c r="H402" s="128">
        <v>831</v>
      </c>
      <c r="I402">
        <v>2</v>
      </c>
      <c r="J402" s="122">
        <f t="shared" si="64"/>
        <v>-28</v>
      </c>
      <c r="L402">
        <f t="shared" si="63"/>
        <v>1690</v>
      </c>
    </row>
    <row r="403" spans="2:12">
      <c r="B403" s="139">
        <v>1306</v>
      </c>
      <c r="C403" t="str">
        <f>VLOOKUP(B403,'定期購入表 _20240911版'!$A$7:$B$56,2,FALSE)</f>
        <v>NFTOPIX</v>
      </c>
      <c r="D403" s="96">
        <v>45561</v>
      </c>
      <c r="E403" s="122">
        <v>2780.5</v>
      </c>
      <c r="F403">
        <v>1</v>
      </c>
      <c r="G403" s="96">
        <v>45562</v>
      </c>
      <c r="H403" s="128">
        <v>2826</v>
      </c>
      <c r="I403">
        <v>1</v>
      </c>
      <c r="J403" s="122">
        <f t="shared" ref="J403:J411" si="65">(H403-E403)*I403</f>
        <v>45.5</v>
      </c>
      <c r="L403">
        <f t="shared" si="63"/>
        <v>2780.5</v>
      </c>
    </row>
    <row r="404" spans="2:12">
      <c r="B404" s="139">
        <v>2337</v>
      </c>
      <c r="C404" t="str">
        <f>VLOOKUP(B404,'定期購入表 _20240911版'!$A$7:$B$56,2,FALSE)</f>
        <v>いちご</v>
      </c>
      <c r="D404" s="96">
        <v>45561</v>
      </c>
      <c r="E404" s="122">
        <v>380</v>
      </c>
      <c r="F404">
        <v>2</v>
      </c>
      <c r="G404" s="96">
        <v>45562</v>
      </c>
      <c r="H404" s="128">
        <v>387</v>
      </c>
      <c r="I404">
        <v>2</v>
      </c>
      <c r="J404" s="122">
        <f t="shared" si="65"/>
        <v>14</v>
      </c>
      <c r="L404">
        <f t="shared" si="63"/>
        <v>760</v>
      </c>
    </row>
    <row r="405" spans="2:12">
      <c r="B405" s="139">
        <v>2503</v>
      </c>
      <c r="C405" t="str">
        <f>VLOOKUP(B405,'定期購入表 _20240911版'!$A$7:$B$56,2,FALSE)</f>
        <v>キリンHD</v>
      </c>
      <c r="D405" s="96">
        <v>45559</v>
      </c>
      <c r="E405" s="122">
        <v>2199.5</v>
      </c>
      <c r="F405">
        <v>2</v>
      </c>
      <c r="G405" s="96">
        <v>45562</v>
      </c>
      <c r="H405" s="128">
        <v>2229.5</v>
      </c>
      <c r="I405">
        <v>2</v>
      </c>
      <c r="J405" s="122">
        <f t="shared" si="65"/>
        <v>60</v>
      </c>
      <c r="L405">
        <f t="shared" ref="L405:L436" si="66">E405*F405</f>
        <v>4399</v>
      </c>
    </row>
    <row r="406" spans="2:12">
      <c r="B406" s="139">
        <v>2866</v>
      </c>
      <c r="C406" t="str">
        <f>VLOOKUP(B406,'定期購入表 _20240911版'!$A$7:$B$56,2,FALSE)</f>
        <v>GX優先証</v>
      </c>
      <c r="D406" s="96">
        <v>45560</v>
      </c>
      <c r="E406" s="122">
        <v>1012</v>
      </c>
      <c r="F406">
        <v>2</v>
      </c>
      <c r="G406" s="96">
        <v>45562</v>
      </c>
      <c r="H406" s="128">
        <v>1027</v>
      </c>
      <c r="I406">
        <v>2</v>
      </c>
      <c r="J406" s="122">
        <f t="shared" si="65"/>
        <v>30</v>
      </c>
      <c r="L406">
        <f t="shared" si="66"/>
        <v>2024</v>
      </c>
    </row>
    <row r="407" spans="2:12">
      <c r="B407">
        <v>2914</v>
      </c>
      <c r="C407" t="str">
        <f>VLOOKUP(B407,'定期購入表 _20240911版'!$A$7:$B$56,2,FALSE)</f>
        <v>JT</v>
      </c>
      <c r="D407" s="96">
        <v>45547</v>
      </c>
      <c r="E407" s="122">
        <v>4158</v>
      </c>
      <c r="F407">
        <v>1</v>
      </c>
      <c r="G407" s="96">
        <v>45562</v>
      </c>
      <c r="H407" s="128">
        <v>4282</v>
      </c>
      <c r="I407">
        <v>1</v>
      </c>
      <c r="J407" s="122">
        <f t="shared" si="65"/>
        <v>124</v>
      </c>
      <c r="L407">
        <f t="shared" si="66"/>
        <v>4158</v>
      </c>
    </row>
    <row r="408" spans="2:12">
      <c r="B408" s="139">
        <v>3141</v>
      </c>
      <c r="C408" t="str">
        <f>VLOOKUP(B408,'定期購入表 _20240911版'!$A$7:$B$56,2,FALSE)</f>
        <v>ウエルシアHD</v>
      </c>
      <c r="D408" s="96">
        <v>45561</v>
      </c>
      <c r="E408" s="122">
        <v>2022</v>
      </c>
      <c r="F408">
        <v>2</v>
      </c>
      <c r="G408" s="96">
        <v>45562</v>
      </c>
      <c r="H408" s="128">
        <v>2044.5</v>
      </c>
      <c r="I408">
        <v>2</v>
      </c>
      <c r="J408" s="122">
        <f t="shared" si="65"/>
        <v>45</v>
      </c>
      <c r="L408">
        <f t="shared" si="66"/>
        <v>4044</v>
      </c>
    </row>
    <row r="409" spans="2:12">
      <c r="B409" s="139">
        <v>3382</v>
      </c>
      <c r="C409" t="str">
        <f>VLOOKUP(B409,'定期購入表 _20240911版'!$A$7:$B$56,2,FALSE)</f>
        <v>7&amp;iHD</v>
      </c>
      <c r="D409" s="96">
        <v>45560</v>
      </c>
      <c r="E409" s="122">
        <v>2142</v>
      </c>
      <c r="F409">
        <v>1</v>
      </c>
      <c r="G409" s="96">
        <v>45562</v>
      </c>
      <c r="H409" s="128">
        <v>2204.5</v>
      </c>
      <c r="I409">
        <v>1</v>
      </c>
      <c r="J409" s="122">
        <f t="shared" si="65"/>
        <v>62.5</v>
      </c>
      <c r="L409">
        <f t="shared" si="66"/>
        <v>2142</v>
      </c>
    </row>
    <row r="410" spans="2:12">
      <c r="B410" s="139">
        <v>4689</v>
      </c>
      <c r="C410" t="str">
        <f>VLOOKUP(B410,'定期購入表 _20240911版'!$A$7:$B$56,2,FALSE)</f>
        <v>LINEヤフー</v>
      </c>
      <c r="D410" s="96">
        <v>45561</v>
      </c>
      <c r="E410" s="122">
        <v>412</v>
      </c>
      <c r="F410">
        <v>2</v>
      </c>
      <c r="G410" s="96">
        <v>45562</v>
      </c>
      <c r="H410" s="128">
        <v>422</v>
      </c>
      <c r="I410">
        <v>2</v>
      </c>
      <c r="J410" s="122">
        <f t="shared" si="65"/>
        <v>20</v>
      </c>
      <c r="L410">
        <f t="shared" si="66"/>
        <v>824</v>
      </c>
    </row>
    <row r="411" spans="2:12">
      <c r="B411">
        <v>6753</v>
      </c>
      <c r="C411" t="str">
        <f>VLOOKUP(B411,'定期購入表 _20240911版'!$A$7:$B$56,2,FALSE)</f>
        <v>シャープ</v>
      </c>
      <c r="D411" s="96">
        <v>45560</v>
      </c>
      <c r="E411" s="122">
        <v>912.8</v>
      </c>
      <c r="F411">
        <v>3</v>
      </c>
      <c r="G411" s="96">
        <v>45562</v>
      </c>
      <c r="H411" s="128">
        <v>943.9</v>
      </c>
      <c r="I411">
        <v>3</v>
      </c>
      <c r="J411" s="122">
        <f t="shared" si="65"/>
        <v>93.300000000000068</v>
      </c>
      <c r="L411">
        <f t="shared" si="66"/>
        <v>2738.3999999999996</v>
      </c>
    </row>
    <row r="412" spans="2:12">
      <c r="B412" s="139">
        <v>1306</v>
      </c>
      <c r="C412" t="str">
        <f>VLOOKUP(B412,'定期購入表 _20240911版'!$A$7:$B$56,2,FALSE)</f>
        <v>NFTOPIX</v>
      </c>
      <c r="D412" s="96">
        <v>45561</v>
      </c>
      <c r="E412" s="122">
        <v>2780.5</v>
      </c>
      <c r="F412">
        <v>1</v>
      </c>
      <c r="G412" s="96">
        <v>45561</v>
      </c>
      <c r="H412" s="128">
        <v>2819</v>
      </c>
      <c r="I412">
        <v>1</v>
      </c>
      <c r="J412" s="122">
        <f t="shared" ref="J412:J428" si="67">(H412-E412)*I412</f>
        <v>38.5</v>
      </c>
      <c r="L412">
        <f t="shared" si="66"/>
        <v>2780.5</v>
      </c>
    </row>
    <row r="413" spans="2:12">
      <c r="B413" s="139" t="s">
        <v>78</v>
      </c>
      <c r="C413" t="str">
        <f>VLOOKUP(B413,'定期購入表 _20240911版'!$A$7:$B$56,2,FALSE)</f>
        <v>日経半導体ETF</v>
      </c>
      <c r="D413" s="96">
        <v>45559</v>
      </c>
      <c r="E413" s="122">
        <v>1564</v>
      </c>
      <c r="F413">
        <v>2</v>
      </c>
      <c r="G413" s="96">
        <v>45561</v>
      </c>
      <c r="H413" s="128">
        <v>1617</v>
      </c>
      <c r="I413">
        <v>2</v>
      </c>
      <c r="J413" s="122">
        <f t="shared" si="67"/>
        <v>106</v>
      </c>
      <c r="L413">
        <f t="shared" si="66"/>
        <v>3128</v>
      </c>
    </row>
    <row r="414" spans="2:12">
      <c r="B414" s="139" t="s">
        <v>78</v>
      </c>
      <c r="C414" t="str">
        <f>VLOOKUP(B414,'定期購入表 _20240911版'!$A$7:$B$56,2,FALSE)</f>
        <v>日経半導体ETF</v>
      </c>
      <c r="D414" s="96">
        <v>45559</v>
      </c>
      <c r="E414" s="122">
        <v>1564</v>
      </c>
      <c r="F414">
        <v>2</v>
      </c>
      <c r="G414" s="96">
        <v>45561</v>
      </c>
      <c r="H414" s="128">
        <v>1623</v>
      </c>
      <c r="I414">
        <v>2</v>
      </c>
      <c r="J414" s="122">
        <f t="shared" si="67"/>
        <v>118</v>
      </c>
      <c r="L414">
        <f t="shared" si="66"/>
        <v>3128</v>
      </c>
    </row>
    <row r="415" spans="2:12">
      <c r="B415" s="139">
        <v>2866</v>
      </c>
      <c r="C415" t="str">
        <f>VLOOKUP(B415,'定期購入表 _20240911版'!$A$7:$B$56,2,FALSE)</f>
        <v>GX優先証</v>
      </c>
      <c r="D415" s="96">
        <v>45560</v>
      </c>
      <c r="E415" s="122">
        <v>1012</v>
      </c>
      <c r="F415">
        <v>1</v>
      </c>
      <c r="G415" s="96">
        <v>45561</v>
      </c>
      <c r="H415" s="128">
        <v>1020</v>
      </c>
      <c r="I415">
        <v>1</v>
      </c>
      <c r="J415" s="122">
        <f t="shared" si="67"/>
        <v>8</v>
      </c>
      <c r="L415">
        <f t="shared" si="66"/>
        <v>1012</v>
      </c>
    </row>
    <row r="416" spans="2:12">
      <c r="B416">
        <v>2914</v>
      </c>
      <c r="C416" t="str">
        <f>VLOOKUP(B416,'定期購入表 _20240911版'!$A$7:$B$56,2,FALSE)</f>
        <v>JT</v>
      </c>
      <c r="D416" s="96">
        <v>45547</v>
      </c>
      <c r="E416" s="122">
        <v>4158</v>
      </c>
      <c r="F416">
        <v>1</v>
      </c>
      <c r="G416" s="96">
        <v>45561</v>
      </c>
      <c r="H416" s="128">
        <v>4224</v>
      </c>
      <c r="I416">
        <v>1</v>
      </c>
      <c r="J416" s="122">
        <f t="shared" si="67"/>
        <v>66</v>
      </c>
      <c r="L416">
        <f t="shared" si="66"/>
        <v>4158</v>
      </c>
    </row>
    <row r="417" spans="2:12">
      <c r="B417" s="139">
        <v>3141</v>
      </c>
      <c r="C417" t="str">
        <f>VLOOKUP(B417,'定期購入表 _20240911版'!$A$7:$B$56,2,FALSE)</f>
        <v>ウエルシアHD</v>
      </c>
      <c r="D417" s="96">
        <v>45561</v>
      </c>
      <c r="E417" s="122">
        <v>2022</v>
      </c>
      <c r="F417">
        <v>1</v>
      </c>
      <c r="G417" s="96">
        <v>45561</v>
      </c>
      <c r="H417" s="128">
        <v>2042</v>
      </c>
      <c r="I417">
        <v>1</v>
      </c>
      <c r="J417" s="122">
        <f t="shared" si="67"/>
        <v>20</v>
      </c>
      <c r="L417">
        <f t="shared" si="66"/>
        <v>2022</v>
      </c>
    </row>
    <row r="418" spans="2:12">
      <c r="B418" s="139">
        <v>3563</v>
      </c>
      <c r="C418" t="str">
        <f>VLOOKUP(B418,'定期購入表 _20240911版'!$A$7:$B$56,2,FALSE)</f>
        <v>F&amp;LC</v>
      </c>
      <c r="D418" s="96">
        <v>45560</v>
      </c>
      <c r="E418" s="122">
        <v>2797.5</v>
      </c>
      <c r="F418">
        <v>1</v>
      </c>
      <c r="G418" s="96">
        <v>45561</v>
      </c>
      <c r="H418" s="128">
        <v>2814</v>
      </c>
      <c r="I418">
        <v>1</v>
      </c>
      <c r="J418" s="122">
        <f t="shared" si="67"/>
        <v>16.5</v>
      </c>
      <c r="L418">
        <f t="shared" si="66"/>
        <v>2797.5</v>
      </c>
    </row>
    <row r="419" spans="2:12">
      <c r="B419" s="139">
        <v>4689</v>
      </c>
      <c r="C419" t="str">
        <f>VLOOKUP(B419,'定期購入表 _20240911版'!$A$7:$B$56,2,FALSE)</f>
        <v>LINEヤフー</v>
      </c>
      <c r="D419" s="96">
        <v>45561</v>
      </c>
      <c r="E419" s="122">
        <v>412</v>
      </c>
      <c r="F419">
        <v>2</v>
      </c>
      <c r="G419" s="96">
        <v>45561</v>
      </c>
      <c r="H419" s="128">
        <v>418.4</v>
      </c>
      <c r="I419">
        <v>2</v>
      </c>
      <c r="J419" s="122">
        <f t="shared" si="67"/>
        <v>12.799999999999955</v>
      </c>
      <c r="L419">
        <f t="shared" si="66"/>
        <v>824</v>
      </c>
    </row>
    <row r="420" spans="2:12">
      <c r="B420">
        <v>6525</v>
      </c>
      <c r="C420" t="str">
        <f>VLOOKUP(B420,'定期購入表 _20240911版'!$A$7:$B$56,2,FALSE)</f>
        <v>KOKUSAI</v>
      </c>
      <c r="D420" s="96">
        <v>45560</v>
      </c>
      <c r="E420" s="122">
        <v>3065</v>
      </c>
      <c r="F420">
        <v>1</v>
      </c>
      <c r="G420" s="96">
        <v>45561</v>
      </c>
      <c r="H420" s="128">
        <v>3405</v>
      </c>
      <c r="I420">
        <v>1</v>
      </c>
      <c r="J420" s="122">
        <f t="shared" si="67"/>
        <v>340</v>
      </c>
      <c r="L420">
        <f t="shared" si="66"/>
        <v>3065</v>
      </c>
    </row>
    <row r="421" spans="2:12">
      <c r="B421">
        <v>9201</v>
      </c>
      <c r="C421" t="str">
        <f>VLOOKUP(B421,'定期購入表 _20240911版'!$A$7:$B$56,2,FALSE)</f>
        <v>JAL</v>
      </c>
      <c r="D421" s="96">
        <v>45559</v>
      </c>
      <c r="E421" s="122">
        <v>2451</v>
      </c>
      <c r="F421">
        <v>3</v>
      </c>
      <c r="G421" s="96">
        <v>45561</v>
      </c>
      <c r="H421" s="128">
        <v>2500</v>
      </c>
      <c r="I421">
        <v>1</v>
      </c>
      <c r="J421" s="122">
        <f t="shared" si="67"/>
        <v>49</v>
      </c>
      <c r="L421">
        <f t="shared" si="66"/>
        <v>7353</v>
      </c>
    </row>
    <row r="422" spans="2:12">
      <c r="B422">
        <v>3402</v>
      </c>
      <c r="C422" t="str">
        <f>VLOOKUP(B422,'定期購入表 _20240911版'!$A$7:$B$56,2,FALSE)</f>
        <v>東レ</v>
      </c>
      <c r="D422" s="96">
        <v>45559</v>
      </c>
      <c r="E422" s="122">
        <v>788.6</v>
      </c>
      <c r="F422">
        <v>2</v>
      </c>
      <c r="G422" s="96">
        <v>45560</v>
      </c>
      <c r="H422" s="128">
        <v>805</v>
      </c>
      <c r="I422">
        <v>2</v>
      </c>
      <c r="J422" s="122">
        <f t="shared" si="67"/>
        <v>32.799999999999955</v>
      </c>
      <c r="L422">
        <f t="shared" si="66"/>
        <v>1577.2</v>
      </c>
    </row>
    <row r="423" spans="2:12">
      <c r="B423">
        <v>3402</v>
      </c>
      <c r="C423" t="str">
        <f>VLOOKUP(B423,'定期購入表 _20240911版'!$A$7:$B$56,2,FALSE)</f>
        <v>東レ</v>
      </c>
      <c r="D423" s="96">
        <v>45559</v>
      </c>
      <c r="E423" s="122">
        <v>788.6</v>
      </c>
      <c r="F423">
        <v>1</v>
      </c>
      <c r="G423" s="96">
        <v>45560</v>
      </c>
      <c r="H423" s="128">
        <v>813</v>
      </c>
      <c r="I423">
        <v>1</v>
      </c>
      <c r="J423" s="122">
        <f t="shared" si="67"/>
        <v>24.399999999999977</v>
      </c>
      <c r="L423">
        <f t="shared" si="66"/>
        <v>788.6</v>
      </c>
    </row>
    <row r="424" spans="2:12">
      <c r="B424" s="139">
        <v>3563</v>
      </c>
      <c r="C424" t="str">
        <f>VLOOKUP(B424,'定期購入表 _20240911版'!$A$7:$B$56,2,FALSE)</f>
        <v>F&amp;LC</v>
      </c>
      <c r="D424" s="96">
        <v>45560</v>
      </c>
      <c r="E424" s="122">
        <v>2797.5</v>
      </c>
      <c r="F424">
        <v>1</v>
      </c>
      <c r="G424" s="96">
        <v>45560</v>
      </c>
      <c r="H424" s="128">
        <v>2810</v>
      </c>
      <c r="I424">
        <v>1</v>
      </c>
      <c r="J424" s="122">
        <f t="shared" si="67"/>
        <v>12.5</v>
      </c>
      <c r="L424">
        <f t="shared" si="66"/>
        <v>2797.5</v>
      </c>
    </row>
    <row r="425" spans="2:12">
      <c r="B425">
        <v>6178</v>
      </c>
      <c r="C425" t="str">
        <f>VLOOKUP(B425,'定期購入表 _20240911版'!$A$7:$B$56,2,FALSE)</f>
        <v>日本郵政</v>
      </c>
      <c r="D425" s="96">
        <v>45548</v>
      </c>
      <c r="E425" s="122">
        <v>1372</v>
      </c>
      <c r="F425">
        <v>1</v>
      </c>
      <c r="G425" s="96">
        <v>45560</v>
      </c>
      <c r="H425" s="128">
        <v>1409.5</v>
      </c>
      <c r="I425">
        <v>1</v>
      </c>
      <c r="J425" s="122">
        <f t="shared" si="67"/>
        <v>37.5</v>
      </c>
      <c r="L425">
        <f t="shared" si="66"/>
        <v>1372</v>
      </c>
    </row>
    <row r="426" spans="2:12">
      <c r="B426">
        <v>6301</v>
      </c>
      <c r="C426" t="str">
        <f>VLOOKUP(B426,'定期購入表 _20240911版'!$A$7:$B$56,2,FALSE)</f>
        <v>コマツ</v>
      </c>
      <c r="D426" s="96">
        <v>45559</v>
      </c>
      <c r="E426" s="122">
        <v>3875</v>
      </c>
      <c r="F426">
        <v>1</v>
      </c>
      <c r="G426" s="96">
        <v>45560</v>
      </c>
      <c r="H426" s="128">
        <v>4012</v>
      </c>
      <c r="I426">
        <v>1</v>
      </c>
      <c r="J426" s="122">
        <f t="shared" si="67"/>
        <v>137</v>
      </c>
      <c r="L426">
        <f t="shared" si="66"/>
        <v>3875</v>
      </c>
    </row>
    <row r="427" spans="2:12">
      <c r="B427">
        <v>9990</v>
      </c>
      <c r="C427" t="str">
        <f>VLOOKUP(B427,'定期購入表 _20240911版'!$A$7:$B$56,2,FALSE)</f>
        <v>ｻｯｸｽﾊﾞｰHD</v>
      </c>
      <c r="D427" s="96">
        <v>45555</v>
      </c>
      <c r="E427" s="122">
        <v>818</v>
      </c>
      <c r="F427">
        <v>2</v>
      </c>
      <c r="G427" s="96">
        <v>45560</v>
      </c>
      <c r="H427" s="128">
        <v>827</v>
      </c>
      <c r="I427">
        <v>2</v>
      </c>
      <c r="J427" s="122">
        <f t="shared" si="67"/>
        <v>18</v>
      </c>
      <c r="L427">
        <f t="shared" si="66"/>
        <v>1636</v>
      </c>
    </row>
    <row r="428" spans="2:12">
      <c r="B428">
        <v>9201</v>
      </c>
      <c r="C428" t="str">
        <f>VLOOKUP(B428,'定期購入表 _20240911版'!$A$7:$B$56,2,FALSE)</f>
        <v>JAL</v>
      </c>
      <c r="D428" s="96">
        <v>45559</v>
      </c>
      <c r="E428" s="122">
        <v>2451</v>
      </c>
      <c r="F428">
        <v>1</v>
      </c>
      <c r="G428" s="96">
        <v>45560</v>
      </c>
      <c r="H428" s="128">
        <v>2485</v>
      </c>
      <c r="I428">
        <v>1</v>
      </c>
      <c r="J428" s="122">
        <f t="shared" si="67"/>
        <v>34</v>
      </c>
      <c r="L428">
        <f t="shared" si="66"/>
        <v>2451</v>
      </c>
    </row>
    <row r="429" spans="2:12">
      <c r="B429">
        <v>3141</v>
      </c>
      <c r="C429" t="s">
        <v>52</v>
      </c>
      <c r="D429" s="96">
        <v>45554</v>
      </c>
      <c r="E429" s="122">
        <v>1956</v>
      </c>
      <c r="F429">
        <v>1</v>
      </c>
      <c r="G429" s="96">
        <v>45559</v>
      </c>
      <c r="H429" s="128">
        <v>1994</v>
      </c>
      <c r="I429">
        <v>1</v>
      </c>
      <c r="J429" s="122">
        <f t="shared" ref="J429:J463" si="68">(H429-E429)*I429</f>
        <v>38</v>
      </c>
      <c r="L429">
        <f t="shared" si="66"/>
        <v>1956</v>
      </c>
    </row>
    <row r="430" spans="2:12">
      <c r="B430">
        <v>4689</v>
      </c>
      <c r="C430" t="s">
        <v>55</v>
      </c>
      <c r="D430" s="96">
        <v>45553</v>
      </c>
      <c r="E430" s="122">
        <v>402.7</v>
      </c>
      <c r="F430">
        <v>1</v>
      </c>
      <c r="G430" s="96">
        <v>45559</v>
      </c>
      <c r="H430" s="128">
        <v>410.1</v>
      </c>
      <c r="I430">
        <v>1</v>
      </c>
      <c r="J430" s="122">
        <f t="shared" si="68"/>
        <v>7.4000000000000341</v>
      </c>
      <c r="L430">
        <f t="shared" si="66"/>
        <v>402.7</v>
      </c>
    </row>
    <row r="431" spans="2:12">
      <c r="B431">
        <v>9990</v>
      </c>
      <c r="C431" t="s">
        <v>149</v>
      </c>
      <c r="D431" s="96">
        <v>45555</v>
      </c>
      <c r="E431" s="122">
        <v>818</v>
      </c>
      <c r="F431">
        <v>1</v>
      </c>
      <c r="G431" s="96">
        <v>45559</v>
      </c>
      <c r="H431" s="128">
        <v>825</v>
      </c>
      <c r="I431">
        <v>1</v>
      </c>
      <c r="J431" s="122">
        <f t="shared" si="68"/>
        <v>7</v>
      </c>
      <c r="L431">
        <f t="shared" si="66"/>
        <v>818</v>
      </c>
    </row>
    <row r="432" spans="2:12">
      <c r="B432">
        <v>3141</v>
      </c>
      <c r="C432" t="s">
        <v>52</v>
      </c>
      <c r="D432" s="96">
        <v>45554</v>
      </c>
      <c r="E432" s="122">
        <v>1956</v>
      </c>
      <c r="F432">
        <v>1</v>
      </c>
      <c r="G432" s="96">
        <v>45559</v>
      </c>
      <c r="H432" s="128">
        <v>1992</v>
      </c>
      <c r="I432">
        <v>1</v>
      </c>
      <c r="J432" s="122">
        <f t="shared" si="68"/>
        <v>36</v>
      </c>
      <c r="L432">
        <f t="shared" si="66"/>
        <v>1956</v>
      </c>
    </row>
    <row r="433" spans="2:12">
      <c r="B433">
        <v>3402</v>
      </c>
      <c r="C433" t="s">
        <v>153</v>
      </c>
      <c r="D433" s="96">
        <v>45559</v>
      </c>
      <c r="E433" s="122">
        <v>788.6</v>
      </c>
      <c r="F433">
        <v>2</v>
      </c>
      <c r="G433" s="96">
        <v>45559</v>
      </c>
      <c r="H433" s="128">
        <v>793</v>
      </c>
      <c r="I433">
        <v>2</v>
      </c>
      <c r="J433" s="122">
        <f t="shared" si="68"/>
        <v>8.7999999999999545</v>
      </c>
      <c r="L433">
        <f t="shared" si="66"/>
        <v>1577.2</v>
      </c>
    </row>
    <row r="434" spans="2:12">
      <c r="B434">
        <v>2503</v>
      </c>
      <c r="C434" t="s">
        <v>152</v>
      </c>
      <c r="D434" s="96">
        <v>45552</v>
      </c>
      <c r="E434" s="122">
        <v>2159</v>
      </c>
      <c r="F434">
        <v>1</v>
      </c>
      <c r="G434" s="96">
        <v>45555</v>
      </c>
      <c r="H434" s="128">
        <v>2184.5</v>
      </c>
      <c r="I434">
        <v>1</v>
      </c>
      <c r="J434" s="122">
        <f t="shared" si="68"/>
        <v>25.5</v>
      </c>
      <c r="L434">
        <f t="shared" si="66"/>
        <v>2159</v>
      </c>
    </row>
    <row r="435" spans="2:12">
      <c r="B435">
        <v>3382</v>
      </c>
      <c r="C435" t="s">
        <v>136</v>
      </c>
      <c r="D435" s="96">
        <v>45553</v>
      </c>
      <c r="E435" s="122">
        <v>2167.5</v>
      </c>
      <c r="F435">
        <v>1</v>
      </c>
      <c r="G435" s="96">
        <v>45555</v>
      </c>
      <c r="H435" s="128">
        <v>2158.5</v>
      </c>
      <c r="I435">
        <v>1</v>
      </c>
      <c r="J435" s="122">
        <f t="shared" si="68"/>
        <v>-9</v>
      </c>
      <c r="L435">
        <f t="shared" si="66"/>
        <v>2167.5</v>
      </c>
    </row>
    <row r="436" spans="2:12">
      <c r="B436">
        <v>4689</v>
      </c>
      <c r="C436" t="s">
        <v>55</v>
      </c>
      <c r="D436" s="96">
        <v>45553</v>
      </c>
      <c r="E436" s="122">
        <v>402.7</v>
      </c>
      <c r="F436">
        <v>2</v>
      </c>
      <c r="G436" s="96">
        <v>45555</v>
      </c>
      <c r="H436" s="128">
        <v>407</v>
      </c>
      <c r="I436">
        <v>2</v>
      </c>
      <c r="J436" s="122">
        <f t="shared" si="68"/>
        <v>8.6000000000000227</v>
      </c>
      <c r="L436">
        <f t="shared" si="66"/>
        <v>805.4</v>
      </c>
    </row>
    <row r="437" spans="2:12">
      <c r="B437">
        <v>6178</v>
      </c>
      <c r="C437" t="s">
        <v>150</v>
      </c>
      <c r="D437" s="96">
        <v>45548</v>
      </c>
      <c r="E437" s="122">
        <v>1372</v>
      </c>
      <c r="F437">
        <v>1</v>
      </c>
      <c r="G437" s="96">
        <v>45555</v>
      </c>
      <c r="H437" s="128">
        <v>1432</v>
      </c>
      <c r="I437">
        <v>1</v>
      </c>
      <c r="J437" s="122">
        <f t="shared" si="68"/>
        <v>60</v>
      </c>
      <c r="L437">
        <f t="shared" ref="L437:L447" si="69">E437*F437</f>
        <v>1372</v>
      </c>
    </row>
    <row r="438" spans="2:12">
      <c r="B438">
        <v>6981</v>
      </c>
      <c r="C438" t="s">
        <v>147</v>
      </c>
      <c r="D438" s="96">
        <v>45554</v>
      </c>
      <c r="E438" s="122">
        <v>2680</v>
      </c>
      <c r="F438">
        <v>1</v>
      </c>
      <c r="G438" s="96">
        <v>45555</v>
      </c>
      <c r="H438" s="128">
        <v>2798</v>
      </c>
      <c r="I438">
        <v>1</v>
      </c>
      <c r="J438" s="122">
        <f t="shared" si="68"/>
        <v>118</v>
      </c>
      <c r="L438">
        <f t="shared" si="69"/>
        <v>2680</v>
      </c>
    </row>
    <row r="439" spans="2:12">
      <c r="B439">
        <v>7203</v>
      </c>
      <c r="C439" t="s">
        <v>73</v>
      </c>
      <c r="D439" s="96">
        <v>45554</v>
      </c>
      <c r="E439" s="133">
        <v>2610.5</v>
      </c>
      <c r="F439">
        <v>2</v>
      </c>
      <c r="G439" s="96">
        <v>45555</v>
      </c>
      <c r="H439" s="128">
        <v>2638</v>
      </c>
      <c r="I439">
        <v>2</v>
      </c>
      <c r="J439" s="122">
        <f t="shared" si="68"/>
        <v>55</v>
      </c>
      <c r="L439">
        <f t="shared" si="69"/>
        <v>5221</v>
      </c>
    </row>
    <row r="440" spans="2:12">
      <c r="B440">
        <v>8306</v>
      </c>
      <c r="C440" t="s">
        <v>75</v>
      </c>
      <c r="D440" s="96">
        <v>45548</v>
      </c>
      <c r="E440" s="133">
        <v>1443</v>
      </c>
      <c r="F440">
        <v>1</v>
      </c>
      <c r="G440" s="96">
        <v>45555</v>
      </c>
      <c r="H440" s="128">
        <v>1479</v>
      </c>
      <c r="I440">
        <v>1</v>
      </c>
      <c r="J440" s="122">
        <f t="shared" si="68"/>
        <v>36</v>
      </c>
      <c r="L440">
        <f t="shared" si="69"/>
        <v>1443</v>
      </c>
    </row>
    <row r="441" spans="2:12">
      <c r="B441">
        <v>2503</v>
      </c>
      <c r="C441" t="s">
        <v>152</v>
      </c>
      <c r="D441" s="96">
        <v>45552</v>
      </c>
      <c r="E441" s="122">
        <v>2159</v>
      </c>
      <c r="F441">
        <v>1</v>
      </c>
      <c r="G441" s="96">
        <v>45555</v>
      </c>
      <c r="H441" s="128">
        <v>2192.5</v>
      </c>
      <c r="I441">
        <v>1</v>
      </c>
      <c r="J441" s="122">
        <f t="shared" si="68"/>
        <v>33.5</v>
      </c>
      <c r="L441">
        <f t="shared" si="69"/>
        <v>2159</v>
      </c>
    </row>
    <row r="442" spans="2:12">
      <c r="B442">
        <v>3141</v>
      </c>
      <c r="C442" t="s">
        <v>52</v>
      </c>
      <c r="D442" s="96">
        <v>45554</v>
      </c>
      <c r="E442" s="122">
        <v>1956</v>
      </c>
      <c r="F442">
        <v>1</v>
      </c>
      <c r="G442" s="96">
        <v>45555</v>
      </c>
      <c r="H442" s="128">
        <v>1994</v>
      </c>
      <c r="I442">
        <v>1</v>
      </c>
      <c r="J442" s="122">
        <f t="shared" si="68"/>
        <v>38</v>
      </c>
      <c r="L442">
        <f t="shared" si="69"/>
        <v>1956</v>
      </c>
    </row>
    <row r="443" spans="2:12">
      <c r="B443">
        <v>4689</v>
      </c>
      <c r="C443" t="s">
        <v>55</v>
      </c>
      <c r="D443" s="96">
        <v>45553</v>
      </c>
      <c r="E443" s="122">
        <v>402.7</v>
      </c>
      <c r="F443">
        <v>1</v>
      </c>
      <c r="G443" s="96">
        <v>45555</v>
      </c>
      <c r="H443" s="128">
        <v>409.4</v>
      </c>
      <c r="I443">
        <v>1</v>
      </c>
      <c r="J443" s="122">
        <f t="shared" si="68"/>
        <v>6.6999999999999886</v>
      </c>
      <c r="L443">
        <f t="shared" si="69"/>
        <v>402.7</v>
      </c>
    </row>
    <row r="444" spans="2:12">
      <c r="B444">
        <v>9990</v>
      </c>
      <c r="C444" t="s">
        <v>149</v>
      </c>
      <c r="D444" s="96">
        <v>45555</v>
      </c>
      <c r="E444" s="122">
        <v>818</v>
      </c>
      <c r="F444">
        <v>1</v>
      </c>
      <c r="G444" s="96">
        <v>45555</v>
      </c>
      <c r="H444" s="128">
        <v>823</v>
      </c>
      <c r="I444">
        <v>1</v>
      </c>
      <c r="J444" s="122">
        <f t="shared" si="68"/>
        <v>5</v>
      </c>
      <c r="L444">
        <f t="shared" si="69"/>
        <v>818</v>
      </c>
    </row>
    <row r="445" spans="2:12">
      <c r="B445">
        <v>2866</v>
      </c>
      <c r="C445" t="s">
        <v>135</v>
      </c>
      <c r="D445" s="96">
        <v>45553</v>
      </c>
      <c r="E445" s="122">
        <v>989</v>
      </c>
      <c r="F445">
        <v>3</v>
      </c>
      <c r="G445" s="135">
        <v>45554</v>
      </c>
      <c r="H445" s="122">
        <v>1003</v>
      </c>
      <c r="I445" s="136">
        <v>3</v>
      </c>
      <c r="J445" s="122">
        <f t="shared" si="68"/>
        <v>42</v>
      </c>
      <c r="L445">
        <f t="shared" si="69"/>
        <v>2967</v>
      </c>
    </row>
    <row r="446" spans="2:12">
      <c r="B446">
        <v>1306</v>
      </c>
      <c r="C446" t="s">
        <v>133</v>
      </c>
      <c r="D446" s="96">
        <v>45553</v>
      </c>
      <c r="E446" s="122">
        <v>2659</v>
      </c>
      <c r="F446">
        <v>1</v>
      </c>
      <c r="G446" s="96">
        <v>45554</v>
      </c>
      <c r="H446" s="128">
        <v>2723.5</v>
      </c>
      <c r="I446">
        <v>1</v>
      </c>
      <c r="J446" s="122">
        <f t="shared" si="68"/>
        <v>64.5</v>
      </c>
      <c r="L446">
        <f t="shared" si="69"/>
        <v>2659</v>
      </c>
    </row>
    <row r="447" spans="2:12">
      <c r="B447">
        <v>2337</v>
      </c>
      <c r="C447" t="s">
        <v>134</v>
      </c>
      <c r="D447" s="96">
        <v>45553</v>
      </c>
      <c r="E447" s="122">
        <v>359.5</v>
      </c>
      <c r="F447">
        <v>4</v>
      </c>
      <c r="G447" s="96">
        <v>45554</v>
      </c>
      <c r="H447" s="128">
        <v>371</v>
      </c>
      <c r="I447">
        <v>4</v>
      </c>
      <c r="J447" s="122">
        <f t="shared" si="68"/>
        <v>46</v>
      </c>
      <c r="L447">
        <f t="shared" si="69"/>
        <v>1438</v>
      </c>
    </row>
    <row r="448" spans="2:12">
      <c r="B448">
        <v>2503</v>
      </c>
      <c r="C448" t="s">
        <v>152</v>
      </c>
      <c r="D448" s="96">
        <v>45552</v>
      </c>
      <c r="E448" s="122">
        <v>2159</v>
      </c>
      <c r="F448">
        <v>2</v>
      </c>
      <c r="G448" s="96">
        <v>45554</v>
      </c>
      <c r="H448" s="128">
        <v>2186.5</v>
      </c>
      <c r="I448">
        <v>2</v>
      </c>
      <c r="J448" s="122">
        <f t="shared" si="68"/>
        <v>55</v>
      </c>
      <c r="L448">
        <f t="shared" ref="L448:L462" si="70">E448*F448</f>
        <v>4318</v>
      </c>
    </row>
    <row r="449" spans="2:14">
      <c r="B449">
        <v>4004</v>
      </c>
      <c r="C449" t="s">
        <v>162</v>
      </c>
      <c r="D449" s="96">
        <v>45553</v>
      </c>
      <c r="E449" s="122">
        <v>3137</v>
      </c>
      <c r="F449">
        <v>1</v>
      </c>
      <c r="G449" s="96">
        <v>45554</v>
      </c>
      <c r="H449" s="128">
        <v>3293</v>
      </c>
      <c r="I449">
        <v>1</v>
      </c>
      <c r="J449" s="122">
        <f t="shared" si="68"/>
        <v>156</v>
      </c>
      <c r="L449">
        <f t="shared" si="70"/>
        <v>3137</v>
      </c>
    </row>
    <row r="450" spans="2:14">
      <c r="B450">
        <v>5108</v>
      </c>
      <c r="C450" t="s">
        <v>155</v>
      </c>
      <c r="D450" s="96">
        <v>45552</v>
      </c>
      <c r="E450" s="122">
        <v>5239</v>
      </c>
      <c r="F450">
        <v>1</v>
      </c>
      <c r="G450" s="96">
        <v>45554</v>
      </c>
      <c r="H450" s="128">
        <v>5480</v>
      </c>
      <c r="I450">
        <v>1</v>
      </c>
      <c r="J450" s="122">
        <f t="shared" si="68"/>
        <v>241</v>
      </c>
      <c r="L450">
        <f t="shared" si="70"/>
        <v>5239</v>
      </c>
    </row>
    <row r="451" spans="2:14">
      <c r="B451">
        <v>6525</v>
      </c>
      <c r="C451" t="s">
        <v>161</v>
      </c>
      <c r="D451" s="96">
        <v>45553</v>
      </c>
      <c r="E451" s="122">
        <v>3035</v>
      </c>
      <c r="F451">
        <v>1</v>
      </c>
      <c r="G451" s="96">
        <v>45554</v>
      </c>
      <c r="H451" s="128">
        <v>3130</v>
      </c>
      <c r="I451">
        <v>1</v>
      </c>
      <c r="J451" s="122">
        <f t="shared" si="68"/>
        <v>95</v>
      </c>
      <c r="L451">
        <f t="shared" si="70"/>
        <v>3035</v>
      </c>
    </row>
    <row r="452" spans="2:14">
      <c r="B452">
        <v>6902</v>
      </c>
      <c r="C452" t="s">
        <v>59</v>
      </c>
      <c r="D452" s="96">
        <v>45547</v>
      </c>
      <c r="E452" s="122">
        <v>2032</v>
      </c>
      <c r="F452">
        <v>1</v>
      </c>
      <c r="G452" s="96">
        <v>45554</v>
      </c>
      <c r="H452" s="128">
        <v>2110</v>
      </c>
      <c r="I452">
        <v>1</v>
      </c>
      <c r="J452" s="122">
        <f t="shared" si="68"/>
        <v>78</v>
      </c>
      <c r="L452">
        <f t="shared" si="70"/>
        <v>2032</v>
      </c>
    </row>
    <row r="453" spans="2:14">
      <c r="B453">
        <v>7267</v>
      </c>
      <c r="C453" t="s">
        <v>148</v>
      </c>
      <c r="D453" s="96">
        <v>45548</v>
      </c>
      <c r="E453" s="122">
        <v>1493.5</v>
      </c>
      <c r="F453">
        <v>2</v>
      </c>
      <c r="G453" s="96">
        <v>45554</v>
      </c>
      <c r="H453" s="128">
        <v>1566</v>
      </c>
      <c r="I453">
        <v>2</v>
      </c>
      <c r="J453" s="122">
        <f t="shared" si="68"/>
        <v>145</v>
      </c>
      <c r="L453">
        <f t="shared" si="70"/>
        <v>2987</v>
      </c>
    </row>
    <row r="454" spans="2:14">
      <c r="B454">
        <v>9020</v>
      </c>
      <c r="C454" t="s">
        <v>62</v>
      </c>
      <c r="D454" s="96">
        <v>45554</v>
      </c>
      <c r="E454" s="122">
        <v>2908</v>
      </c>
      <c r="F454">
        <v>2</v>
      </c>
      <c r="G454" s="96">
        <v>45554</v>
      </c>
      <c r="H454" s="128">
        <v>2911</v>
      </c>
      <c r="I454">
        <v>1</v>
      </c>
      <c r="J454" s="122">
        <f t="shared" si="68"/>
        <v>3</v>
      </c>
      <c r="L454">
        <f t="shared" si="70"/>
        <v>5816</v>
      </c>
    </row>
    <row r="455" spans="2:14">
      <c r="B455">
        <v>2866</v>
      </c>
      <c r="C455" t="s">
        <v>135</v>
      </c>
      <c r="D455" s="96">
        <v>45546</v>
      </c>
      <c r="E455" s="122">
        <v>981</v>
      </c>
      <c r="F455">
        <v>2</v>
      </c>
      <c r="G455" s="96">
        <v>45553</v>
      </c>
      <c r="H455" s="122">
        <v>991</v>
      </c>
      <c r="I455">
        <v>2</v>
      </c>
      <c r="J455" s="122">
        <f t="shared" si="68"/>
        <v>20</v>
      </c>
      <c r="L455">
        <f t="shared" si="70"/>
        <v>1962</v>
      </c>
    </row>
    <row r="456" spans="2:14">
      <c r="B456">
        <v>3402</v>
      </c>
      <c r="C456" t="s">
        <v>153</v>
      </c>
      <c r="D456" s="96">
        <v>45552</v>
      </c>
      <c r="E456" s="122">
        <v>728.8</v>
      </c>
      <c r="F456">
        <v>2</v>
      </c>
      <c r="G456" s="96">
        <v>45553</v>
      </c>
      <c r="H456" s="128">
        <v>742</v>
      </c>
      <c r="I456">
        <v>2</v>
      </c>
      <c r="J456" s="122">
        <f t="shared" si="68"/>
        <v>26.400000000000091</v>
      </c>
      <c r="K456" s="122"/>
      <c r="L456">
        <f t="shared" si="70"/>
        <v>1457.6</v>
      </c>
    </row>
    <row r="457" spans="2:14">
      <c r="B457">
        <v>3563</v>
      </c>
      <c r="C457" t="s">
        <v>137</v>
      </c>
      <c r="D457" s="96">
        <v>45552</v>
      </c>
      <c r="E457" s="133">
        <v>2586</v>
      </c>
      <c r="F457">
        <v>1</v>
      </c>
      <c r="G457" s="96">
        <v>45553</v>
      </c>
      <c r="H457" s="128">
        <v>2590</v>
      </c>
      <c r="I457">
        <v>1</v>
      </c>
      <c r="J457" s="122">
        <f t="shared" si="68"/>
        <v>4</v>
      </c>
      <c r="L457">
        <f t="shared" si="70"/>
        <v>2586</v>
      </c>
    </row>
    <row r="458" spans="2:14">
      <c r="B458">
        <v>5019</v>
      </c>
      <c r="C458" t="s">
        <v>138</v>
      </c>
      <c r="D458" s="96">
        <v>45552</v>
      </c>
      <c r="E458" s="122">
        <v>974</v>
      </c>
      <c r="F458">
        <v>1</v>
      </c>
      <c r="G458" s="96">
        <v>45553</v>
      </c>
      <c r="H458" s="128">
        <v>997.8</v>
      </c>
      <c r="I458">
        <v>1</v>
      </c>
      <c r="J458" s="122">
        <f t="shared" si="68"/>
        <v>23.799999999999955</v>
      </c>
      <c r="L458">
        <f t="shared" si="70"/>
        <v>974</v>
      </c>
    </row>
    <row r="459" spans="2:14">
      <c r="B459">
        <v>6301</v>
      </c>
      <c r="C459" t="s">
        <v>156</v>
      </c>
      <c r="D459" s="96">
        <v>45552</v>
      </c>
      <c r="E459" s="122">
        <v>3662</v>
      </c>
      <c r="F459">
        <v>1</v>
      </c>
      <c r="G459" s="96">
        <v>45553</v>
      </c>
      <c r="H459" s="128">
        <v>3718</v>
      </c>
      <c r="I459">
        <v>1</v>
      </c>
      <c r="J459" s="122">
        <f t="shared" si="68"/>
        <v>56</v>
      </c>
      <c r="L459">
        <f t="shared" si="70"/>
        <v>3662</v>
      </c>
    </row>
    <row r="460" spans="2:14">
      <c r="B460">
        <v>6753</v>
      </c>
      <c r="C460" t="s">
        <v>139</v>
      </c>
      <c r="D460" s="96">
        <v>45546</v>
      </c>
      <c r="E460" s="133">
        <v>895.6</v>
      </c>
      <c r="F460">
        <v>2</v>
      </c>
      <c r="G460" s="96">
        <v>45553</v>
      </c>
      <c r="H460" s="128">
        <v>919</v>
      </c>
      <c r="I460">
        <v>2</v>
      </c>
      <c r="J460" s="122">
        <f t="shared" si="68"/>
        <v>46.799999999999955</v>
      </c>
      <c r="L460">
        <f t="shared" si="70"/>
        <v>1791.2</v>
      </c>
    </row>
    <row r="461" spans="2:14">
      <c r="B461" s="129">
        <v>7270</v>
      </c>
      <c r="C461" s="129" t="s">
        <v>151</v>
      </c>
      <c r="D461" s="130">
        <v>45548</v>
      </c>
      <c r="E461" s="131">
        <v>2309</v>
      </c>
      <c r="F461" s="132">
        <v>2</v>
      </c>
      <c r="G461" s="96">
        <v>45553</v>
      </c>
      <c r="H461" s="128">
        <v>2376</v>
      </c>
      <c r="I461" s="132">
        <v>2</v>
      </c>
      <c r="J461" s="122">
        <f t="shared" si="68"/>
        <v>134</v>
      </c>
      <c r="L461">
        <f t="shared" si="70"/>
        <v>4618</v>
      </c>
    </row>
    <row r="462" spans="2:14">
      <c r="B462" s="129">
        <v>7313</v>
      </c>
      <c r="C462" s="129" t="s">
        <v>140</v>
      </c>
      <c r="D462" s="130">
        <v>45552</v>
      </c>
      <c r="E462" s="134">
        <v>1714.5</v>
      </c>
      <c r="F462" s="132">
        <v>1</v>
      </c>
      <c r="G462" s="96">
        <v>45553</v>
      </c>
      <c r="H462" s="128">
        <v>1745</v>
      </c>
      <c r="I462" s="132">
        <v>1</v>
      </c>
      <c r="J462" s="122">
        <f t="shared" si="68"/>
        <v>30.5</v>
      </c>
      <c r="L462">
        <f t="shared" si="70"/>
        <v>1714.5</v>
      </c>
    </row>
    <row r="463" spans="2:14">
      <c r="B463">
        <v>9990</v>
      </c>
      <c r="C463" t="s">
        <v>149</v>
      </c>
      <c r="D463" s="126">
        <v>45548</v>
      </c>
      <c r="E463" s="122">
        <v>796</v>
      </c>
      <c r="F463">
        <v>2</v>
      </c>
      <c r="G463" s="125">
        <v>45548</v>
      </c>
      <c r="H463" s="127">
        <v>798</v>
      </c>
      <c r="I463">
        <v>2</v>
      </c>
      <c r="J463" s="122">
        <f t="shared" si="68"/>
        <v>4</v>
      </c>
      <c r="K463" s="122"/>
      <c r="L463">
        <f t="shared" ref="L463:L474" si="71">E463*F463</f>
        <v>1592</v>
      </c>
      <c r="N463">
        <f>H463*F463</f>
        <v>1596</v>
      </c>
    </row>
    <row r="464" spans="2:14">
      <c r="B464">
        <v>3382</v>
      </c>
      <c r="C464" t="s">
        <v>136</v>
      </c>
      <c r="D464" s="96">
        <v>45546</v>
      </c>
      <c r="E464" s="122">
        <v>2178.5</v>
      </c>
      <c r="F464">
        <v>1</v>
      </c>
      <c r="G464" s="125">
        <v>45547</v>
      </c>
      <c r="H464" s="127">
        <v>2215</v>
      </c>
      <c r="I464">
        <v>1</v>
      </c>
      <c r="J464" s="122">
        <f>(H464-E464)*I464</f>
        <v>36.5</v>
      </c>
      <c r="K464" s="122"/>
      <c r="L464">
        <f t="shared" si="71"/>
        <v>2178.5</v>
      </c>
      <c r="N464">
        <f>H464*F464</f>
        <v>2215</v>
      </c>
    </row>
    <row r="465" spans="5:12">
      <c r="E465" s="122"/>
      <c r="L465">
        <f t="shared" si="71"/>
        <v>0</v>
      </c>
    </row>
    <row r="466" spans="5:12">
      <c r="E466" s="122"/>
      <c r="L466">
        <f t="shared" si="71"/>
        <v>0</v>
      </c>
    </row>
    <row r="467" spans="5:12">
      <c r="E467" s="122"/>
      <c r="L467">
        <f t="shared" si="71"/>
        <v>0</v>
      </c>
    </row>
    <row r="468" spans="5:12">
      <c r="E468" s="122"/>
      <c r="L468">
        <f t="shared" si="71"/>
        <v>0</v>
      </c>
    </row>
    <row r="469" spans="5:12">
      <c r="E469" s="122"/>
      <c r="L469">
        <f t="shared" si="71"/>
        <v>0</v>
      </c>
    </row>
    <row r="470" spans="5:12">
      <c r="E470" s="122"/>
      <c r="L470">
        <f t="shared" si="71"/>
        <v>0</v>
      </c>
    </row>
    <row r="471" spans="5:12">
      <c r="E471" s="122"/>
      <c r="L471">
        <f t="shared" si="71"/>
        <v>0</v>
      </c>
    </row>
    <row r="472" spans="5:12">
      <c r="E472" s="122"/>
      <c r="L472">
        <f t="shared" si="71"/>
        <v>0</v>
      </c>
    </row>
    <row r="473" spans="5:12">
      <c r="E473" s="122"/>
      <c r="L473">
        <f t="shared" si="71"/>
        <v>0</v>
      </c>
    </row>
    <row r="474" spans="5:12">
      <c r="E474" s="122"/>
      <c r="L474">
        <f t="shared" si="71"/>
        <v>0</v>
      </c>
    </row>
    <row r="475" spans="5:12">
      <c r="E475" s="122"/>
      <c r="L475">
        <f>SUM(L6:L7)</f>
        <v>0</v>
      </c>
    </row>
    <row r="476" spans="5:12">
      <c r="E476" s="122"/>
    </row>
  </sheetData>
  <autoFilter ref="B3:L464" xr:uid="{A1FA9FB6-E2C3-40CB-A883-7407F8D40E05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4B72B-BE81-4FE8-A48F-19A5B757A0E2}">
  <dimension ref="B2:O104"/>
  <sheetViews>
    <sheetView zoomScale="70" zoomScaleNormal="70" workbookViewId="0">
      <selection activeCell="B10" sqref="B10"/>
    </sheetView>
  </sheetViews>
  <sheetFormatPr defaultRowHeight="18"/>
  <cols>
    <col min="2" max="2" width="7.19921875" bestFit="1" customWidth="1"/>
    <col min="3" max="3" width="15.19921875" bestFit="1" customWidth="1"/>
    <col min="4" max="4" width="9.3984375" bestFit="1" customWidth="1"/>
    <col min="5" max="6" width="9.09765625" bestFit="1" customWidth="1"/>
    <col min="7" max="7" width="9.3984375" bestFit="1" customWidth="1"/>
    <col min="8" max="9" width="9.09765625" bestFit="1" customWidth="1"/>
    <col min="12" max="12" width="8.69921875" bestFit="1" customWidth="1"/>
  </cols>
  <sheetData>
    <row r="2" spans="2:15">
      <c r="B2" t="s">
        <v>119</v>
      </c>
    </row>
    <row r="3" spans="2:15">
      <c r="B3" s="77" t="s">
        <v>98</v>
      </c>
      <c r="C3" s="77" t="s">
        <v>120</v>
      </c>
      <c r="D3" t="s">
        <v>141</v>
      </c>
      <c r="E3" t="s">
        <v>121</v>
      </c>
      <c r="F3" t="s">
        <v>160</v>
      </c>
      <c r="G3" t="s">
        <v>142</v>
      </c>
      <c r="H3" t="s">
        <v>143</v>
      </c>
      <c r="I3" t="s">
        <v>159</v>
      </c>
    </row>
    <row r="4" spans="2:15">
      <c r="B4">
        <v>4661</v>
      </c>
      <c r="C4" t="str">
        <f>VLOOKUP(B4,'定期購入表 _20240911版'!$A$7:$B$56,2,FALSE)</f>
        <v>OLC</v>
      </c>
      <c r="D4" s="96">
        <v>45853</v>
      </c>
      <c r="E4" s="122">
        <v>3042</v>
      </c>
      <c r="F4">
        <v>3</v>
      </c>
      <c r="G4" s="96"/>
      <c r="H4" s="122"/>
      <c r="J4" s="122"/>
      <c r="L4">
        <f t="shared" ref="L4" si="0">E4*F4</f>
        <v>9126</v>
      </c>
      <c r="M4">
        <v>3027</v>
      </c>
      <c r="N4">
        <v>3061</v>
      </c>
      <c r="O4">
        <v>3037</v>
      </c>
    </row>
    <row r="5" spans="2:15">
      <c r="E5" s="122"/>
    </row>
    <row r="6" spans="2:15">
      <c r="E6" s="122"/>
    </row>
    <row r="7" spans="2:15" s="137" customFormat="1">
      <c r="E7" s="138"/>
      <c r="L7" s="137">
        <f>E7*F7</f>
        <v>0</v>
      </c>
    </row>
    <row r="8" spans="2:15">
      <c r="E8" s="122"/>
    </row>
    <row r="9" spans="2:15">
      <c r="B9">
        <v>7203</v>
      </c>
      <c r="C9" t="str">
        <f>VLOOKUP(B9,'定期購入表 _20240911版'!$A$7:$B$56,2,FALSE)</f>
        <v>トヨタ自</v>
      </c>
      <c r="D9" s="96">
        <v>45831</v>
      </c>
      <c r="E9" s="122">
        <v>2544</v>
      </c>
      <c r="F9">
        <v>1</v>
      </c>
      <c r="G9" s="96">
        <v>45862</v>
      </c>
      <c r="H9" s="136">
        <v>2870</v>
      </c>
      <c r="I9">
        <v>1</v>
      </c>
      <c r="J9" s="122">
        <f t="shared" ref="J9:J25" si="1">(H9-E9)*I9</f>
        <v>326</v>
      </c>
      <c r="L9">
        <f t="shared" ref="L9" si="2">E9*F9</f>
        <v>2544</v>
      </c>
      <c r="M9">
        <v>2553</v>
      </c>
      <c r="N9">
        <v>2525</v>
      </c>
    </row>
    <row r="10" spans="2:15">
      <c r="B10">
        <v>7203</v>
      </c>
      <c r="C10" t="str">
        <f>VLOOKUP(B10,'定期購入表 _20240911版'!$A$7:$B$56,2,FALSE)</f>
        <v>トヨタ自</v>
      </c>
      <c r="D10" s="96">
        <v>45831</v>
      </c>
      <c r="E10" s="122">
        <v>2544</v>
      </c>
      <c r="F10">
        <v>1</v>
      </c>
      <c r="G10" s="96">
        <v>45861</v>
      </c>
      <c r="H10" s="136">
        <v>2867</v>
      </c>
      <c r="I10">
        <v>1</v>
      </c>
      <c r="J10" s="122">
        <f t="shared" si="1"/>
        <v>323</v>
      </c>
      <c r="L10">
        <f>E10*F10</f>
        <v>2544</v>
      </c>
      <c r="M10">
        <v>2553</v>
      </c>
      <c r="N10">
        <v>2525</v>
      </c>
    </row>
    <row r="11" spans="2:15">
      <c r="B11">
        <v>7203</v>
      </c>
      <c r="C11" t="str">
        <f>VLOOKUP(B11,'定期購入表 _20240911版'!$A$7:$B$56,2,FALSE)</f>
        <v>トヨタ自</v>
      </c>
      <c r="D11" s="96">
        <v>45831</v>
      </c>
      <c r="E11" s="122">
        <v>2544</v>
      </c>
      <c r="F11">
        <v>1</v>
      </c>
      <c r="G11" s="96">
        <v>45861</v>
      </c>
      <c r="H11" s="136">
        <v>2795</v>
      </c>
      <c r="I11">
        <v>1</v>
      </c>
      <c r="J11" s="122">
        <f t="shared" si="1"/>
        <v>251</v>
      </c>
      <c r="L11">
        <f t="shared" ref="L11" si="3">E11*F11</f>
        <v>2544</v>
      </c>
      <c r="M11">
        <v>2553</v>
      </c>
      <c r="N11">
        <v>2525</v>
      </c>
    </row>
    <row r="12" spans="2:15">
      <c r="B12">
        <v>9202</v>
      </c>
      <c r="C12" t="str">
        <f>VLOOKUP(B12,'定期購入表 _20240911版'!$A$7:$B$56,2,FALSE)</f>
        <v>ANA</v>
      </c>
      <c r="D12" s="96">
        <v>45831</v>
      </c>
      <c r="E12" s="122">
        <v>2744</v>
      </c>
      <c r="F12">
        <v>1</v>
      </c>
      <c r="G12" s="96">
        <v>45840</v>
      </c>
      <c r="H12" s="136">
        <v>2896</v>
      </c>
      <c r="I12">
        <v>1</v>
      </c>
      <c r="J12" s="122">
        <f t="shared" si="1"/>
        <v>152</v>
      </c>
      <c r="L12">
        <f>E12*F12</f>
        <v>2744</v>
      </c>
    </row>
    <row r="13" spans="2:15">
      <c r="B13">
        <v>9202</v>
      </c>
      <c r="C13" t="str">
        <f>VLOOKUP(B13,'定期購入表 _20240911版'!$A$7:$B$56,2,FALSE)</f>
        <v>ANA</v>
      </c>
      <c r="D13" s="96">
        <v>45831</v>
      </c>
      <c r="E13" s="122">
        <v>2744</v>
      </c>
      <c r="F13">
        <v>1</v>
      </c>
      <c r="G13" s="96">
        <v>45839</v>
      </c>
      <c r="H13">
        <v>2851</v>
      </c>
      <c r="I13">
        <v>1</v>
      </c>
      <c r="J13" s="122">
        <f t="shared" si="1"/>
        <v>107</v>
      </c>
      <c r="L13">
        <f t="shared" ref="L13" si="4">E13*F13</f>
        <v>2744</v>
      </c>
    </row>
    <row r="14" spans="2:15">
      <c r="B14">
        <v>9202</v>
      </c>
      <c r="C14" t="str">
        <f>VLOOKUP(B14,'定期購入表 _20240911版'!$A$7:$B$56,2,FALSE)</f>
        <v>ANA</v>
      </c>
      <c r="D14" s="96">
        <v>45831</v>
      </c>
      <c r="E14" s="122">
        <v>2749</v>
      </c>
      <c r="F14">
        <v>1</v>
      </c>
      <c r="G14" s="96">
        <v>45835</v>
      </c>
      <c r="H14" s="136">
        <v>2814</v>
      </c>
      <c r="I14">
        <v>1</v>
      </c>
      <c r="J14" s="122">
        <f t="shared" si="1"/>
        <v>65</v>
      </c>
      <c r="L14">
        <f>E14*F14</f>
        <v>2749</v>
      </c>
    </row>
    <row r="15" spans="2:15">
      <c r="B15">
        <v>2593</v>
      </c>
      <c r="C15" t="str">
        <f>VLOOKUP(B15,'定期購入表 _20240911版'!$A$7:$B$56,2,FALSE)</f>
        <v>伊藤園</v>
      </c>
      <c r="D15" s="96">
        <v>45720</v>
      </c>
      <c r="E15" s="122">
        <v>3008</v>
      </c>
      <c r="F15">
        <v>1</v>
      </c>
      <c r="G15" s="96">
        <v>45775</v>
      </c>
      <c r="H15" s="136">
        <v>3380</v>
      </c>
      <c r="I15">
        <v>1</v>
      </c>
      <c r="J15" s="122">
        <f t="shared" si="1"/>
        <v>372</v>
      </c>
      <c r="L15">
        <f>E15*F15</f>
        <v>3008</v>
      </c>
    </row>
    <row r="16" spans="2:15">
      <c r="B16">
        <v>2593</v>
      </c>
      <c r="C16" t="str">
        <f>VLOOKUP(B16,'定期購入表 _20240911版'!$A$7:$B$56,2,FALSE)</f>
        <v>伊藤園</v>
      </c>
      <c r="D16" s="96">
        <v>45721</v>
      </c>
      <c r="E16" s="122">
        <v>2970</v>
      </c>
      <c r="F16">
        <v>1</v>
      </c>
      <c r="G16" s="96">
        <v>45769</v>
      </c>
      <c r="H16">
        <v>3326</v>
      </c>
      <c r="I16">
        <v>1</v>
      </c>
      <c r="J16" s="122">
        <f t="shared" si="1"/>
        <v>356</v>
      </c>
      <c r="L16">
        <f t="shared" ref="L16:L29" si="5">E16*F16</f>
        <v>2970</v>
      </c>
    </row>
    <row r="17" spans="2:12">
      <c r="B17" s="139">
        <v>6525</v>
      </c>
      <c r="C17" t="str">
        <f>VLOOKUP(B17,'定期購入表 _20240911版'!$A$7:$B$56,2,FALSE)</f>
        <v>KOKUSAI</v>
      </c>
      <c r="D17" s="96">
        <v>45609</v>
      </c>
      <c r="E17" s="122">
        <v>2735</v>
      </c>
      <c r="F17">
        <v>1</v>
      </c>
      <c r="G17" s="96">
        <v>45705</v>
      </c>
      <c r="H17" s="122">
        <v>2928</v>
      </c>
      <c r="I17">
        <v>1</v>
      </c>
      <c r="J17" s="122">
        <f t="shared" si="1"/>
        <v>193</v>
      </c>
      <c r="L17">
        <f>E17*F17</f>
        <v>2735</v>
      </c>
    </row>
    <row r="18" spans="2:12">
      <c r="B18" s="139">
        <v>6525</v>
      </c>
      <c r="C18" t="str">
        <f>VLOOKUP(B18,'定期購入表 _20240911版'!$A$7:$B$56,2,FALSE)</f>
        <v>KOKUSAI</v>
      </c>
      <c r="D18" s="96">
        <v>45632</v>
      </c>
      <c r="E18" s="122">
        <v>2331</v>
      </c>
      <c r="F18">
        <v>1</v>
      </c>
      <c r="G18" s="96">
        <v>45694</v>
      </c>
      <c r="H18" s="128">
        <v>2588</v>
      </c>
      <c r="I18">
        <v>1</v>
      </c>
      <c r="J18" s="122">
        <f t="shared" si="1"/>
        <v>257</v>
      </c>
      <c r="L18">
        <f t="shared" si="5"/>
        <v>2331</v>
      </c>
    </row>
    <row r="19" spans="2:12">
      <c r="B19" s="139">
        <v>6525</v>
      </c>
      <c r="C19" t="str">
        <f>VLOOKUP(B19,'定期購入表 _20240911版'!$A$7:$B$56,2,FALSE)</f>
        <v>KOKUSAI</v>
      </c>
      <c r="D19" s="96">
        <v>45636</v>
      </c>
      <c r="E19" s="122">
        <v>2280</v>
      </c>
      <c r="F19">
        <v>1</v>
      </c>
      <c r="G19" s="96">
        <v>45664</v>
      </c>
      <c r="H19" s="122">
        <v>2408</v>
      </c>
      <c r="I19">
        <v>1</v>
      </c>
      <c r="J19" s="122">
        <f t="shared" si="1"/>
        <v>128</v>
      </c>
      <c r="L19">
        <f t="shared" si="5"/>
        <v>2280</v>
      </c>
    </row>
    <row r="20" spans="2:12">
      <c r="B20">
        <v>7313</v>
      </c>
      <c r="C20" t="str">
        <f>VLOOKUP(B20,'定期購入表 _20240911版'!$A$7:$B$56,2,FALSE)</f>
        <v>TSテック</v>
      </c>
      <c r="D20" s="96">
        <v>45608</v>
      </c>
      <c r="E20" s="122">
        <v>1700</v>
      </c>
      <c r="F20">
        <v>1</v>
      </c>
      <c r="G20" s="96">
        <v>45656</v>
      </c>
      <c r="H20" s="128">
        <v>1806</v>
      </c>
      <c r="I20">
        <v>1</v>
      </c>
      <c r="J20" s="122">
        <f t="shared" si="1"/>
        <v>106</v>
      </c>
      <c r="L20">
        <f>E20*F20</f>
        <v>1700</v>
      </c>
    </row>
    <row r="21" spans="2:12">
      <c r="B21">
        <v>7267</v>
      </c>
      <c r="C21" t="str">
        <f>VLOOKUP(B21,'定期購入表 _20240911版'!$A$7:$B$56,2,FALSE)</f>
        <v>ホンダ</v>
      </c>
      <c r="D21" s="96">
        <v>45650</v>
      </c>
      <c r="E21" s="122">
        <v>1456</v>
      </c>
      <c r="F21">
        <v>1</v>
      </c>
      <c r="G21" s="96">
        <v>45652</v>
      </c>
      <c r="H21" s="122">
        <v>1485</v>
      </c>
      <c r="I21">
        <v>1</v>
      </c>
      <c r="J21" s="122">
        <f t="shared" si="1"/>
        <v>29</v>
      </c>
      <c r="L21">
        <f t="shared" si="5"/>
        <v>1456</v>
      </c>
    </row>
    <row r="22" spans="2:12">
      <c r="B22">
        <v>7267</v>
      </c>
      <c r="C22" t="str">
        <f>VLOOKUP(B22,'定期購入表 _20240911版'!$A$7:$B$56,2,FALSE)</f>
        <v>ホンダ</v>
      </c>
      <c r="D22" s="96">
        <v>45650</v>
      </c>
      <c r="E22" s="122">
        <v>1456</v>
      </c>
      <c r="F22">
        <v>1</v>
      </c>
      <c r="G22" s="96">
        <v>45651</v>
      </c>
      <c r="H22" s="128">
        <v>1432</v>
      </c>
      <c r="I22">
        <v>1</v>
      </c>
      <c r="J22" s="122">
        <f t="shared" si="1"/>
        <v>-24</v>
      </c>
      <c r="L22">
        <f t="shared" si="5"/>
        <v>1456</v>
      </c>
    </row>
    <row r="23" spans="2:12">
      <c r="B23">
        <v>7267</v>
      </c>
      <c r="C23" t="str">
        <f>VLOOKUP(B23,'定期購入表 _20240911版'!$A$7:$B$56,2,FALSE)</f>
        <v>ホンダ</v>
      </c>
      <c r="D23" s="96">
        <v>45603</v>
      </c>
      <c r="E23" s="122">
        <v>1413</v>
      </c>
      <c r="F23">
        <v>2</v>
      </c>
      <c r="G23" s="96">
        <v>45650</v>
      </c>
      <c r="H23" s="122">
        <v>1439</v>
      </c>
      <c r="I23">
        <v>2</v>
      </c>
      <c r="J23" s="122">
        <f t="shared" si="1"/>
        <v>52</v>
      </c>
      <c r="L23">
        <f t="shared" si="5"/>
        <v>2826</v>
      </c>
    </row>
    <row r="24" spans="2:12">
      <c r="B24">
        <v>7267</v>
      </c>
      <c r="C24" t="str">
        <f>VLOOKUP(B24,'定期購入表 _20240911版'!$A$7:$B$56,2,FALSE)</f>
        <v>ホンダ</v>
      </c>
      <c r="D24" s="96">
        <v>45607</v>
      </c>
      <c r="E24" s="122">
        <v>1369</v>
      </c>
      <c r="F24">
        <v>2</v>
      </c>
      <c r="G24" s="96">
        <v>45650</v>
      </c>
      <c r="H24" s="122">
        <v>1439</v>
      </c>
      <c r="I24">
        <v>2</v>
      </c>
      <c r="J24" s="122">
        <f t="shared" si="1"/>
        <v>140</v>
      </c>
      <c r="L24">
        <f t="shared" si="5"/>
        <v>2738</v>
      </c>
    </row>
    <row r="25" spans="2:12">
      <c r="B25" s="139">
        <v>6908</v>
      </c>
      <c r="C25" t="s">
        <v>58</v>
      </c>
      <c r="D25" s="96">
        <v>45615</v>
      </c>
      <c r="E25" s="122">
        <v>2672</v>
      </c>
      <c r="F25">
        <v>1</v>
      </c>
      <c r="G25" s="96">
        <v>45632</v>
      </c>
      <c r="H25" s="128">
        <v>2707</v>
      </c>
      <c r="I25">
        <v>1</v>
      </c>
      <c r="J25" s="122">
        <f t="shared" si="1"/>
        <v>35</v>
      </c>
      <c r="L25">
        <f t="shared" si="5"/>
        <v>2672</v>
      </c>
    </row>
    <row r="26" spans="2:12">
      <c r="B26" s="139">
        <v>6525</v>
      </c>
      <c r="C26" t="str">
        <f>VLOOKUP(B26,'定期購入表 _20240911版'!$A$7:$B$56,2,FALSE)</f>
        <v>KOKUSAI</v>
      </c>
      <c r="D26" s="96">
        <v>45610</v>
      </c>
      <c r="E26" s="122">
        <v>2480</v>
      </c>
      <c r="F26">
        <v>1</v>
      </c>
      <c r="G26" s="96">
        <v>45630</v>
      </c>
      <c r="H26" s="128">
        <v>2577</v>
      </c>
      <c r="I26">
        <v>1</v>
      </c>
      <c r="J26" s="122">
        <f t="shared" ref="J26:J28" si="6">(H26-E26)*I26</f>
        <v>97</v>
      </c>
      <c r="L26">
        <f t="shared" si="5"/>
        <v>2480</v>
      </c>
    </row>
    <row r="27" spans="2:12">
      <c r="B27" s="139">
        <v>2593</v>
      </c>
      <c r="C27" t="str">
        <f>VLOOKUP(B27,'定期購入表 _20240911版'!$A$7:$B$56,2,FALSE)</f>
        <v>伊藤園</v>
      </c>
      <c r="D27" s="96">
        <v>45615</v>
      </c>
      <c r="E27" s="122">
        <v>3192</v>
      </c>
      <c r="F27">
        <v>1</v>
      </c>
      <c r="G27" s="96">
        <v>45629</v>
      </c>
      <c r="H27" s="122">
        <v>3463</v>
      </c>
      <c r="I27">
        <v>1</v>
      </c>
      <c r="J27" s="122">
        <f t="shared" si="6"/>
        <v>271</v>
      </c>
      <c r="L27">
        <f t="shared" si="5"/>
        <v>3192</v>
      </c>
    </row>
    <row r="28" spans="2:12">
      <c r="B28" s="139">
        <v>6525</v>
      </c>
      <c r="C28" t="str">
        <f>VLOOKUP(B28,'定期購入表 _20240911版'!$A$7:$B$56,2,FALSE)</f>
        <v>KOKUSAI</v>
      </c>
      <c r="D28" s="96">
        <v>45611</v>
      </c>
      <c r="E28" s="122">
        <v>2417</v>
      </c>
      <c r="F28">
        <v>1</v>
      </c>
      <c r="G28" s="96">
        <v>45629</v>
      </c>
      <c r="H28" s="128">
        <v>2590</v>
      </c>
      <c r="I28">
        <v>1</v>
      </c>
      <c r="J28" s="122">
        <f t="shared" si="6"/>
        <v>173</v>
      </c>
      <c r="L28">
        <f t="shared" si="5"/>
        <v>2417</v>
      </c>
    </row>
    <row r="29" spans="2:12">
      <c r="B29" s="139">
        <v>9202</v>
      </c>
      <c r="C29" t="str">
        <f>VLOOKUP(B29,'定期購入表 _20240911版'!$A$7:$B$56,2,FALSE)</f>
        <v>ANA</v>
      </c>
      <c r="D29" s="96">
        <v>45602</v>
      </c>
      <c r="E29" s="122">
        <v>2869</v>
      </c>
      <c r="F29">
        <v>1</v>
      </c>
      <c r="G29" s="96">
        <v>45629</v>
      </c>
      <c r="H29" s="128">
        <v>2912</v>
      </c>
      <c r="I29">
        <v>1</v>
      </c>
      <c r="J29" s="122">
        <f t="shared" ref="J29:J47" si="7">(H29-E29)*I29</f>
        <v>43</v>
      </c>
      <c r="L29">
        <f t="shared" si="5"/>
        <v>2869</v>
      </c>
    </row>
    <row r="30" spans="2:12">
      <c r="B30" s="139">
        <v>2593</v>
      </c>
      <c r="C30" t="str">
        <f>VLOOKUP(B30,'定期購入表 _20240911版'!$A$7:$B$56,2,FALSE)</f>
        <v>伊藤園</v>
      </c>
      <c r="D30" s="96">
        <v>45615</v>
      </c>
      <c r="E30" s="122">
        <v>3192</v>
      </c>
      <c r="F30">
        <v>1</v>
      </c>
      <c r="G30" s="96">
        <v>45629</v>
      </c>
      <c r="H30" s="122">
        <v>3290</v>
      </c>
      <c r="I30">
        <v>1</v>
      </c>
      <c r="J30" s="122">
        <f t="shared" si="7"/>
        <v>98</v>
      </c>
      <c r="L30">
        <f t="shared" ref="L30" si="8">E30*F30</f>
        <v>3192</v>
      </c>
    </row>
    <row r="31" spans="2:12">
      <c r="B31" s="139">
        <v>2593</v>
      </c>
      <c r="C31" t="str">
        <f>VLOOKUP(B31,'定期購入表 _20240911版'!$A$7:$B$56,2,FALSE)</f>
        <v>伊藤園</v>
      </c>
      <c r="D31" s="96">
        <v>45615</v>
      </c>
      <c r="E31" s="122">
        <v>3192</v>
      </c>
      <c r="F31">
        <v>1</v>
      </c>
      <c r="G31" s="96">
        <v>45625</v>
      </c>
      <c r="H31" s="122">
        <v>3260</v>
      </c>
      <c r="I31">
        <v>1</v>
      </c>
      <c r="J31" s="122">
        <f t="shared" si="7"/>
        <v>68</v>
      </c>
      <c r="L31">
        <f t="shared" ref="L31" si="9">E31*F31</f>
        <v>3192</v>
      </c>
    </row>
    <row r="32" spans="2:12">
      <c r="B32" s="139">
        <v>6525</v>
      </c>
      <c r="C32" t="str">
        <f>VLOOKUP(B32,'定期購入表 _20240911版'!$A$7:$B$56,2,FALSE)</f>
        <v>KOKUSAI</v>
      </c>
      <c r="D32" s="96">
        <v>45617</v>
      </c>
      <c r="E32" s="122">
        <v>2277</v>
      </c>
      <c r="F32">
        <v>1</v>
      </c>
      <c r="G32" s="96">
        <v>45625</v>
      </c>
      <c r="H32" s="128">
        <v>2421</v>
      </c>
      <c r="I32">
        <v>1</v>
      </c>
      <c r="J32" s="122">
        <f t="shared" si="7"/>
        <v>144</v>
      </c>
      <c r="L32">
        <f>E32*F32</f>
        <v>2277</v>
      </c>
    </row>
    <row r="33" spans="2:12">
      <c r="B33" s="139">
        <v>9202</v>
      </c>
      <c r="C33" t="str">
        <f>VLOOKUP(B33,'定期購入表 _20240911版'!$A$7:$B$56,2,FALSE)</f>
        <v>ANA</v>
      </c>
      <c r="D33" s="96">
        <v>45607</v>
      </c>
      <c r="E33" s="122">
        <v>2828</v>
      </c>
      <c r="F33">
        <v>1</v>
      </c>
      <c r="G33" s="96">
        <v>45610</v>
      </c>
      <c r="H33" s="128">
        <v>2887</v>
      </c>
      <c r="I33">
        <v>1</v>
      </c>
      <c r="J33" s="122">
        <f t="shared" si="7"/>
        <v>59</v>
      </c>
      <c r="L33">
        <f>E33*F33</f>
        <v>2828</v>
      </c>
    </row>
    <row r="34" spans="2:12">
      <c r="B34">
        <v>6752</v>
      </c>
      <c r="C34" t="str">
        <f>VLOOKUP(B34,'定期購入表 _20240911版'!$A$7:$B$56,2,FALSE)</f>
        <v>ﾊﾟﾅｿﾆｯｸHD</v>
      </c>
      <c r="D34" s="96">
        <v>45603</v>
      </c>
      <c r="E34" s="122">
        <v>1363</v>
      </c>
      <c r="F34">
        <v>2</v>
      </c>
      <c r="G34" s="96">
        <v>45604</v>
      </c>
      <c r="H34" s="128">
        <v>1425</v>
      </c>
      <c r="I34">
        <v>2</v>
      </c>
      <c r="J34" s="122">
        <f t="shared" si="7"/>
        <v>124</v>
      </c>
      <c r="L34">
        <f>E34*F34</f>
        <v>2726</v>
      </c>
    </row>
    <row r="35" spans="2:12">
      <c r="B35" s="139">
        <v>6525</v>
      </c>
      <c r="C35" t="str">
        <f>VLOOKUP(B35,'定期購入表 _20240911版'!$A$7:$B$56,2,FALSE)</f>
        <v>KOKUSAI</v>
      </c>
      <c r="D35" s="96">
        <v>45601</v>
      </c>
      <c r="E35" s="122">
        <v>2833</v>
      </c>
      <c r="F35">
        <v>1</v>
      </c>
      <c r="G35" s="96">
        <v>45602</v>
      </c>
      <c r="H35" s="128">
        <v>2935</v>
      </c>
      <c r="I35">
        <v>1</v>
      </c>
      <c r="J35" s="122">
        <f t="shared" si="7"/>
        <v>102</v>
      </c>
      <c r="L35">
        <f>E35*F35</f>
        <v>2833</v>
      </c>
    </row>
    <row r="36" spans="2:12">
      <c r="B36" s="139">
        <v>4661</v>
      </c>
      <c r="C36" t="str">
        <f>VLOOKUP(B36,'定期購入表 _20240911版'!$A$7:$B$56,2,FALSE)</f>
        <v>OLC</v>
      </c>
      <c r="D36" s="96">
        <v>45574</v>
      </c>
      <c r="E36" s="122">
        <v>3704</v>
      </c>
      <c r="F36">
        <v>1</v>
      </c>
      <c r="G36" s="96">
        <v>45596</v>
      </c>
      <c r="H36" s="122">
        <v>3752</v>
      </c>
      <c r="I36">
        <v>1</v>
      </c>
      <c r="J36" s="122">
        <f t="shared" si="7"/>
        <v>48</v>
      </c>
      <c r="L36">
        <f>E36*F36</f>
        <v>3704</v>
      </c>
    </row>
    <row r="37" spans="2:12">
      <c r="B37" s="139">
        <v>6525</v>
      </c>
      <c r="C37" t="str">
        <f>VLOOKUP(B37,'定期購入表 _20240911版'!$A$7:$B$56,2,FALSE)</f>
        <v>KOKUSAI</v>
      </c>
      <c r="D37" s="96">
        <v>45589</v>
      </c>
      <c r="E37" s="122">
        <v>2797</v>
      </c>
      <c r="F37">
        <v>1</v>
      </c>
      <c r="G37" s="96">
        <v>45594</v>
      </c>
      <c r="H37" s="128">
        <v>2820</v>
      </c>
      <c r="I37">
        <v>1</v>
      </c>
      <c r="J37" s="122">
        <f t="shared" si="7"/>
        <v>23</v>
      </c>
      <c r="L37">
        <f t="shared" ref="L37:L43" si="10">E37*F37</f>
        <v>2797</v>
      </c>
    </row>
    <row r="38" spans="2:12">
      <c r="B38" s="139">
        <v>6525</v>
      </c>
      <c r="C38" t="str">
        <f>VLOOKUP(B38,'定期購入表 _20240911版'!$A$7:$B$56,2,FALSE)</f>
        <v>KOKUSAI</v>
      </c>
      <c r="D38" s="96">
        <v>45593</v>
      </c>
      <c r="E38" s="122">
        <v>2792</v>
      </c>
      <c r="F38">
        <v>1</v>
      </c>
      <c r="G38" s="96">
        <v>45594</v>
      </c>
      <c r="H38" s="128">
        <v>2820</v>
      </c>
      <c r="I38">
        <v>1</v>
      </c>
      <c r="J38" s="122">
        <f t="shared" si="7"/>
        <v>28</v>
      </c>
      <c r="L38">
        <f t="shared" si="10"/>
        <v>2792</v>
      </c>
    </row>
    <row r="39" spans="2:12">
      <c r="B39" s="139">
        <v>4661</v>
      </c>
      <c r="C39" t="str">
        <f>VLOOKUP(B39,'定期購入表 _20240911版'!$A$7:$B$56,2,FALSE)</f>
        <v>OLC</v>
      </c>
      <c r="D39" s="96">
        <v>45590</v>
      </c>
      <c r="E39" s="122">
        <v>3551</v>
      </c>
      <c r="F39">
        <v>1</v>
      </c>
      <c r="G39" s="96">
        <v>45593</v>
      </c>
      <c r="H39" s="122">
        <v>3612</v>
      </c>
      <c r="I39">
        <v>1</v>
      </c>
      <c r="J39" s="122">
        <f t="shared" si="7"/>
        <v>61</v>
      </c>
      <c r="L39">
        <f t="shared" si="10"/>
        <v>3551</v>
      </c>
    </row>
    <row r="40" spans="2:12">
      <c r="B40" s="139">
        <v>7203</v>
      </c>
      <c r="C40" t="str">
        <f>VLOOKUP(B40,'定期購入表 _20240911版'!$A$7:$B$56,2,FALSE)</f>
        <v>トヨタ自</v>
      </c>
      <c r="D40" s="96">
        <v>45574</v>
      </c>
      <c r="E40" s="122">
        <v>2591</v>
      </c>
      <c r="F40">
        <v>1</v>
      </c>
      <c r="G40" s="96">
        <v>45589</v>
      </c>
      <c r="H40" s="128">
        <v>2589</v>
      </c>
      <c r="I40">
        <v>1</v>
      </c>
      <c r="J40" s="122">
        <f t="shared" si="7"/>
        <v>-2</v>
      </c>
      <c r="L40">
        <f t="shared" si="10"/>
        <v>2591</v>
      </c>
    </row>
    <row r="41" spans="2:12">
      <c r="B41" s="139">
        <v>4661</v>
      </c>
      <c r="C41" t="str">
        <f>VLOOKUP(B41,'定期購入表 _20240911版'!$A$7:$B$56,2,FALSE)</f>
        <v>OLC</v>
      </c>
      <c r="D41" s="96">
        <v>45583</v>
      </c>
      <c r="E41" s="122">
        <v>3538</v>
      </c>
      <c r="F41">
        <v>1</v>
      </c>
      <c r="G41" s="96">
        <v>45588</v>
      </c>
      <c r="H41" s="122">
        <v>3604</v>
      </c>
      <c r="I41">
        <v>1</v>
      </c>
      <c r="J41" s="122">
        <f t="shared" si="7"/>
        <v>66</v>
      </c>
      <c r="L41">
        <f t="shared" si="10"/>
        <v>3538</v>
      </c>
    </row>
    <row r="42" spans="2:12">
      <c r="B42" s="139">
        <v>9202</v>
      </c>
      <c r="C42" t="str">
        <f>VLOOKUP(B42,'定期購入表 _20240911版'!$A$7:$B$56,2,FALSE)</f>
        <v>ANA</v>
      </c>
      <c r="D42" s="96">
        <v>45573</v>
      </c>
      <c r="E42" s="122">
        <v>2920</v>
      </c>
      <c r="F42">
        <v>1</v>
      </c>
      <c r="G42" s="96">
        <v>45583</v>
      </c>
      <c r="H42" s="128">
        <v>2960</v>
      </c>
      <c r="I42">
        <v>1</v>
      </c>
      <c r="J42" s="122">
        <f t="shared" si="7"/>
        <v>40</v>
      </c>
      <c r="L42">
        <f t="shared" si="10"/>
        <v>2920</v>
      </c>
    </row>
    <row r="43" spans="2:12">
      <c r="B43" s="139" t="s">
        <v>78</v>
      </c>
      <c r="C43" t="str">
        <f>VLOOKUP(B43,'定期購入表 _20240911版'!$A$7:$B$56,2,FALSE)</f>
        <v>日経半導体ETF</v>
      </c>
      <c r="D43" s="96">
        <v>45566</v>
      </c>
      <c r="E43" s="122">
        <v>1618</v>
      </c>
      <c r="F43">
        <v>1</v>
      </c>
      <c r="G43" s="96">
        <v>45573</v>
      </c>
      <c r="H43" s="128">
        <v>1639</v>
      </c>
      <c r="I43">
        <v>1</v>
      </c>
      <c r="J43" s="122">
        <f t="shared" si="7"/>
        <v>21</v>
      </c>
      <c r="L43">
        <f t="shared" si="10"/>
        <v>1618</v>
      </c>
    </row>
    <row r="44" spans="2:12">
      <c r="B44" s="139" t="s">
        <v>78</v>
      </c>
      <c r="C44" t="str">
        <f>VLOOKUP(B44,'定期購入表 _20240911版'!$A$7:$B$56,2,FALSE)</f>
        <v>日経半導体ETF</v>
      </c>
      <c r="D44" s="96">
        <v>45566</v>
      </c>
      <c r="E44" s="122">
        <v>1618</v>
      </c>
      <c r="F44">
        <v>1</v>
      </c>
      <c r="G44" s="96">
        <v>45572</v>
      </c>
      <c r="H44">
        <v>1670</v>
      </c>
      <c r="I44">
        <v>1</v>
      </c>
      <c r="J44" s="122">
        <f t="shared" si="7"/>
        <v>52</v>
      </c>
      <c r="L44">
        <f t="shared" ref="L44:L49" si="11">E44*F44</f>
        <v>1618</v>
      </c>
    </row>
    <row r="45" spans="2:12">
      <c r="B45" s="139">
        <v>7203</v>
      </c>
      <c r="C45" t="str">
        <f>VLOOKUP(B45,'定期購入表 _20240911版'!$A$7:$B$56,2,FALSE)</f>
        <v>トヨタ自</v>
      </c>
      <c r="D45" s="96">
        <v>45566</v>
      </c>
      <c r="E45" s="122">
        <v>2569</v>
      </c>
      <c r="F45">
        <v>1</v>
      </c>
      <c r="G45" s="96">
        <v>45572</v>
      </c>
      <c r="H45" s="122">
        <v>2640</v>
      </c>
      <c r="I45">
        <v>1</v>
      </c>
      <c r="J45" s="122">
        <f t="shared" si="7"/>
        <v>71</v>
      </c>
      <c r="L45">
        <f t="shared" si="11"/>
        <v>2569</v>
      </c>
    </row>
    <row r="46" spans="2:12">
      <c r="B46" s="139">
        <v>7267</v>
      </c>
      <c r="C46" t="str">
        <f>VLOOKUP(B46,'定期購入表 _20240911版'!$A$7:$B$56,2,FALSE)</f>
        <v>ホンダ</v>
      </c>
      <c r="D46" s="96">
        <v>45566</v>
      </c>
      <c r="E46" s="122">
        <v>1530</v>
      </c>
      <c r="F46">
        <v>1</v>
      </c>
      <c r="G46" s="96">
        <v>45572</v>
      </c>
      <c r="H46" s="122">
        <v>1599</v>
      </c>
      <c r="I46">
        <v>1</v>
      </c>
      <c r="J46" s="122">
        <f t="shared" si="7"/>
        <v>69</v>
      </c>
      <c r="L46">
        <f t="shared" si="11"/>
        <v>1530</v>
      </c>
    </row>
    <row r="47" spans="2:12">
      <c r="B47" s="139">
        <v>6525</v>
      </c>
      <c r="C47" t="str">
        <f>VLOOKUP(B47,'定期購入表 _20240911版'!$A$7:$B$56,2,FALSE)</f>
        <v>KOKUSAI</v>
      </c>
      <c r="D47" s="141">
        <v>45565</v>
      </c>
      <c r="E47" s="133">
        <v>3195</v>
      </c>
      <c r="F47">
        <v>1</v>
      </c>
      <c r="G47" s="96">
        <v>45569</v>
      </c>
      <c r="H47" s="128">
        <v>3325</v>
      </c>
      <c r="I47">
        <v>1</v>
      </c>
      <c r="J47" s="122">
        <f t="shared" si="7"/>
        <v>130</v>
      </c>
      <c r="L47">
        <f t="shared" si="11"/>
        <v>3195</v>
      </c>
    </row>
    <row r="48" spans="2:12">
      <c r="B48" s="139">
        <v>4661</v>
      </c>
      <c r="C48" t="str">
        <f>VLOOKUP(B48,'定期購入表 _20240911版'!$A$7:$B$56,2,FALSE)</f>
        <v>OLC</v>
      </c>
      <c r="D48" s="96">
        <v>45561</v>
      </c>
      <c r="E48" s="122">
        <v>3770</v>
      </c>
      <c r="F48">
        <v>1</v>
      </c>
      <c r="G48" s="96">
        <v>45562</v>
      </c>
      <c r="H48" s="128">
        <v>3812</v>
      </c>
      <c r="I48">
        <v>1</v>
      </c>
      <c r="J48" s="122">
        <f>(H48-E48)*I48</f>
        <v>42</v>
      </c>
      <c r="L48">
        <f t="shared" si="11"/>
        <v>3770</v>
      </c>
    </row>
    <row r="49" spans="2:12">
      <c r="B49" s="139">
        <v>6525</v>
      </c>
      <c r="C49" t="str">
        <f>VLOOKUP(B49,'定期購入表 _20240911版'!$A$7:$B$56,2,FALSE)</f>
        <v>KOKUSAI</v>
      </c>
      <c r="D49" s="96">
        <v>45561</v>
      </c>
      <c r="E49" s="122">
        <v>3200</v>
      </c>
      <c r="F49">
        <v>1</v>
      </c>
      <c r="G49" s="96">
        <v>45562</v>
      </c>
      <c r="H49" s="128">
        <v>3520</v>
      </c>
      <c r="I49">
        <v>1</v>
      </c>
      <c r="J49" s="122">
        <f>(H49-E49)*I49</f>
        <v>320</v>
      </c>
      <c r="L49">
        <f t="shared" si="11"/>
        <v>3200</v>
      </c>
    </row>
    <row r="50" spans="2:12">
      <c r="D50" s="96"/>
      <c r="E50" s="122"/>
      <c r="G50" s="96"/>
      <c r="H50" s="122"/>
      <c r="J50" s="122"/>
    </row>
    <row r="51" spans="2:12">
      <c r="D51" s="96"/>
      <c r="E51" s="122"/>
      <c r="G51" s="96"/>
      <c r="H51" s="122"/>
      <c r="J51" s="122"/>
    </row>
    <row r="52" spans="2:12">
      <c r="B52" s="139"/>
      <c r="D52" s="96"/>
      <c r="E52" s="122"/>
      <c r="G52" s="96"/>
      <c r="H52" s="122"/>
      <c r="J52" s="122"/>
    </row>
    <row r="53" spans="2:12">
      <c r="D53" s="96"/>
      <c r="E53" s="122"/>
      <c r="G53" s="96"/>
      <c r="H53" s="122"/>
      <c r="J53" s="122"/>
    </row>
    <row r="54" spans="2:12">
      <c r="D54" s="96"/>
      <c r="E54" s="122"/>
      <c r="G54" s="96"/>
      <c r="H54" s="122"/>
      <c r="J54" s="122"/>
    </row>
    <row r="55" spans="2:12">
      <c r="D55" s="96"/>
      <c r="E55" s="122"/>
      <c r="G55" s="96"/>
      <c r="H55" s="122"/>
      <c r="J55" s="122"/>
    </row>
    <row r="56" spans="2:12">
      <c r="D56" s="96"/>
      <c r="E56" s="122"/>
      <c r="G56" s="96"/>
      <c r="H56" s="122"/>
      <c r="J56" s="122"/>
    </row>
    <row r="57" spans="2:12">
      <c r="D57" s="96"/>
      <c r="E57" s="122"/>
      <c r="G57" s="96"/>
      <c r="H57" s="122"/>
      <c r="J57" s="122"/>
    </row>
    <row r="58" spans="2:12">
      <c r="D58" s="96"/>
      <c r="E58" s="122"/>
      <c r="G58" s="96"/>
      <c r="H58" s="122"/>
      <c r="J58" s="122"/>
    </row>
    <row r="59" spans="2:12">
      <c r="D59" s="96"/>
      <c r="E59" s="122"/>
      <c r="G59" s="96"/>
      <c r="H59" s="122"/>
      <c r="J59" s="122"/>
    </row>
    <row r="60" spans="2:12">
      <c r="D60" s="96"/>
      <c r="E60" s="122"/>
      <c r="G60" s="96"/>
      <c r="H60" s="122"/>
      <c r="J60" s="122"/>
    </row>
    <row r="61" spans="2:12">
      <c r="D61" s="96"/>
      <c r="E61" s="122"/>
      <c r="G61" s="96"/>
      <c r="H61" s="122"/>
      <c r="J61" s="122"/>
    </row>
    <row r="62" spans="2:12">
      <c r="D62" s="96"/>
      <c r="E62" s="122"/>
      <c r="G62" s="96"/>
      <c r="H62" s="122"/>
      <c r="J62" s="122"/>
    </row>
    <row r="63" spans="2:12">
      <c r="D63" s="96"/>
      <c r="E63" s="122"/>
      <c r="G63" s="96"/>
      <c r="H63" s="122"/>
      <c r="J63" s="122"/>
    </row>
    <row r="64" spans="2:12">
      <c r="D64" s="96"/>
      <c r="E64" s="122"/>
      <c r="G64" s="96"/>
      <c r="H64" s="122"/>
      <c r="J64" s="122"/>
    </row>
    <row r="65" spans="4:10">
      <c r="D65" s="96"/>
      <c r="E65" s="122"/>
      <c r="G65" s="96"/>
      <c r="H65" s="122"/>
      <c r="J65" s="122"/>
    </row>
    <row r="66" spans="4:10">
      <c r="D66" s="96"/>
      <c r="E66" s="122"/>
      <c r="G66" s="96"/>
      <c r="H66" s="122"/>
      <c r="J66" s="122"/>
    </row>
    <row r="67" spans="4:10">
      <c r="D67" s="96"/>
      <c r="E67" s="122"/>
      <c r="G67" s="96"/>
      <c r="H67" s="122"/>
      <c r="J67" s="122"/>
    </row>
    <row r="68" spans="4:10">
      <c r="D68" s="96"/>
      <c r="E68" s="122"/>
      <c r="G68" s="96"/>
      <c r="H68" s="122"/>
      <c r="J68" s="122"/>
    </row>
    <row r="69" spans="4:10">
      <c r="D69" s="96"/>
      <c r="E69" s="122"/>
      <c r="G69" s="96"/>
      <c r="H69" s="122"/>
      <c r="J69" s="122"/>
    </row>
    <row r="70" spans="4:10">
      <c r="D70" s="96"/>
      <c r="E70" s="122"/>
      <c r="G70" s="96"/>
      <c r="H70" s="122"/>
      <c r="J70" s="122"/>
    </row>
    <row r="71" spans="4:10">
      <c r="D71" s="96"/>
      <c r="E71" s="122"/>
      <c r="G71" s="96"/>
      <c r="H71" s="122"/>
      <c r="J71" s="122"/>
    </row>
    <row r="72" spans="4:10">
      <c r="D72" s="96"/>
      <c r="E72" s="122"/>
      <c r="G72" s="96"/>
      <c r="H72" s="122"/>
      <c r="J72" s="122"/>
    </row>
    <row r="73" spans="4:10">
      <c r="D73" s="96"/>
      <c r="E73" s="122"/>
      <c r="G73" s="96"/>
      <c r="H73" s="122"/>
      <c r="J73" s="122"/>
    </row>
    <row r="74" spans="4:10">
      <c r="D74" s="96"/>
      <c r="E74" s="122"/>
      <c r="G74" s="96"/>
      <c r="H74" s="122"/>
      <c r="J74" s="122"/>
    </row>
    <row r="75" spans="4:10">
      <c r="D75" s="96"/>
      <c r="E75" s="122"/>
      <c r="G75" s="96"/>
      <c r="H75" s="122"/>
      <c r="J75" s="122"/>
    </row>
    <row r="76" spans="4:10">
      <c r="D76" s="96"/>
      <c r="E76" s="122"/>
      <c r="G76" s="96"/>
      <c r="H76" s="122"/>
      <c r="J76" s="122"/>
    </row>
    <row r="77" spans="4:10">
      <c r="D77" s="96"/>
      <c r="E77" s="122"/>
      <c r="G77" s="96"/>
      <c r="H77" s="122"/>
      <c r="J77" s="122"/>
    </row>
    <row r="78" spans="4:10">
      <c r="D78" s="96"/>
      <c r="E78" s="122"/>
      <c r="G78" s="96"/>
      <c r="H78" s="122"/>
      <c r="J78" s="122"/>
    </row>
    <row r="79" spans="4:10">
      <c r="D79" s="96"/>
      <c r="E79" s="122"/>
      <c r="G79" s="96"/>
      <c r="H79" s="122"/>
      <c r="J79" s="122"/>
    </row>
    <row r="80" spans="4:10">
      <c r="D80" s="96"/>
      <c r="E80" s="122"/>
      <c r="G80" s="96"/>
      <c r="H80" s="122"/>
      <c r="J80" s="122"/>
    </row>
    <row r="81" spans="2:12">
      <c r="D81" s="96"/>
      <c r="E81" s="122"/>
      <c r="G81" s="96"/>
      <c r="H81" s="122"/>
      <c r="J81" s="122"/>
    </row>
    <row r="82" spans="2:12">
      <c r="D82" s="96"/>
      <c r="E82" s="122"/>
      <c r="G82" s="96"/>
      <c r="H82" s="122"/>
      <c r="J82" s="122"/>
    </row>
    <row r="83" spans="2:12">
      <c r="D83" s="96"/>
      <c r="E83" s="122"/>
      <c r="G83" s="96"/>
      <c r="H83" s="122"/>
      <c r="J83" s="122"/>
    </row>
    <row r="84" spans="2:12">
      <c r="D84" s="96"/>
      <c r="E84" s="122"/>
      <c r="G84" s="96"/>
      <c r="H84" s="122"/>
      <c r="J84" s="122"/>
      <c r="K84" s="122"/>
    </row>
    <row r="85" spans="2:12">
      <c r="D85" s="96"/>
      <c r="E85" s="122"/>
      <c r="G85" s="96"/>
      <c r="H85" s="122"/>
      <c r="J85" s="122"/>
    </row>
    <row r="86" spans="2:12">
      <c r="D86" s="96"/>
      <c r="E86" s="122"/>
      <c r="G86" s="96"/>
      <c r="H86" s="122"/>
      <c r="J86" s="122"/>
    </row>
    <row r="87" spans="2:12">
      <c r="D87" s="96"/>
      <c r="E87" s="122"/>
      <c r="G87" s="96"/>
      <c r="H87" s="122"/>
      <c r="J87" s="122"/>
    </row>
    <row r="88" spans="2:12">
      <c r="D88" s="96"/>
      <c r="E88" s="122"/>
      <c r="G88" s="96"/>
      <c r="H88" s="122"/>
      <c r="J88" s="122"/>
    </row>
    <row r="89" spans="2:12">
      <c r="B89" s="129"/>
      <c r="C89" s="129"/>
      <c r="D89" s="130"/>
      <c r="E89" s="131"/>
      <c r="F89" s="132"/>
      <c r="G89" s="96"/>
      <c r="H89" s="122"/>
      <c r="I89" s="132"/>
      <c r="J89" s="122"/>
    </row>
    <row r="90" spans="2:12">
      <c r="B90" s="129"/>
      <c r="C90" s="129"/>
      <c r="D90" s="130"/>
      <c r="E90" s="131"/>
      <c r="F90" s="132"/>
      <c r="G90" s="96"/>
      <c r="H90" s="122"/>
      <c r="I90" s="132"/>
      <c r="J90" s="122"/>
    </row>
    <row r="91" spans="2:12">
      <c r="D91" s="96"/>
      <c r="E91" s="122"/>
      <c r="G91" s="96"/>
      <c r="H91" s="122"/>
      <c r="J91" s="122"/>
      <c r="K91" s="122"/>
    </row>
    <row r="92" spans="2:12">
      <c r="D92" s="96"/>
      <c r="E92" s="122"/>
      <c r="G92" s="96"/>
      <c r="H92" s="122"/>
      <c r="J92" s="122"/>
      <c r="K92" s="122"/>
    </row>
    <row r="93" spans="2:12">
      <c r="E93" s="122"/>
      <c r="L93">
        <f t="shared" ref="L93:L102" si="12">E93*F93</f>
        <v>0</v>
      </c>
    </row>
    <row r="94" spans="2:12">
      <c r="E94" s="122"/>
      <c r="L94">
        <f t="shared" si="12"/>
        <v>0</v>
      </c>
    </row>
    <row r="95" spans="2:12">
      <c r="E95" s="122"/>
      <c r="L95">
        <f t="shared" si="12"/>
        <v>0</v>
      </c>
    </row>
    <row r="96" spans="2:12">
      <c r="E96" s="122"/>
      <c r="L96">
        <f t="shared" si="12"/>
        <v>0</v>
      </c>
    </row>
    <row r="97" spans="5:12">
      <c r="E97" s="122"/>
      <c r="L97">
        <f t="shared" si="12"/>
        <v>0</v>
      </c>
    </row>
    <row r="98" spans="5:12">
      <c r="E98" s="122"/>
      <c r="L98">
        <f t="shared" si="12"/>
        <v>0</v>
      </c>
    </row>
    <row r="99" spans="5:12">
      <c r="E99" s="122"/>
      <c r="L99">
        <f t="shared" si="12"/>
        <v>0</v>
      </c>
    </row>
    <row r="100" spans="5:12">
      <c r="E100" s="122"/>
      <c r="L100">
        <f t="shared" si="12"/>
        <v>0</v>
      </c>
    </row>
    <row r="101" spans="5:12">
      <c r="E101" s="122"/>
      <c r="L101">
        <f t="shared" si="12"/>
        <v>0</v>
      </c>
    </row>
    <row r="102" spans="5:12">
      <c r="E102" s="122"/>
      <c r="L102">
        <f t="shared" si="12"/>
        <v>0</v>
      </c>
    </row>
    <row r="103" spans="5:12">
      <c r="E103" s="122"/>
      <c r="L103">
        <f>SUM(L4:L7)</f>
        <v>9126</v>
      </c>
    </row>
    <row r="104" spans="5:12">
      <c r="E104" s="122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6C50-8636-4979-A48B-7AB1B7322074}">
  <dimension ref="B1:K10"/>
  <sheetViews>
    <sheetView zoomScale="70" zoomScaleNormal="70" workbookViewId="0">
      <selection activeCell="I20" sqref="I20"/>
    </sheetView>
  </sheetViews>
  <sheetFormatPr defaultRowHeight="18"/>
  <cols>
    <col min="2" max="3" width="19.3984375" bestFit="1" customWidth="1"/>
    <col min="4" max="4" width="12.19921875" bestFit="1" customWidth="1"/>
    <col min="5" max="5" width="17.296875" bestFit="1" customWidth="1"/>
    <col min="6" max="6" width="16.296875" bestFit="1" customWidth="1"/>
    <col min="7" max="7" width="21.3984375" bestFit="1" customWidth="1"/>
    <col min="9" max="9" width="13.09765625" bestFit="1" customWidth="1"/>
    <col min="10" max="10" width="15.19921875" customWidth="1"/>
    <col min="11" max="11" width="16.19921875" bestFit="1" customWidth="1"/>
  </cols>
  <sheetData>
    <row r="1" spans="2:11">
      <c r="B1" s="154" t="s">
        <v>194</v>
      </c>
      <c r="C1" s="154" t="s">
        <v>198</v>
      </c>
      <c r="D1" s="154" t="s">
        <v>195</v>
      </c>
      <c r="E1" s="154" t="s">
        <v>196</v>
      </c>
      <c r="F1" s="154" t="s">
        <v>193</v>
      </c>
      <c r="G1" s="154" t="s">
        <v>197</v>
      </c>
      <c r="I1" s="154" t="s">
        <v>199</v>
      </c>
      <c r="J1" s="154" t="s">
        <v>200</v>
      </c>
      <c r="K1" s="154" t="s">
        <v>194</v>
      </c>
    </row>
    <row r="2" spans="2:11">
      <c r="B2" s="153">
        <v>45856.602083333331</v>
      </c>
      <c r="C2">
        <v>148.72999999999999</v>
      </c>
      <c r="D2" s="156">
        <v>1060</v>
      </c>
      <c r="E2" s="157">
        <f>D2*C2</f>
        <v>157653.79999999999</v>
      </c>
      <c r="F2" s="156">
        <v>586.57000000000005</v>
      </c>
      <c r="G2" s="157">
        <f>F2*C2</f>
        <v>87240.556100000002</v>
      </c>
      <c r="I2">
        <v>158.41</v>
      </c>
      <c r="J2" s="157">
        <f>D2*I2</f>
        <v>167914.6</v>
      </c>
      <c r="K2" s="153">
        <v>45667.704861111109</v>
      </c>
    </row>
    <row r="3" spans="2:11">
      <c r="B3" s="153">
        <v>45825.552083333336</v>
      </c>
      <c r="C3">
        <v>144.51</v>
      </c>
      <c r="D3" s="156">
        <v>1300</v>
      </c>
      <c r="E3" s="157">
        <f>D3*C3</f>
        <v>187863</v>
      </c>
      <c r="F3" s="156">
        <v>500</v>
      </c>
      <c r="G3" s="157">
        <f>F3*C3</f>
        <v>72255</v>
      </c>
      <c r="I3">
        <v>158.41</v>
      </c>
      <c r="J3" s="157">
        <f>D3*I3</f>
        <v>205933</v>
      </c>
      <c r="K3" s="153">
        <v>45667.704861111109</v>
      </c>
    </row>
    <row r="5" spans="2:11">
      <c r="B5" s="154" t="s">
        <v>188</v>
      </c>
      <c r="C5" s="155" t="s">
        <v>189</v>
      </c>
      <c r="D5" s="155" t="s">
        <v>190</v>
      </c>
      <c r="E5" s="155" t="s">
        <v>191</v>
      </c>
      <c r="F5" s="155" t="s">
        <v>192</v>
      </c>
      <c r="G5" s="154" t="s">
        <v>193</v>
      </c>
    </row>
    <row r="6" spans="2:11">
      <c r="B6" s="153">
        <v>45636.370138888888</v>
      </c>
      <c r="C6">
        <v>151.36000000000001</v>
      </c>
      <c r="D6" s="156">
        <v>582.79</v>
      </c>
      <c r="E6" s="97">
        <v>88212</v>
      </c>
      <c r="F6" s="156">
        <v>2500</v>
      </c>
      <c r="G6" s="156">
        <v>1000</v>
      </c>
      <c r="I6" s="157">
        <f>C6*D6</f>
        <v>88211.094400000002</v>
      </c>
    </row>
    <row r="7" spans="2:11">
      <c r="B7" s="153">
        <v>45639.395138888889</v>
      </c>
      <c r="C7">
        <v>152.88</v>
      </c>
      <c r="D7" s="156">
        <v>500</v>
      </c>
      <c r="E7" s="97">
        <v>76440</v>
      </c>
      <c r="F7" s="156">
        <v>2000</v>
      </c>
      <c r="G7" s="156">
        <v>1000</v>
      </c>
      <c r="I7" s="157">
        <f>C7*D7</f>
        <v>76440</v>
      </c>
    </row>
    <row r="8" spans="2:11">
      <c r="B8" s="153">
        <v>45642.459027777775</v>
      </c>
      <c r="C8">
        <v>153.87</v>
      </c>
      <c r="D8" s="156">
        <v>500</v>
      </c>
      <c r="E8" s="97">
        <v>76935</v>
      </c>
      <c r="F8" s="156">
        <v>1500</v>
      </c>
      <c r="G8" s="156">
        <v>1000</v>
      </c>
      <c r="I8" s="157">
        <f>C8*D8</f>
        <v>76935</v>
      </c>
    </row>
    <row r="9" spans="2:11">
      <c r="B9" s="153">
        <v>45645.269444444442</v>
      </c>
      <c r="C9">
        <v>154.66999999999999</v>
      </c>
      <c r="D9" s="156">
        <v>500</v>
      </c>
      <c r="E9" s="97">
        <v>77335</v>
      </c>
      <c r="F9" s="156">
        <v>1000</v>
      </c>
      <c r="G9" s="156">
        <v>1000</v>
      </c>
      <c r="I9" s="157">
        <f>C9*D9</f>
        <v>77335</v>
      </c>
    </row>
    <row r="10" spans="2:11">
      <c r="B10" s="153">
        <v>45645.247916666667</v>
      </c>
      <c r="C10">
        <v>157.30000000000001</v>
      </c>
      <c r="D10" s="156">
        <v>500</v>
      </c>
      <c r="E10" s="97">
        <v>78650</v>
      </c>
      <c r="F10" s="156">
        <v>1000</v>
      </c>
      <c r="G10" s="156">
        <v>500</v>
      </c>
      <c r="I10" s="157">
        <f>C10*D10</f>
        <v>78650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a9a13fa-ec94-4ef5-824f-40a7ee20656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9BB01C2B55594B9F2EE51C1D1C69AC" ma:contentTypeVersion="15" ma:contentTypeDescription="Create a new document." ma:contentTypeScope="" ma:versionID="a693f71f173a8569fcfe35adbd3b32ba">
  <xsd:schema xmlns:xsd="http://www.w3.org/2001/XMLSchema" xmlns:xs="http://www.w3.org/2001/XMLSchema" xmlns:p="http://schemas.microsoft.com/office/2006/metadata/properties" xmlns:ns3="10e40b83-9ae9-434d-956c-22c7921da9d6" xmlns:ns4="1a9a13fa-ec94-4ef5-824f-40a7ee206568" targetNamespace="http://schemas.microsoft.com/office/2006/metadata/properties" ma:root="true" ma:fieldsID="6cb9d2066503e9d114967b7de0af0d89" ns3:_="" ns4:_="">
    <xsd:import namespace="10e40b83-9ae9-434d-956c-22c7921da9d6"/>
    <xsd:import namespace="1a9a13fa-ec94-4ef5-824f-40a7ee2065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e40b83-9ae9-434d-956c-22c7921da9d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9a13fa-ec94-4ef5-824f-40a7ee2065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3C44AB-C054-4791-B971-B21006E4A5A7}">
  <ds:schemaRefs>
    <ds:schemaRef ds:uri="http://schemas.openxmlformats.org/package/2006/metadata/core-properties"/>
    <ds:schemaRef ds:uri="http://purl.org/dc/dcmitype/"/>
    <ds:schemaRef ds:uri="http://schemas.microsoft.com/office/2006/metadata/properties"/>
    <ds:schemaRef ds:uri="10e40b83-9ae9-434d-956c-22c7921da9d6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1a9a13fa-ec94-4ef5-824f-40a7ee206568"/>
  </ds:schemaRefs>
</ds:datastoreItem>
</file>

<file path=customXml/itemProps2.xml><?xml version="1.0" encoding="utf-8"?>
<ds:datastoreItem xmlns:ds="http://schemas.openxmlformats.org/officeDocument/2006/customXml" ds:itemID="{E78218A1-9745-4813-9C3A-B1279AF812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F8862D-F742-4A41-9E5A-3352843C9A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e40b83-9ae9-434d-956c-22c7921da9d6"/>
    <ds:schemaRef ds:uri="1a9a13fa-ec94-4ef5-824f-40a7ee2065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定期購入表 _20240911版</vt:lpstr>
      <vt:lpstr>実験シート</vt:lpstr>
      <vt:lpstr>テスト</vt:lpstr>
      <vt:lpstr>テスト（楽天）</vt:lpstr>
      <vt:lpstr>ドル管理</vt:lpstr>
      <vt:lpstr>'定期購入表 _20240911版'!Print_Area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Asoh, Yasuhiro/麻生 泰宏</dc:creator>
  <cp:keywords/>
  <dc:description/>
  <cp:lastModifiedBy>Asoh, Yasuhiro/麻生 泰宏</cp:lastModifiedBy>
  <cp:revision/>
  <cp:lastPrinted>2025-07-11T04:02:09Z</cp:lastPrinted>
  <dcterms:created xsi:type="dcterms:W3CDTF">2020-06-02T23:57:20Z</dcterms:created>
  <dcterms:modified xsi:type="dcterms:W3CDTF">2025-07-28T07:25:39Z</dcterms:modified>
  <cp:category>関係者外秘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2022-12-15T23:38:55Z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e9a5cc6e-0c02-4e71-b0a0-58d2342f27c7</vt:lpwstr>
  </property>
  <property fmtid="{D5CDD505-2E9C-101B-9397-08002B2CF9AE}" pid="8" name="MSIP_Label_a7295cc1-d279-42ac-ab4d-3b0f4fece050_ContentBits">
    <vt:lpwstr>0</vt:lpwstr>
  </property>
  <property fmtid="{D5CDD505-2E9C-101B-9397-08002B2CF9AE}" pid="9" name="ContentTypeId">
    <vt:lpwstr>0x010100239BB01C2B55594B9F2EE51C1D1C69AC</vt:lpwstr>
  </property>
</Properties>
</file>