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cho/Desktop/"/>
    </mc:Choice>
  </mc:AlternateContent>
  <xr:revisionPtr revIDLastSave="0" documentId="8_{840E2F3F-8BB7-A241-A5FE-5E8580E90BE8}" xr6:coauthVersionLast="47" xr6:coauthVersionMax="47" xr10:uidLastSave="{00000000-0000-0000-0000-000000000000}"/>
  <bookViews>
    <workbookView xWindow="0" yWindow="500" windowWidth="25960" windowHeight="14880" tabRatio="923" firstSheet="4" activeTab="11" xr2:uid="{617DE67C-4D37-41F4-BE08-343F6E2FE9F8}"/>
  </bookViews>
  <sheets>
    <sheet name="Flujo" sheetId="23" r:id="rId1"/>
    <sheet name="Egresos" sheetId="8" r:id="rId2"/>
    <sheet name="Nomina" sheetId="17" r:id="rId3"/>
    <sheet name="Organigrama" sheetId="22" r:id="rId4"/>
    <sheet name="Patrocinios" sheetId="12" r:id="rId5"/>
    <sheet name="Concesiones de Alimentos" sheetId="1" r:id="rId6"/>
    <sheet name="Concesiones Deportivas" sheetId="3" r:id="rId7"/>
    <sheet name="Acitividades" sheetId="13" r:id="rId8"/>
    <sheet name="Renta de Espacios" sheetId="5" r:id="rId9"/>
    <sheet name="Proyectos de Capital" sheetId="6" r:id="rId10"/>
    <sheet name="Afluencia" sheetId="15" r:id="rId11"/>
    <sheet name="Proyección Parque" sheetId="29" r:id="rId12"/>
    <sheet name="Consideraciones" sheetId="16" r:id="rId13"/>
  </sheets>
  <definedNames>
    <definedName name="_xlnm._FilterDatabase" localSheetId="2" hidden="1">Nomina!$B$8:$S$77</definedName>
    <definedName name="_xlnm._FilterDatabase" localSheetId="9" hidden="1">'Proyectos de Capital'!$A$8:$Q$55</definedName>
    <definedName name="_xlnm.Print_Area" localSheetId="3">Organigrama!$D$2:$AI$49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3" l="1"/>
  <c r="Q62" i="13"/>
  <c r="R62" i="13"/>
  <c r="O62" i="13"/>
  <c r="K14" i="5"/>
  <c r="I11" i="5" l="1"/>
  <c r="K11" i="5" s="1"/>
  <c r="C64" i="8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36" i="23"/>
  <c r="H36" i="23"/>
  <c r="D75" i="8"/>
  <c r="E75" i="8" s="1"/>
  <c r="F36" i="23" s="1"/>
  <c r="D37" i="23"/>
  <c r="D36" i="23"/>
  <c r="E36" i="23" l="1"/>
  <c r="C77" i="8"/>
  <c r="C35" i="8"/>
  <c r="D27" i="23" s="1"/>
  <c r="C42" i="8"/>
  <c r="D28" i="23" s="1"/>
  <c r="I13" i="5"/>
  <c r="K13" i="5" s="1"/>
  <c r="I12" i="5"/>
  <c r="K12" i="5" s="1"/>
  <c r="E13" i="1"/>
  <c r="E12" i="1"/>
  <c r="E11" i="1"/>
  <c r="E10" i="1"/>
  <c r="E47" i="1"/>
  <c r="E48" i="1"/>
  <c r="E49" i="1"/>
  <c r="E50" i="1"/>
  <c r="E51" i="1"/>
  <c r="E52" i="1"/>
  <c r="E53" i="1"/>
  <c r="E46" i="1"/>
  <c r="C25" i="23"/>
  <c r="D25" i="23"/>
  <c r="J10" i="29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AD10" i="29"/>
  <c r="W10" i="29"/>
  <c r="AH23" i="29"/>
  <c r="AI22" i="29"/>
  <c r="AA23" i="29"/>
  <c r="AB22" i="29"/>
  <c r="P10" i="29"/>
  <c r="I10" i="29"/>
  <c r="B10" i="29"/>
  <c r="T23" i="29"/>
  <c r="U22" i="29"/>
  <c r="M23" i="29"/>
  <c r="N22" i="29"/>
  <c r="F23" i="29"/>
  <c r="C10" i="29"/>
  <c r="G22" i="29"/>
  <c r="E9" i="29"/>
  <c r="L9" i="29" s="1"/>
  <c r="E53" i="23"/>
  <c r="F53" i="23" s="1"/>
  <c r="G53" i="23" s="1"/>
  <c r="H53" i="23" s="1"/>
  <c r="E58" i="23"/>
  <c r="F58" i="23" s="1"/>
  <c r="E60" i="23"/>
  <c r="F60" i="23" s="1"/>
  <c r="G60" i="23" s="1"/>
  <c r="H60" i="23" s="1"/>
  <c r="E59" i="23"/>
  <c r="F59" i="23" s="1"/>
  <c r="G59" i="23" s="1"/>
  <c r="H59" i="23" s="1"/>
  <c r="E55" i="23"/>
  <c r="F55" i="23" s="1"/>
  <c r="G55" i="23" s="1"/>
  <c r="H55" i="23" s="1"/>
  <c r="E54" i="23"/>
  <c r="F54" i="23" s="1"/>
  <c r="G54" i="23" s="1"/>
  <c r="H54" i="23" s="1"/>
  <c r="E57" i="1" l="1"/>
  <c r="F61" i="23"/>
  <c r="G58" i="23"/>
  <c r="L10" i="29"/>
  <c r="S9" i="29"/>
  <c r="E10" i="29"/>
  <c r="C11" i="29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K11" i="29"/>
  <c r="S10" i="29" l="1"/>
  <c r="Z9" i="29"/>
  <c r="D11" i="29"/>
  <c r="D12" i="29" s="1"/>
  <c r="H58" i="23"/>
  <c r="H61" i="23" s="1"/>
  <c r="G61" i="23"/>
  <c r="K12" i="29"/>
  <c r="L11" i="29"/>
  <c r="N11" i="29" s="1"/>
  <c r="Z10" i="29" l="1"/>
  <c r="AG9" i="29"/>
  <c r="AG10" i="29" s="1"/>
  <c r="E12" i="29"/>
  <c r="G12" i="29" s="1"/>
  <c r="D13" i="29"/>
  <c r="E11" i="29"/>
  <c r="G11" i="29" s="1"/>
  <c r="L12" i="29"/>
  <c r="N12" i="29" s="1"/>
  <c r="K13" i="29"/>
  <c r="E13" i="29" l="1"/>
  <c r="G13" i="29" s="1"/>
  <c r="D14" i="29"/>
  <c r="K14" i="29"/>
  <c r="L13" i="29"/>
  <c r="N13" i="29" s="1"/>
  <c r="E56" i="23"/>
  <c r="F56" i="23"/>
  <c r="F63" i="23" s="1"/>
  <c r="G56" i="23"/>
  <c r="G63" i="23" s="1"/>
  <c r="H56" i="23"/>
  <c r="H63" i="23" s="1"/>
  <c r="E61" i="23"/>
  <c r="D56" i="23"/>
  <c r="C63" i="23"/>
  <c r="D61" i="23"/>
  <c r="D63" i="23" l="1"/>
  <c r="D15" i="29"/>
  <c r="E14" i="29"/>
  <c r="G14" i="29" s="1"/>
  <c r="E63" i="23"/>
  <c r="L14" i="29"/>
  <c r="N14" i="29" s="1"/>
  <c r="K15" i="29"/>
  <c r="D16" i="29" l="1"/>
  <c r="E15" i="29"/>
  <c r="G15" i="29" s="1"/>
  <c r="K16" i="29"/>
  <c r="L15" i="29"/>
  <c r="N15" i="29" s="1"/>
  <c r="E16" i="29" l="1"/>
  <c r="G16" i="29" s="1"/>
  <c r="D17" i="29"/>
  <c r="L16" i="29"/>
  <c r="N16" i="29" s="1"/>
  <c r="K17" i="29"/>
  <c r="D18" i="29" l="1"/>
  <c r="E17" i="29"/>
  <c r="G17" i="29" s="1"/>
  <c r="K18" i="29"/>
  <c r="L17" i="29"/>
  <c r="N17" i="29" s="1"/>
  <c r="D19" i="29" l="1"/>
  <c r="E18" i="29"/>
  <c r="G18" i="29" s="1"/>
  <c r="L18" i="29"/>
  <c r="N18" i="29" s="1"/>
  <c r="K19" i="29"/>
  <c r="D20" i="29" l="1"/>
  <c r="E19" i="29"/>
  <c r="G19" i="29" s="1"/>
  <c r="K20" i="29"/>
  <c r="L19" i="29"/>
  <c r="N19" i="29" s="1"/>
  <c r="D21" i="29" l="1"/>
  <c r="E20" i="29"/>
  <c r="G20" i="29" s="1"/>
  <c r="L20" i="29"/>
  <c r="N20" i="29" s="1"/>
  <c r="K21" i="29"/>
  <c r="D22" i="29" l="1"/>
  <c r="E21" i="29"/>
  <c r="G21" i="29" s="1"/>
  <c r="G23" i="29" s="1"/>
  <c r="D46" i="23" s="1"/>
  <c r="K22" i="29"/>
  <c r="L21" i="29"/>
  <c r="N21" i="29" s="1"/>
  <c r="N23" i="29" s="1"/>
  <c r="E46" i="23" s="1"/>
  <c r="F16" i="3" l="1"/>
  <c r="J11" i="13"/>
  <c r="L11" i="13" l="1"/>
  <c r="M11" i="13" s="1"/>
  <c r="F15" i="3"/>
  <c r="N7" i="6"/>
  <c r="O7" i="6"/>
  <c r="P7" i="6"/>
  <c r="Q7" i="6"/>
  <c r="M7" i="6"/>
  <c r="H8" i="15"/>
  <c r="I8" i="15"/>
  <c r="J8" i="15"/>
  <c r="K8" i="15"/>
  <c r="G8" i="15"/>
  <c r="B7" i="5"/>
  <c r="M7" i="5"/>
  <c r="M14" i="5" s="1"/>
  <c r="N7" i="5"/>
  <c r="O7" i="5"/>
  <c r="P7" i="5"/>
  <c r="P14" i="5" s="1"/>
  <c r="M8" i="5"/>
  <c r="N8" i="5"/>
  <c r="O8" i="5"/>
  <c r="P8" i="5"/>
  <c r="L8" i="5"/>
  <c r="L7" i="5"/>
  <c r="B7" i="13"/>
  <c r="B7" i="3"/>
  <c r="B7" i="1"/>
  <c r="H8" i="3"/>
  <c r="I8" i="3"/>
  <c r="J8" i="3"/>
  <c r="K8" i="3"/>
  <c r="H9" i="3"/>
  <c r="I9" i="3"/>
  <c r="J9" i="3"/>
  <c r="K9" i="3"/>
  <c r="G9" i="3"/>
  <c r="G8" i="3"/>
  <c r="G16" i="3" s="1"/>
  <c r="G7" i="1"/>
  <c r="H7" i="1"/>
  <c r="I7" i="1"/>
  <c r="J7" i="1"/>
  <c r="F7" i="1"/>
  <c r="B8" i="12"/>
  <c r="E8" i="12"/>
  <c r="F8" i="12"/>
  <c r="G8" i="12"/>
  <c r="H8" i="12"/>
  <c r="I8" i="12"/>
  <c r="E9" i="12"/>
  <c r="F9" i="12"/>
  <c r="G9" i="12"/>
  <c r="H9" i="12"/>
  <c r="I9" i="12"/>
  <c r="D9" i="12"/>
  <c r="D8" i="12"/>
  <c r="CY7" i="17"/>
  <c r="CG7" i="17"/>
  <c r="BO7" i="17"/>
  <c r="AE7" i="17"/>
  <c r="D8" i="8"/>
  <c r="G8" i="1" s="1"/>
  <c r="E8" i="8"/>
  <c r="H8" i="1" s="1"/>
  <c r="F8" i="8"/>
  <c r="I8" i="1" s="1"/>
  <c r="G8" i="8"/>
  <c r="J8" i="1" s="1"/>
  <c r="C8" i="8"/>
  <c r="F8" i="1" s="1"/>
  <c r="D7" i="8"/>
  <c r="E7" i="8"/>
  <c r="F7" i="8"/>
  <c r="G7" i="8"/>
  <c r="C7" i="8"/>
  <c r="C33" i="23"/>
  <c r="C15" i="23"/>
  <c r="C19" i="23" s="1"/>
  <c r="F13" i="3"/>
  <c r="F12" i="3"/>
  <c r="O9" i="13"/>
  <c r="P9" i="13"/>
  <c r="Q9" i="13"/>
  <c r="R9" i="13"/>
  <c r="N9" i="13"/>
  <c r="J22" i="13"/>
  <c r="L22" i="13" s="1"/>
  <c r="M22" i="13" s="1"/>
  <c r="J25" i="13"/>
  <c r="L25" i="13" s="1"/>
  <c r="M25" i="13" s="1"/>
  <c r="P25" i="13" s="1"/>
  <c r="J26" i="13"/>
  <c r="L26" i="13" s="1"/>
  <c r="M26" i="13" s="1"/>
  <c r="O26" i="13" s="1"/>
  <c r="J27" i="13"/>
  <c r="L27" i="13" s="1"/>
  <c r="J28" i="13"/>
  <c r="L28" i="13" s="1"/>
  <c r="J29" i="13"/>
  <c r="L29" i="13" s="1"/>
  <c r="M29" i="13" s="1"/>
  <c r="Q29" i="13" s="1"/>
  <c r="J30" i="13"/>
  <c r="L30" i="13" s="1"/>
  <c r="M30" i="13" s="1"/>
  <c r="R30" i="13" s="1"/>
  <c r="J31" i="13"/>
  <c r="L31" i="13" s="1"/>
  <c r="M31" i="13" s="1"/>
  <c r="P31" i="13" s="1"/>
  <c r="J32" i="13"/>
  <c r="L32" i="13" s="1"/>
  <c r="M32" i="13" s="1"/>
  <c r="O32" i="13" s="1"/>
  <c r="J33" i="13"/>
  <c r="L33" i="13" s="1"/>
  <c r="M33" i="13" s="1"/>
  <c r="P33" i="13" s="1"/>
  <c r="J34" i="13"/>
  <c r="J35" i="13"/>
  <c r="L35" i="13" s="1"/>
  <c r="M35" i="13" s="1"/>
  <c r="Q35" i="13" s="1"/>
  <c r="J36" i="13"/>
  <c r="J37" i="13"/>
  <c r="L37" i="13" s="1"/>
  <c r="M37" i="13" s="1"/>
  <c r="Q37" i="13" s="1"/>
  <c r="J38" i="13"/>
  <c r="L38" i="13" s="1"/>
  <c r="M38" i="13" s="1"/>
  <c r="N38" i="13" s="1"/>
  <c r="J39" i="13"/>
  <c r="L39" i="13" s="1"/>
  <c r="M39" i="13" s="1"/>
  <c r="P39" i="13" s="1"/>
  <c r="J40" i="13"/>
  <c r="L40" i="13" s="1"/>
  <c r="M40" i="13" s="1"/>
  <c r="O40" i="13" s="1"/>
  <c r="J41" i="13"/>
  <c r="L41" i="13" s="1"/>
  <c r="M41" i="13" s="1"/>
  <c r="P41" i="13" s="1"/>
  <c r="J42" i="13"/>
  <c r="L42" i="13" s="1"/>
  <c r="M42" i="13" s="1"/>
  <c r="R42" i="13" s="1"/>
  <c r="J43" i="13"/>
  <c r="L43" i="13" s="1"/>
  <c r="M43" i="13" s="1"/>
  <c r="O43" i="13" s="1"/>
  <c r="J44" i="13"/>
  <c r="L44" i="13" s="1"/>
  <c r="M44" i="13" s="1"/>
  <c r="P44" i="13" s="1"/>
  <c r="J45" i="13"/>
  <c r="L45" i="13" s="1"/>
  <c r="M45" i="13" s="1"/>
  <c r="O45" i="13" s="1"/>
  <c r="J46" i="13"/>
  <c r="L46" i="13" s="1"/>
  <c r="M46" i="13" s="1"/>
  <c r="R46" i="13" s="1"/>
  <c r="J47" i="13"/>
  <c r="L47" i="13" s="1"/>
  <c r="J48" i="13"/>
  <c r="L48" i="13" s="1"/>
  <c r="M48" i="13" s="1"/>
  <c r="P48" i="13" s="1"/>
  <c r="J49" i="13"/>
  <c r="L49" i="13" s="1"/>
  <c r="J50" i="13"/>
  <c r="L50" i="13" s="1"/>
  <c r="M50" i="13" s="1"/>
  <c r="P50" i="13" s="1"/>
  <c r="J51" i="13"/>
  <c r="L51" i="13" s="1"/>
  <c r="M51" i="13" s="1"/>
  <c r="O51" i="13" s="1"/>
  <c r="J52" i="13"/>
  <c r="L52" i="13" s="1"/>
  <c r="M52" i="13" s="1"/>
  <c r="P52" i="13" s="1"/>
  <c r="J53" i="13"/>
  <c r="L53" i="13" s="1"/>
  <c r="M53" i="13" s="1"/>
  <c r="N53" i="13" s="1"/>
  <c r="J54" i="13"/>
  <c r="L54" i="13" s="1"/>
  <c r="J55" i="13"/>
  <c r="L55" i="13" s="1"/>
  <c r="J56" i="13"/>
  <c r="L56" i="13" s="1"/>
  <c r="M56" i="13" s="1"/>
  <c r="P56" i="13" s="1"/>
  <c r="J57" i="13"/>
  <c r="L57" i="13" s="1"/>
  <c r="M57" i="13" s="1"/>
  <c r="J58" i="13"/>
  <c r="L58" i="13" s="1"/>
  <c r="M58" i="13" s="1"/>
  <c r="R58" i="13" s="1"/>
  <c r="J59" i="13"/>
  <c r="L59" i="13" s="1"/>
  <c r="M59" i="13" s="1"/>
  <c r="O59" i="13" s="1"/>
  <c r="J24" i="13"/>
  <c r="L24" i="13" s="1"/>
  <c r="M24" i="13" s="1"/>
  <c r="O24" i="13" s="1"/>
  <c r="J23" i="13"/>
  <c r="L23" i="13" s="1"/>
  <c r="J21" i="13"/>
  <c r="L21" i="13" s="1"/>
  <c r="M21" i="13" s="1"/>
  <c r="J20" i="13"/>
  <c r="L20" i="13" s="1"/>
  <c r="M20" i="13" s="1"/>
  <c r="J19" i="13"/>
  <c r="L19" i="13" s="1"/>
  <c r="M19" i="13" s="1"/>
  <c r="P19" i="13" s="1"/>
  <c r="J18" i="13"/>
  <c r="L18" i="13" s="1"/>
  <c r="J17" i="13"/>
  <c r="L17" i="13" s="1"/>
  <c r="M17" i="13" s="1"/>
  <c r="Q17" i="13" s="1"/>
  <c r="J16" i="13"/>
  <c r="L16" i="13" s="1"/>
  <c r="M16" i="13" s="1"/>
  <c r="N16" i="13" s="1"/>
  <c r="J15" i="13"/>
  <c r="L15" i="13" s="1"/>
  <c r="M15" i="13" s="1"/>
  <c r="J14" i="13"/>
  <c r="L14" i="13" s="1"/>
  <c r="M14" i="13" s="1"/>
  <c r="O14" i="13" s="1"/>
  <c r="J13" i="13"/>
  <c r="L13" i="13" s="1"/>
  <c r="M13" i="13" s="1"/>
  <c r="P13" i="13" s="1"/>
  <c r="J12" i="13"/>
  <c r="L12" i="13" s="1"/>
  <c r="M12" i="13" s="1"/>
  <c r="R12" i="13" s="1"/>
  <c r="J10" i="13"/>
  <c r="L10" i="13" s="1"/>
  <c r="M10" i="13" s="1"/>
  <c r="N10" i="13" s="1"/>
  <c r="N11" i="5" l="1"/>
  <c r="N14" i="5"/>
  <c r="L14" i="5"/>
  <c r="L12" i="5"/>
  <c r="O13" i="5"/>
  <c r="O14" i="5"/>
  <c r="J15" i="3"/>
  <c r="K15" i="3" s="1"/>
  <c r="F47" i="1"/>
  <c r="F46" i="1"/>
  <c r="F31" i="1"/>
  <c r="G31" i="1" s="1"/>
  <c r="H31" i="1" s="1"/>
  <c r="I31" i="1" s="1"/>
  <c r="J31" i="1" s="1"/>
  <c r="F34" i="1"/>
  <c r="G34" i="1" s="1"/>
  <c r="H34" i="1" s="1"/>
  <c r="I34" i="1" s="1"/>
  <c r="J34" i="1" s="1"/>
  <c r="F18" i="1"/>
  <c r="G18" i="1" s="1"/>
  <c r="H18" i="1" s="1"/>
  <c r="I18" i="1" s="1"/>
  <c r="J18" i="1" s="1"/>
  <c r="F30" i="1"/>
  <c r="G30" i="1" s="1"/>
  <c r="H30" i="1" s="1"/>
  <c r="I30" i="1" s="1"/>
  <c r="J30" i="1" s="1"/>
  <c r="F36" i="1"/>
  <c r="G36" i="1" s="1"/>
  <c r="H36" i="1" s="1"/>
  <c r="I36" i="1" s="1"/>
  <c r="J36" i="1" s="1"/>
  <c r="F35" i="1"/>
  <c r="G35" i="1" s="1"/>
  <c r="H35" i="1" s="1"/>
  <c r="I35" i="1" s="1"/>
  <c r="J35" i="1" s="1"/>
  <c r="F20" i="1"/>
  <c r="G20" i="1" s="1"/>
  <c r="H20" i="1" s="1"/>
  <c r="I20" i="1" s="1"/>
  <c r="J20" i="1" s="1"/>
  <c r="F27" i="1"/>
  <c r="G27" i="1" s="1"/>
  <c r="H27" i="1" s="1"/>
  <c r="I27" i="1" s="1"/>
  <c r="J27" i="1" s="1"/>
  <c r="F44" i="1"/>
  <c r="G44" i="1" s="1"/>
  <c r="H44" i="1" s="1"/>
  <c r="I44" i="1" s="1"/>
  <c r="J44" i="1" s="1"/>
  <c r="F26" i="1"/>
  <c r="G26" i="1" s="1"/>
  <c r="H26" i="1" s="1"/>
  <c r="I26" i="1" s="1"/>
  <c r="J26" i="1" s="1"/>
  <c r="F40" i="1"/>
  <c r="G40" i="1" s="1"/>
  <c r="H40" i="1" s="1"/>
  <c r="I40" i="1" s="1"/>
  <c r="J40" i="1" s="1"/>
  <c r="F32" i="1"/>
  <c r="G32" i="1" s="1"/>
  <c r="H32" i="1" s="1"/>
  <c r="I32" i="1" s="1"/>
  <c r="J32" i="1" s="1"/>
  <c r="F39" i="1"/>
  <c r="G39" i="1" s="1"/>
  <c r="H39" i="1" s="1"/>
  <c r="I39" i="1" s="1"/>
  <c r="J39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F38" i="1"/>
  <c r="G38" i="1" s="1"/>
  <c r="H38" i="1" s="1"/>
  <c r="I38" i="1" s="1"/>
  <c r="J38" i="1" s="1"/>
  <c r="F15" i="1"/>
  <c r="G15" i="1" s="1"/>
  <c r="H15" i="1" s="1"/>
  <c r="I15" i="1" s="1"/>
  <c r="J15" i="1" s="1"/>
  <c r="F42" i="1"/>
  <c r="G42" i="1" s="1"/>
  <c r="H42" i="1" s="1"/>
  <c r="I42" i="1" s="1"/>
  <c r="J42" i="1" s="1"/>
  <c r="F43" i="1"/>
  <c r="G43" i="1" s="1"/>
  <c r="H43" i="1" s="1"/>
  <c r="I43" i="1" s="1"/>
  <c r="J43" i="1" s="1"/>
  <c r="F41" i="1"/>
  <c r="G41" i="1" s="1"/>
  <c r="H41" i="1" s="1"/>
  <c r="I41" i="1" s="1"/>
  <c r="J41" i="1" s="1"/>
  <c r="F19" i="1"/>
  <c r="G19" i="1" s="1"/>
  <c r="H19" i="1" s="1"/>
  <c r="I19" i="1" s="1"/>
  <c r="J19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37" i="1"/>
  <c r="G37" i="1" s="1"/>
  <c r="H37" i="1" s="1"/>
  <c r="I37" i="1" s="1"/>
  <c r="J37" i="1" s="1"/>
  <c r="F22" i="1"/>
  <c r="G22" i="1" s="1"/>
  <c r="H22" i="1" s="1"/>
  <c r="I22" i="1" s="1"/>
  <c r="J22" i="1" s="1"/>
  <c r="F17" i="1"/>
  <c r="G17" i="1" s="1"/>
  <c r="H17" i="1" s="1"/>
  <c r="I17" i="1" s="1"/>
  <c r="J17" i="1" s="1"/>
  <c r="F16" i="1"/>
  <c r="G16" i="1" s="1"/>
  <c r="H16" i="1" s="1"/>
  <c r="I16" i="1" s="1"/>
  <c r="J16" i="1" s="1"/>
  <c r="F33" i="1"/>
  <c r="G33" i="1" s="1"/>
  <c r="H33" i="1" s="1"/>
  <c r="I33" i="1" s="1"/>
  <c r="J33" i="1" s="1"/>
  <c r="F25" i="1"/>
  <c r="G25" i="1" s="1"/>
  <c r="H25" i="1" s="1"/>
  <c r="I25" i="1" s="1"/>
  <c r="J25" i="1" s="1"/>
  <c r="F14" i="1"/>
  <c r="G14" i="1" s="1"/>
  <c r="H14" i="1" s="1"/>
  <c r="I14" i="1" s="1"/>
  <c r="J14" i="1" s="1"/>
  <c r="F21" i="1"/>
  <c r="G21" i="1" s="1"/>
  <c r="H21" i="1" s="1"/>
  <c r="I21" i="1" s="1"/>
  <c r="J21" i="1" s="1"/>
  <c r="F10" i="1"/>
  <c r="G46" i="1" s="1"/>
  <c r="F11" i="1"/>
  <c r="D76" i="8"/>
  <c r="D33" i="8"/>
  <c r="E33" i="8" s="1"/>
  <c r="F33" i="8" s="1"/>
  <c r="G33" i="8" s="1"/>
  <c r="D34" i="8"/>
  <c r="E34" i="8" s="1"/>
  <c r="F34" i="8" s="1"/>
  <c r="G34" i="8" s="1"/>
  <c r="D39" i="23"/>
  <c r="P13" i="5"/>
  <c r="H16" i="3"/>
  <c r="I16" i="3" s="1"/>
  <c r="J16" i="3" s="1"/>
  <c r="K16" i="3" s="1"/>
  <c r="D31" i="8"/>
  <c r="E31" i="8" s="1"/>
  <c r="F31" i="8" s="1"/>
  <c r="G31" i="8" s="1"/>
  <c r="D26" i="8"/>
  <c r="E26" i="8" s="1"/>
  <c r="F26" i="8" s="1"/>
  <c r="G26" i="8" s="1"/>
  <c r="D58" i="8"/>
  <c r="E58" i="8" s="1"/>
  <c r="F58" i="8" s="1"/>
  <c r="G58" i="8" s="1"/>
  <c r="D32" i="8"/>
  <c r="E32" i="8" s="1"/>
  <c r="F32" i="8" s="1"/>
  <c r="G32" i="8" s="1"/>
  <c r="D21" i="8"/>
  <c r="E21" i="8" s="1"/>
  <c r="F21" i="8" s="1"/>
  <c r="G21" i="8" s="1"/>
  <c r="D55" i="8"/>
  <c r="E55" i="8" s="1"/>
  <c r="F55" i="8" s="1"/>
  <c r="G55" i="8" s="1"/>
  <c r="D56" i="8"/>
  <c r="E56" i="8" s="1"/>
  <c r="F56" i="8" s="1"/>
  <c r="G56" i="8" s="1"/>
  <c r="O11" i="5"/>
  <c r="F13" i="1"/>
  <c r="F12" i="1"/>
  <c r="D40" i="8"/>
  <c r="E40" i="8" s="1"/>
  <c r="F40" i="8" s="1"/>
  <c r="G40" i="8" s="1"/>
  <c r="D39" i="8"/>
  <c r="E39" i="8" s="1"/>
  <c r="F39" i="8" s="1"/>
  <c r="G39" i="8" s="1"/>
  <c r="D41" i="8"/>
  <c r="E41" i="8" s="1"/>
  <c r="F41" i="8" s="1"/>
  <c r="G41" i="8" s="1"/>
  <c r="D38" i="8"/>
  <c r="G12" i="3"/>
  <c r="H12" i="3" s="1"/>
  <c r="I12" i="3" s="1"/>
  <c r="J12" i="3" s="1"/>
  <c r="K12" i="3" s="1"/>
  <c r="Q10" i="29"/>
  <c r="O11" i="13"/>
  <c r="R11" i="13"/>
  <c r="P11" i="13"/>
  <c r="N11" i="13"/>
  <c r="Q11" i="13"/>
  <c r="R14" i="13"/>
  <c r="P15" i="13"/>
  <c r="R15" i="13"/>
  <c r="O22" i="13"/>
  <c r="R22" i="13"/>
  <c r="O57" i="13"/>
  <c r="R57" i="13"/>
  <c r="N20" i="13"/>
  <c r="R20" i="13"/>
  <c r="R39" i="13"/>
  <c r="R38" i="13"/>
  <c r="R31" i="13"/>
  <c r="R50" i="13"/>
  <c r="P21" i="13"/>
  <c r="R21" i="13"/>
  <c r="R56" i="13"/>
  <c r="R48" i="13"/>
  <c r="R37" i="13"/>
  <c r="R29" i="13"/>
  <c r="R13" i="13"/>
  <c r="R35" i="13"/>
  <c r="R19" i="13"/>
  <c r="R53" i="13"/>
  <c r="R45" i="13"/>
  <c r="R26" i="13"/>
  <c r="R52" i="13"/>
  <c r="R44" i="13"/>
  <c r="R41" i="13"/>
  <c r="R33" i="13"/>
  <c r="R25" i="13"/>
  <c r="R17" i="13"/>
  <c r="R59" i="13"/>
  <c r="R51" i="13"/>
  <c r="R43" i="13"/>
  <c r="R40" i="13"/>
  <c r="R32" i="13"/>
  <c r="R24" i="13"/>
  <c r="R16" i="13"/>
  <c r="R10" i="13"/>
  <c r="M47" i="13"/>
  <c r="O47" i="13" s="1"/>
  <c r="P10" i="13"/>
  <c r="M49" i="13"/>
  <c r="Q10" i="13"/>
  <c r="O10" i="13"/>
  <c r="Q57" i="13"/>
  <c r="Q51" i="13"/>
  <c r="Q40" i="13"/>
  <c r="Q32" i="13"/>
  <c r="Q24" i="13"/>
  <c r="O30" i="13"/>
  <c r="N30" i="13"/>
  <c r="Q30" i="13"/>
  <c r="N57" i="13"/>
  <c r="N32" i="13"/>
  <c r="N24" i="13"/>
  <c r="N51" i="13"/>
  <c r="N40" i="13"/>
  <c r="N22" i="13"/>
  <c r="Q22" i="13"/>
  <c r="Q45" i="13"/>
  <c r="P37" i="13"/>
  <c r="P29" i="13"/>
  <c r="P17" i="13"/>
  <c r="N45" i="13"/>
  <c r="O37" i="13"/>
  <c r="O29" i="13"/>
  <c r="O17" i="13"/>
  <c r="Q59" i="13"/>
  <c r="Q43" i="13"/>
  <c r="P35" i="13"/>
  <c r="Q26" i="13"/>
  <c r="Q14" i="13"/>
  <c r="N59" i="13"/>
  <c r="N43" i="13"/>
  <c r="O35" i="13"/>
  <c r="N26" i="13"/>
  <c r="N14" i="13"/>
  <c r="N12" i="13"/>
  <c r="O12" i="13"/>
  <c r="P12" i="13"/>
  <c r="Q12" i="13"/>
  <c r="P58" i="13"/>
  <c r="Q58" i="13"/>
  <c r="N58" i="13"/>
  <c r="O58" i="13"/>
  <c r="P46" i="13"/>
  <c r="Q46" i="13"/>
  <c r="N46" i="13"/>
  <c r="O46" i="13"/>
  <c r="N42" i="13"/>
  <c r="O42" i="13"/>
  <c r="P42" i="13"/>
  <c r="Q42" i="13"/>
  <c r="O56" i="13"/>
  <c r="O52" i="13"/>
  <c r="O50" i="13"/>
  <c r="O48" i="13"/>
  <c r="O44" i="13"/>
  <c r="O41" i="13"/>
  <c r="O39" i="13"/>
  <c r="O33" i="13"/>
  <c r="O31" i="13"/>
  <c r="O25" i="13"/>
  <c r="O21" i="13"/>
  <c r="O19" i="13"/>
  <c r="O15" i="13"/>
  <c r="O13" i="13"/>
  <c r="N56" i="13"/>
  <c r="N52" i="13"/>
  <c r="N50" i="13"/>
  <c r="N48" i="13"/>
  <c r="N44" i="13"/>
  <c r="N41" i="13"/>
  <c r="N39" i="13"/>
  <c r="N37" i="13"/>
  <c r="N35" i="13"/>
  <c r="N33" i="13"/>
  <c r="N31" i="13"/>
  <c r="N29" i="13"/>
  <c r="N25" i="13"/>
  <c r="N21" i="13"/>
  <c r="N19" i="13"/>
  <c r="N17" i="13"/>
  <c r="N15" i="13"/>
  <c r="N13" i="13"/>
  <c r="Q53" i="13"/>
  <c r="Q38" i="13"/>
  <c r="M27" i="13"/>
  <c r="R27" i="13" s="1"/>
  <c r="P59" i="13"/>
  <c r="P57" i="13"/>
  <c r="P53" i="13"/>
  <c r="P51" i="13"/>
  <c r="P45" i="13"/>
  <c r="P43" i="13"/>
  <c r="P40" i="13"/>
  <c r="P38" i="13"/>
  <c r="P32" i="13"/>
  <c r="P30" i="13"/>
  <c r="P26" i="13"/>
  <c r="P24" i="13"/>
  <c r="P22" i="13"/>
  <c r="P20" i="13"/>
  <c r="P16" i="13"/>
  <c r="P14" i="13"/>
  <c r="Q20" i="13"/>
  <c r="Q16" i="13"/>
  <c r="O53" i="13"/>
  <c r="O38" i="13"/>
  <c r="O20" i="13"/>
  <c r="O16" i="13"/>
  <c r="Q56" i="13"/>
  <c r="Q52" i="13"/>
  <c r="Q50" i="13"/>
  <c r="Q48" i="13"/>
  <c r="Q44" i="13"/>
  <c r="Q41" i="13"/>
  <c r="Q39" i="13"/>
  <c r="Q33" i="13"/>
  <c r="Q31" i="13"/>
  <c r="Q25" i="13"/>
  <c r="Q21" i="13"/>
  <c r="Q19" i="13"/>
  <c r="Q15" i="13"/>
  <c r="Q13" i="13"/>
  <c r="M28" i="13"/>
  <c r="R28" i="13" s="1"/>
  <c r="M55" i="13"/>
  <c r="R55" i="13" s="1"/>
  <c r="M18" i="13"/>
  <c r="R18" i="13" s="1"/>
  <c r="M54" i="13"/>
  <c r="R54" i="13" s="1"/>
  <c r="L36" i="13"/>
  <c r="M36" i="13" s="1"/>
  <c r="R36" i="13" s="1"/>
  <c r="L34" i="13"/>
  <c r="M34" i="13" s="1"/>
  <c r="R34" i="13" s="1"/>
  <c r="M23" i="13"/>
  <c r="R23" i="13" s="1"/>
  <c r="G11" i="1" l="1"/>
  <c r="G47" i="1"/>
  <c r="G12" i="1"/>
  <c r="G48" i="1"/>
  <c r="G13" i="1"/>
  <c r="G49" i="1"/>
  <c r="E37" i="23"/>
  <c r="E39" i="23" s="1"/>
  <c r="D77" i="8"/>
  <c r="E76" i="8"/>
  <c r="D35" i="8"/>
  <c r="E27" i="23" s="1"/>
  <c r="M12" i="5"/>
  <c r="L17" i="5"/>
  <c r="G10" i="1"/>
  <c r="F57" i="1"/>
  <c r="D11" i="23" s="1"/>
  <c r="P11" i="5"/>
  <c r="D42" i="8"/>
  <c r="E28" i="23" s="1"/>
  <c r="E38" i="8"/>
  <c r="Q11" i="29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X10" i="29"/>
  <c r="N49" i="13"/>
  <c r="R49" i="13"/>
  <c r="N47" i="13"/>
  <c r="R47" i="13"/>
  <c r="R65" i="13" s="1"/>
  <c r="H13" i="23" s="1"/>
  <c r="Q47" i="13"/>
  <c r="P47" i="13"/>
  <c r="P49" i="13"/>
  <c r="O49" i="13"/>
  <c r="Q49" i="13"/>
  <c r="N28" i="13"/>
  <c r="O28" i="13"/>
  <c r="Q28" i="13"/>
  <c r="P28" i="13"/>
  <c r="N34" i="13"/>
  <c r="O34" i="13"/>
  <c r="P34" i="13"/>
  <c r="Q34" i="13"/>
  <c r="L65" i="13"/>
  <c r="M65" i="13"/>
  <c r="N36" i="13"/>
  <c r="O36" i="13"/>
  <c r="Q36" i="13"/>
  <c r="P36" i="13"/>
  <c r="P54" i="13"/>
  <c r="Q54" i="13"/>
  <c r="N54" i="13"/>
  <c r="O54" i="13"/>
  <c r="N18" i="13"/>
  <c r="O18" i="13"/>
  <c r="Q18" i="13"/>
  <c r="P18" i="13"/>
  <c r="P27" i="13"/>
  <c r="Q27" i="13"/>
  <c r="N27" i="13"/>
  <c r="O27" i="13"/>
  <c r="P23" i="13"/>
  <c r="Q23" i="13"/>
  <c r="N23" i="13"/>
  <c r="O23" i="13"/>
  <c r="N55" i="13"/>
  <c r="O55" i="13"/>
  <c r="Q55" i="13"/>
  <c r="P55" i="13"/>
  <c r="H10" i="1" l="1"/>
  <c r="I50" i="1" s="1"/>
  <c r="H50" i="1"/>
  <c r="H46" i="1"/>
  <c r="H13" i="1"/>
  <c r="H49" i="1"/>
  <c r="H12" i="1"/>
  <c r="H48" i="1"/>
  <c r="H11" i="1"/>
  <c r="H51" i="1"/>
  <c r="H47" i="1"/>
  <c r="F37" i="23"/>
  <c r="E77" i="8"/>
  <c r="F76" i="8"/>
  <c r="F39" i="23"/>
  <c r="E35" i="8"/>
  <c r="F27" i="23" s="1"/>
  <c r="N12" i="5"/>
  <c r="M17" i="5"/>
  <c r="E42" i="8"/>
  <c r="F28" i="23" s="1"/>
  <c r="F38" i="8"/>
  <c r="X11" i="29"/>
  <c r="X12" i="29" s="1"/>
  <c r="X13" i="29" s="1"/>
  <c r="X14" i="29" s="1"/>
  <c r="X15" i="29" s="1"/>
  <c r="X16" i="29" s="1"/>
  <c r="X17" i="29" s="1"/>
  <c r="X18" i="29" s="1"/>
  <c r="X19" i="29" s="1"/>
  <c r="X20" i="29" s="1"/>
  <c r="X21" i="29" s="1"/>
  <c r="X22" i="29" s="1"/>
  <c r="R11" i="29"/>
  <c r="Q65" i="13"/>
  <c r="G13" i="23" s="1"/>
  <c r="O65" i="13"/>
  <c r="E13" i="23" s="1"/>
  <c r="N65" i="13"/>
  <c r="D13" i="23" s="1"/>
  <c r="P65" i="13"/>
  <c r="F13" i="23" s="1"/>
  <c r="I46" i="1" l="1"/>
  <c r="I10" i="1"/>
  <c r="J50" i="1" s="1"/>
  <c r="I47" i="1"/>
  <c r="I51" i="1"/>
  <c r="I11" i="1"/>
  <c r="I48" i="1"/>
  <c r="I12" i="1"/>
  <c r="I52" i="1"/>
  <c r="I49" i="1"/>
  <c r="I13" i="1"/>
  <c r="I53" i="1"/>
  <c r="G76" i="8"/>
  <c r="G37" i="23"/>
  <c r="G39" i="23" s="1"/>
  <c r="F77" i="8"/>
  <c r="F35" i="8"/>
  <c r="G27" i="23" s="1"/>
  <c r="G35" i="8"/>
  <c r="H27" i="23" s="1"/>
  <c r="O12" i="5"/>
  <c r="N17" i="5"/>
  <c r="F42" i="8"/>
  <c r="G28" i="23" s="1"/>
  <c r="G38" i="8"/>
  <c r="G42" i="8" s="1"/>
  <c r="H28" i="23" s="1"/>
  <c r="AE10" i="29"/>
  <c r="R12" i="29"/>
  <c r="S11" i="29"/>
  <c r="U11" i="29" s="1"/>
  <c r="Y11" i="29"/>
  <c r="AW7" i="17"/>
  <c r="CZ86" i="17"/>
  <c r="DF91" i="17" s="1"/>
  <c r="CZ85" i="17"/>
  <c r="DF100" i="17" s="1"/>
  <c r="CY6" i="17"/>
  <c r="DA83" i="17" s="1"/>
  <c r="CH86" i="17"/>
  <c r="CN91" i="17" s="1"/>
  <c r="CH85" i="17"/>
  <c r="CN100" i="17" s="1"/>
  <c r="CG6" i="17"/>
  <c r="CI83" i="17" s="1"/>
  <c r="BP86" i="17"/>
  <c r="BV91" i="17" s="1"/>
  <c r="BP85" i="17"/>
  <c r="BV100" i="17" s="1"/>
  <c r="AW6" i="17"/>
  <c r="AY83" i="17" s="1"/>
  <c r="BO6" i="17"/>
  <c r="BQ83" i="17" s="1"/>
  <c r="AX86" i="17"/>
  <c r="BD91" i="17" s="1"/>
  <c r="AX85" i="17"/>
  <c r="BD100" i="17" s="1"/>
  <c r="L80" i="17"/>
  <c r="AF86" i="17"/>
  <c r="AL91" i="17" s="1"/>
  <c r="AF85" i="17"/>
  <c r="AL100" i="17" s="1"/>
  <c r="N85" i="17"/>
  <c r="AE6" i="17"/>
  <c r="AG83" i="17" s="1"/>
  <c r="AH99" i="17"/>
  <c r="AH98" i="17"/>
  <c r="AH97" i="17"/>
  <c r="AH92" i="17"/>
  <c r="AH91" i="17"/>
  <c r="AL90" i="17"/>
  <c r="O10" i="17"/>
  <c r="AG10" i="17" s="1"/>
  <c r="AY10" i="17" s="1"/>
  <c r="BQ10" i="17" s="1"/>
  <c r="CI10" i="17" s="1"/>
  <c r="DA10" i="17" s="1"/>
  <c r="N10" i="17"/>
  <c r="AF10" i="17" s="1"/>
  <c r="AX10" i="17" s="1"/>
  <c r="BP10" i="17" s="1"/>
  <c r="CH10" i="17" s="1"/>
  <c r="CZ10" i="17" s="1"/>
  <c r="M9" i="17"/>
  <c r="D20" i="12"/>
  <c r="D17" i="12"/>
  <c r="D14" i="12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1" i="6"/>
  <c r="H58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40" i="6"/>
  <c r="M10" i="6"/>
  <c r="M11" i="6"/>
  <c r="M12" i="6"/>
  <c r="M13" i="6"/>
  <c r="M14" i="6"/>
  <c r="M15" i="6"/>
  <c r="M16" i="6"/>
  <c r="M17" i="6"/>
  <c r="M18" i="6"/>
  <c r="M19" i="6"/>
  <c r="M20" i="6"/>
  <c r="M9" i="6"/>
  <c r="Q72" i="17"/>
  <c r="AI72" i="17" s="1"/>
  <c r="BA72" i="17" s="1"/>
  <c r="BS72" i="17" s="1"/>
  <c r="CK72" i="17" s="1"/>
  <c r="DC72" i="17" s="1"/>
  <c r="P72" i="17"/>
  <c r="AH72" i="17" s="1"/>
  <c r="AZ72" i="17" s="1"/>
  <c r="BR72" i="17" s="1"/>
  <c r="CJ72" i="17" s="1"/>
  <c r="DB72" i="17" s="1"/>
  <c r="O72" i="17"/>
  <c r="AG72" i="17" s="1"/>
  <c r="AY72" i="17" s="1"/>
  <c r="BQ72" i="17" s="1"/>
  <c r="CI72" i="17" s="1"/>
  <c r="DA72" i="17" s="1"/>
  <c r="N72" i="17"/>
  <c r="AF72" i="17" s="1"/>
  <c r="AX72" i="17" s="1"/>
  <c r="BP72" i="17" s="1"/>
  <c r="CH72" i="17" s="1"/>
  <c r="CZ72" i="17" s="1"/>
  <c r="M72" i="17"/>
  <c r="Q70" i="17"/>
  <c r="AI70" i="17" s="1"/>
  <c r="BA70" i="17" s="1"/>
  <c r="BS70" i="17" s="1"/>
  <c r="CK70" i="17" s="1"/>
  <c r="DC70" i="17" s="1"/>
  <c r="P70" i="17"/>
  <c r="AH70" i="17" s="1"/>
  <c r="AZ70" i="17" s="1"/>
  <c r="BR70" i="17" s="1"/>
  <c r="CJ70" i="17" s="1"/>
  <c r="DB70" i="17" s="1"/>
  <c r="O70" i="17"/>
  <c r="AG70" i="17" s="1"/>
  <c r="AY70" i="17" s="1"/>
  <c r="BQ70" i="17" s="1"/>
  <c r="CI70" i="17" s="1"/>
  <c r="DA70" i="17" s="1"/>
  <c r="N70" i="17"/>
  <c r="AF70" i="17" s="1"/>
  <c r="AX70" i="17" s="1"/>
  <c r="BP70" i="17" s="1"/>
  <c r="CH70" i="17" s="1"/>
  <c r="CZ70" i="17" s="1"/>
  <c r="M70" i="17"/>
  <c r="Q68" i="17"/>
  <c r="AI68" i="17" s="1"/>
  <c r="BA68" i="17" s="1"/>
  <c r="BS68" i="17" s="1"/>
  <c r="CK68" i="17" s="1"/>
  <c r="DC68" i="17" s="1"/>
  <c r="P68" i="17"/>
  <c r="AH68" i="17" s="1"/>
  <c r="AZ68" i="17" s="1"/>
  <c r="BR68" i="17" s="1"/>
  <c r="CJ68" i="17" s="1"/>
  <c r="DB68" i="17" s="1"/>
  <c r="O68" i="17"/>
  <c r="AG68" i="17" s="1"/>
  <c r="AY68" i="17" s="1"/>
  <c r="BQ68" i="17" s="1"/>
  <c r="CI68" i="17" s="1"/>
  <c r="DA68" i="17" s="1"/>
  <c r="N68" i="17"/>
  <c r="AF68" i="17" s="1"/>
  <c r="AX68" i="17" s="1"/>
  <c r="BP68" i="17" s="1"/>
  <c r="CH68" i="17" s="1"/>
  <c r="CZ68" i="17" s="1"/>
  <c r="M68" i="17"/>
  <c r="Y68" i="17" s="1"/>
  <c r="Q62" i="17"/>
  <c r="AI62" i="17" s="1"/>
  <c r="BA62" i="17" s="1"/>
  <c r="BS62" i="17" s="1"/>
  <c r="CK62" i="17" s="1"/>
  <c r="DC62" i="17" s="1"/>
  <c r="P62" i="17"/>
  <c r="AH62" i="17" s="1"/>
  <c r="AZ62" i="17" s="1"/>
  <c r="BR62" i="17" s="1"/>
  <c r="CJ62" i="17" s="1"/>
  <c r="DB62" i="17" s="1"/>
  <c r="O62" i="17"/>
  <c r="AG62" i="17" s="1"/>
  <c r="AY62" i="17" s="1"/>
  <c r="BQ62" i="17" s="1"/>
  <c r="CI62" i="17" s="1"/>
  <c r="DA62" i="17" s="1"/>
  <c r="N62" i="17"/>
  <c r="AF62" i="17" s="1"/>
  <c r="AX62" i="17" s="1"/>
  <c r="BP62" i="17" s="1"/>
  <c r="CH62" i="17" s="1"/>
  <c r="CZ62" i="17" s="1"/>
  <c r="M62" i="17"/>
  <c r="J46" i="1" l="1"/>
  <c r="J10" i="1"/>
  <c r="J53" i="1"/>
  <c r="J49" i="1"/>
  <c r="J13" i="1"/>
  <c r="J48" i="1"/>
  <c r="J52" i="1"/>
  <c r="J12" i="1"/>
  <c r="J51" i="1"/>
  <c r="J47" i="1"/>
  <c r="J11" i="1"/>
  <c r="G77" i="8"/>
  <c r="H37" i="23"/>
  <c r="H39" i="23" s="1"/>
  <c r="P12" i="5"/>
  <c r="P17" i="5" s="1"/>
  <c r="O17" i="5"/>
  <c r="S12" i="29"/>
  <c r="U12" i="29" s="1"/>
  <c r="R13" i="29"/>
  <c r="Y12" i="29"/>
  <c r="Z11" i="29"/>
  <c r="AB11" i="29" s="1"/>
  <c r="AE11" i="29"/>
  <c r="AE12" i="29" s="1"/>
  <c r="AE13" i="29" s="1"/>
  <c r="AE14" i="29" s="1"/>
  <c r="AE15" i="29" s="1"/>
  <c r="AE16" i="29" s="1"/>
  <c r="AE17" i="29" s="1"/>
  <c r="AE18" i="29" s="1"/>
  <c r="AE19" i="29" s="1"/>
  <c r="AE20" i="29" s="1"/>
  <c r="AE21" i="29" s="1"/>
  <c r="AE22" i="29" s="1"/>
  <c r="BD101" i="17"/>
  <c r="BD102" i="17" s="1"/>
  <c r="BV101" i="17"/>
  <c r="BV102" i="17" s="1"/>
  <c r="CN101" i="17"/>
  <c r="CN102" i="17" s="1"/>
  <c r="AL101" i="17"/>
  <c r="AL102" i="17" s="1"/>
  <c r="DF101" i="17"/>
  <c r="DF102" i="17" s="1"/>
  <c r="CZ87" i="17"/>
  <c r="BD89" i="17"/>
  <c r="BV89" i="17" s="1"/>
  <c r="CN89" i="17" s="1"/>
  <c r="DF89" i="17" s="1"/>
  <c r="AY97" i="17"/>
  <c r="AZ97" i="17" s="1"/>
  <c r="CH87" i="17"/>
  <c r="AY98" i="17"/>
  <c r="AZ98" i="17" s="1"/>
  <c r="AY99" i="17"/>
  <c r="AZ99" i="17" s="1"/>
  <c r="BD85" i="17"/>
  <c r="BV85" i="17" s="1"/>
  <c r="CN85" i="17" s="1"/>
  <c r="DF85" i="17" s="1"/>
  <c r="BD88" i="17"/>
  <c r="BV88" i="17" s="1"/>
  <c r="CN88" i="17" s="1"/>
  <c r="DF88" i="17" s="1"/>
  <c r="BP87" i="17"/>
  <c r="AH93" i="17"/>
  <c r="AG85" i="17" s="1"/>
  <c r="AH85" i="17" s="1"/>
  <c r="AY91" i="17"/>
  <c r="AZ91" i="17" s="1"/>
  <c r="BD86" i="17"/>
  <c r="AH100" i="17"/>
  <c r="AG86" i="17" s="1"/>
  <c r="AH86" i="17" s="1"/>
  <c r="AY92" i="17"/>
  <c r="AZ92" i="17" s="1"/>
  <c r="BD87" i="17"/>
  <c r="BV87" i="17" s="1"/>
  <c r="CN87" i="17" s="1"/>
  <c r="DF87" i="17" s="1"/>
  <c r="AL92" i="17"/>
  <c r="AL94" i="17" s="1"/>
  <c r="C57" i="8" s="1"/>
  <c r="AX87" i="17"/>
  <c r="AE68" i="17"/>
  <c r="AE9" i="17"/>
  <c r="AW9" i="17" s="1"/>
  <c r="BD9" i="17" s="1"/>
  <c r="Y9" i="17"/>
  <c r="X70" i="17"/>
  <c r="Y70" i="17"/>
  <c r="AE70" i="17"/>
  <c r="X62" i="17"/>
  <c r="Y62" i="17"/>
  <c r="AE62" i="17"/>
  <c r="AO62" i="17" s="1"/>
  <c r="Y72" i="17"/>
  <c r="AE72" i="17"/>
  <c r="AJ72" i="17" s="1"/>
  <c r="AK72" i="17" s="1"/>
  <c r="AF87" i="17"/>
  <c r="R72" i="17"/>
  <c r="S72" i="17" s="1"/>
  <c r="T72" i="17"/>
  <c r="U72" i="17"/>
  <c r="X72" i="17"/>
  <c r="W72" i="17"/>
  <c r="R70" i="17"/>
  <c r="S70" i="17" s="1"/>
  <c r="T70" i="17"/>
  <c r="U70" i="17"/>
  <c r="W70" i="17"/>
  <c r="R68" i="17"/>
  <c r="S68" i="17" s="1"/>
  <c r="T62" i="17"/>
  <c r="T68" i="17"/>
  <c r="U68" i="17"/>
  <c r="W68" i="17"/>
  <c r="X68" i="17"/>
  <c r="R62" i="17"/>
  <c r="S62" i="17" s="1"/>
  <c r="U62" i="17"/>
  <c r="W62" i="17"/>
  <c r="C65" i="8" l="1"/>
  <c r="D30" i="23" s="1"/>
  <c r="AF11" i="29"/>
  <c r="AG11" i="29" s="1"/>
  <c r="AI11" i="29" s="1"/>
  <c r="Y13" i="29"/>
  <c r="Z12" i="29"/>
  <c r="AB12" i="29" s="1"/>
  <c r="R14" i="29"/>
  <c r="S13" i="29"/>
  <c r="U13" i="29" s="1"/>
  <c r="AM62" i="17"/>
  <c r="AZ93" i="17"/>
  <c r="AY85" i="17" s="1"/>
  <c r="AZ85" i="17" s="1"/>
  <c r="BQ97" i="17"/>
  <c r="BR97" i="17" s="1"/>
  <c r="AZ100" i="17"/>
  <c r="AY86" i="17" s="1"/>
  <c r="AZ86" i="17" s="1"/>
  <c r="BD90" i="17"/>
  <c r="BD92" i="17" s="1"/>
  <c r="BD94" i="17" s="1"/>
  <c r="D57" i="8" s="1"/>
  <c r="BV86" i="17"/>
  <c r="CN86" i="17" s="1"/>
  <c r="DF86" i="17" s="1"/>
  <c r="DF90" i="17" s="1"/>
  <c r="DF92" i="17" s="1"/>
  <c r="DF94" i="17" s="1"/>
  <c r="G57" i="8" s="1"/>
  <c r="BQ92" i="17"/>
  <c r="BG9" i="17"/>
  <c r="BO9" i="17"/>
  <c r="CG9" i="17" s="1"/>
  <c r="CY9" i="17" s="1"/>
  <c r="AM72" i="17"/>
  <c r="BQ91" i="17"/>
  <c r="BQ99" i="17"/>
  <c r="BQ98" i="17"/>
  <c r="AQ70" i="17"/>
  <c r="AW70" i="17"/>
  <c r="BO70" i="17" s="1"/>
  <c r="CG70" i="17" s="1"/>
  <c r="CY70" i="17" s="1"/>
  <c r="BH9" i="17"/>
  <c r="AQ72" i="17"/>
  <c r="AW72" i="17"/>
  <c r="BO72" i="17" s="1"/>
  <c r="CG72" i="17" s="1"/>
  <c r="CY72" i="17" s="1"/>
  <c r="BI9" i="17"/>
  <c r="BE9" i="17"/>
  <c r="AQ62" i="17"/>
  <c r="AW62" i="17"/>
  <c r="BO62" i="17" s="1"/>
  <c r="CG62" i="17" s="1"/>
  <c r="CY62" i="17" s="1"/>
  <c r="AL68" i="17"/>
  <c r="AW68" i="17"/>
  <c r="BO68" i="17" s="1"/>
  <c r="CG68" i="17" s="1"/>
  <c r="CY68" i="17" s="1"/>
  <c r="AL70" i="17"/>
  <c r="AO70" i="17"/>
  <c r="AP62" i="17"/>
  <c r="AJ70" i="17"/>
  <c r="AK70" i="17" s="1"/>
  <c r="AM70" i="17"/>
  <c r="AJ62" i="17"/>
  <c r="AK62" i="17" s="1"/>
  <c r="AM68" i="17"/>
  <c r="AO68" i="17"/>
  <c r="AP68" i="17"/>
  <c r="AQ68" i="17"/>
  <c r="AJ68" i="17"/>
  <c r="AK68" i="17" s="1"/>
  <c r="AL62" i="17"/>
  <c r="AL72" i="17"/>
  <c r="AP70" i="17"/>
  <c r="AO72" i="17"/>
  <c r="AP72" i="17"/>
  <c r="AO9" i="17"/>
  <c r="AM9" i="17"/>
  <c r="AL9" i="17"/>
  <c r="AQ9" i="17"/>
  <c r="AP9" i="17"/>
  <c r="AH87" i="17"/>
  <c r="AH89" i="17" s="1"/>
  <c r="C24" i="8" s="1"/>
  <c r="Z68" i="17"/>
  <c r="Z62" i="17"/>
  <c r="Z72" i="17"/>
  <c r="Z70" i="17"/>
  <c r="V72" i="17"/>
  <c r="V70" i="17"/>
  <c r="V62" i="17"/>
  <c r="V68" i="17"/>
  <c r="AF12" i="29" l="1"/>
  <c r="AG12" i="29" s="1"/>
  <c r="AI12" i="29" s="1"/>
  <c r="S14" i="29"/>
  <c r="U14" i="29" s="1"/>
  <c r="R15" i="29"/>
  <c r="Y14" i="29"/>
  <c r="Z13" i="29"/>
  <c r="AB13" i="29" s="1"/>
  <c r="AR62" i="17"/>
  <c r="CI97" i="17"/>
  <c r="CJ97" i="17" s="1"/>
  <c r="AR68" i="17"/>
  <c r="AZ87" i="17"/>
  <c r="AZ89" i="17" s="1"/>
  <c r="D24" i="8" s="1"/>
  <c r="DK72" i="17"/>
  <c r="DJ72" i="17"/>
  <c r="DI72" i="17"/>
  <c r="DG72" i="17"/>
  <c r="DF72" i="17"/>
  <c r="DD72" i="17"/>
  <c r="DE72" i="17" s="1"/>
  <c r="DK9" i="17"/>
  <c r="DI9" i="17"/>
  <c r="DF9" i="17"/>
  <c r="DJ9" i="17"/>
  <c r="DG9" i="17"/>
  <c r="DK68" i="17"/>
  <c r="DI68" i="17"/>
  <c r="DJ68" i="17"/>
  <c r="DG68" i="17"/>
  <c r="DF68" i="17"/>
  <c r="DD68" i="17"/>
  <c r="DE68" i="17" s="1"/>
  <c r="DJ70" i="17"/>
  <c r="DF70" i="17"/>
  <c r="DK70" i="17"/>
  <c r="DD70" i="17"/>
  <c r="DE70" i="17" s="1"/>
  <c r="DG70" i="17"/>
  <c r="DI70" i="17"/>
  <c r="DJ62" i="17"/>
  <c r="DF62" i="17"/>
  <c r="DG62" i="17"/>
  <c r="DK62" i="17"/>
  <c r="DI62" i="17"/>
  <c r="DD62" i="17"/>
  <c r="DE62" i="17" s="1"/>
  <c r="BR92" i="17"/>
  <c r="CI92" i="17"/>
  <c r="BV90" i="17"/>
  <c r="BV92" i="17" s="1"/>
  <c r="BV94" i="17" s="1"/>
  <c r="E57" i="8" s="1"/>
  <c r="CN90" i="17"/>
  <c r="CN92" i="17" s="1"/>
  <c r="CN94" i="17" s="1"/>
  <c r="F57" i="8" s="1"/>
  <c r="CO9" i="17"/>
  <c r="CR9" i="17"/>
  <c r="CS9" i="17"/>
  <c r="CQ9" i="17"/>
  <c r="CN9" i="17"/>
  <c r="BR98" i="17"/>
  <c r="CI98" i="17"/>
  <c r="CQ70" i="17"/>
  <c r="CO70" i="17"/>
  <c r="CN70" i="17"/>
  <c r="CL70" i="17"/>
  <c r="CM70" i="17" s="1"/>
  <c r="CS70" i="17"/>
  <c r="CR70" i="17"/>
  <c r="BJ9" i="17"/>
  <c r="CL72" i="17"/>
  <c r="CM72" i="17" s="1"/>
  <c r="CO72" i="17"/>
  <c r="CN72" i="17"/>
  <c r="CS72" i="17"/>
  <c r="CR72" i="17"/>
  <c r="CQ72" i="17"/>
  <c r="BR99" i="17"/>
  <c r="CI99" i="17"/>
  <c r="BR91" i="17"/>
  <c r="CI91" i="17"/>
  <c r="CN62" i="17"/>
  <c r="CQ62" i="17"/>
  <c r="CO62" i="17"/>
  <c r="CL62" i="17"/>
  <c r="CM62" i="17" s="1"/>
  <c r="CR62" i="17"/>
  <c r="CS62" i="17"/>
  <c r="AN70" i="17"/>
  <c r="CQ68" i="17"/>
  <c r="CO68" i="17"/>
  <c r="CL68" i="17"/>
  <c r="CM68" i="17" s="1"/>
  <c r="CS68" i="17"/>
  <c r="CR68" i="17"/>
  <c r="CN68" i="17"/>
  <c r="BW72" i="17"/>
  <c r="BV72" i="17"/>
  <c r="BY72" i="17"/>
  <c r="CA72" i="17"/>
  <c r="BT72" i="17"/>
  <c r="BU72" i="17" s="1"/>
  <c r="BZ72" i="17"/>
  <c r="BW68" i="17"/>
  <c r="BT68" i="17"/>
  <c r="BU68" i="17" s="1"/>
  <c r="BY68" i="17"/>
  <c r="BV68" i="17"/>
  <c r="CA68" i="17"/>
  <c r="BZ68" i="17"/>
  <c r="AA70" i="17"/>
  <c r="AC70" i="17" s="1"/>
  <c r="AN72" i="17"/>
  <c r="BW70" i="17"/>
  <c r="CA70" i="17"/>
  <c r="BT70" i="17"/>
  <c r="BU70" i="17" s="1"/>
  <c r="BV70" i="17"/>
  <c r="BY70" i="17"/>
  <c r="BZ70" i="17"/>
  <c r="CA9" i="17"/>
  <c r="BY9" i="17"/>
  <c r="BZ9" i="17"/>
  <c r="BV9" i="17"/>
  <c r="BW9" i="17"/>
  <c r="BW62" i="17"/>
  <c r="CA62" i="17"/>
  <c r="BZ62" i="17"/>
  <c r="BT62" i="17"/>
  <c r="BU62" i="17" s="1"/>
  <c r="BY62" i="17"/>
  <c r="BV62" i="17"/>
  <c r="BE72" i="17"/>
  <c r="BI72" i="17"/>
  <c r="BB72" i="17"/>
  <c r="BC72" i="17" s="1"/>
  <c r="BD72" i="17"/>
  <c r="BH72" i="17"/>
  <c r="BG72" i="17"/>
  <c r="BD68" i="17"/>
  <c r="BH68" i="17"/>
  <c r="BG68" i="17"/>
  <c r="BB68" i="17"/>
  <c r="BC68" i="17" s="1"/>
  <c r="BE68" i="17"/>
  <c r="BI68" i="17"/>
  <c r="BD62" i="17"/>
  <c r="BB62" i="17"/>
  <c r="BC62" i="17" s="1"/>
  <c r="BH62" i="17"/>
  <c r="BG62" i="17"/>
  <c r="BE62" i="17"/>
  <c r="BI62" i="17"/>
  <c r="BH70" i="17"/>
  <c r="BD70" i="17"/>
  <c r="BG70" i="17"/>
  <c r="BE70" i="17"/>
  <c r="BB70" i="17"/>
  <c r="BC70" i="17" s="1"/>
  <c r="BI70" i="17"/>
  <c r="AN62" i="17"/>
  <c r="AR70" i="17"/>
  <c r="AN68" i="17"/>
  <c r="AR72" i="17"/>
  <c r="AR9" i="17"/>
  <c r="AA72" i="17"/>
  <c r="AC72" i="17" s="1"/>
  <c r="AA62" i="17"/>
  <c r="AC62" i="17" s="1"/>
  <c r="AA68" i="17"/>
  <c r="AC68" i="17" s="1"/>
  <c r="F52" i="17"/>
  <c r="G52" i="17"/>
  <c r="H52" i="17"/>
  <c r="I52" i="17"/>
  <c r="J52" i="17"/>
  <c r="K52" i="17"/>
  <c r="F77" i="17"/>
  <c r="G77" i="17"/>
  <c r="H77" i="17"/>
  <c r="I77" i="17"/>
  <c r="J77" i="17"/>
  <c r="K77" i="17"/>
  <c r="K25" i="17"/>
  <c r="Q44" i="17"/>
  <c r="AI44" i="17" s="1"/>
  <c r="BA44" i="17" s="1"/>
  <c r="BS44" i="17" s="1"/>
  <c r="CK44" i="17" s="1"/>
  <c r="DC44" i="17" s="1"/>
  <c r="P44" i="17"/>
  <c r="AH44" i="17" s="1"/>
  <c r="AZ44" i="17" s="1"/>
  <c r="BR44" i="17" s="1"/>
  <c r="CJ44" i="17" s="1"/>
  <c r="DB44" i="17" s="1"/>
  <c r="O44" i="17"/>
  <c r="AG44" i="17" s="1"/>
  <c r="AY44" i="17" s="1"/>
  <c r="BQ44" i="17" s="1"/>
  <c r="CI44" i="17" s="1"/>
  <c r="DA44" i="17" s="1"/>
  <c r="N44" i="17"/>
  <c r="AF44" i="17" s="1"/>
  <c r="AX44" i="17" s="1"/>
  <c r="BP44" i="17" s="1"/>
  <c r="CH44" i="17" s="1"/>
  <c r="CZ44" i="17" s="1"/>
  <c r="M44" i="17"/>
  <c r="Q43" i="17"/>
  <c r="AI43" i="17" s="1"/>
  <c r="BA43" i="17" s="1"/>
  <c r="BS43" i="17" s="1"/>
  <c r="CK43" i="17" s="1"/>
  <c r="DC43" i="17" s="1"/>
  <c r="P43" i="17"/>
  <c r="AH43" i="17" s="1"/>
  <c r="AZ43" i="17" s="1"/>
  <c r="BR43" i="17" s="1"/>
  <c r="CJ43" i="17" s="1"/>
  <c r="DB43" i="17" s="1"/>
  <c r="O43" i="17"/>
  <c r="AG43" i="17" s="1"/>
  <c r="AY43" i="17" s="1"/>
  <c r="BQ43" i="17" s="1"/>
  <c r="CI43" i="17" s="1"/>
  <c r="DA43" i="17" s="1"/>
  <c r="N43" i="17"/>
  <c r="AF43" i="17" s="1"/>
  <c r="AX43" i="17" s="1"/>
  <c r="BP43" i="17" s="1"/>
  <c r="CH43" i="17" s="1"/>
  <c r="CZ43" i="17" s="1"/>
  <c r="M43" i="17"/>
  <c r="Q35" i="17"/>
  <c r="AI35" i="17" s="1"/>
  <c r="BA35" i="17" s="1"/>
  <c r="BS35" i="17" s="1"/>
  <c r="CK35" i="17" s="1"/>
  <c r="DC35" i="17" s="1"/>
  <c r="P35" i="17"/>
  <c r="AH35" i="17" s="1"/>
  <c r="AZ35" i="17" s="1"/>
  <c r="BR35" i="17" s="1"/>
  <c r="CJ35" i="17" s="1"/>
  <c r="DB35" i="17" s="1"/>
  <c r="O35" i="17"/>
  <c r="AG35" i="17" s="1"/>
  <c r="AY35" i="17" s="1"/>
  <c r="BQ35" i="17" s="1"/>
  <c r="CI35" i="17" s="1"/>
  <c r="DA35" i="17" s="1"/>
  <c r="N35" i="17"/>
  <c r="AF35" i="17" s="1"/>
  <c r="AX35" i="17" s="1"/>
  <c r="BP35" i="17" s="1"/>
  <c r="CH35" i="17" s="1"/>
  <c r="CZ35" i="17" s="1"/>
  <c r="M35" i="17"/>
  <c r="M45" i="17"/>
  <c r="N45" i="17"/>
  <c r="AF45" i="17" s="1"/>
  <c r="AX45" i="17" s="1"/>
  <c r="BP45" i="17" s="1"/>
  <c r="CH45" i="17" s="1"/>
  <c r="CZ45" i="17" s="1"/>
  <c r="O45" i="17"/>
  <c r="AG45" i="17" s="1"/>
  <c r="AY45" i="17" s="1"/>
  <c r="BQ45" i="17" s="1"/>
  <c r="CI45" i="17" s="1"/>
  <c r="DA45" i="17" s="1"/>
  <c r="P45" i="17"/>
  <c r="AH45" i="17" s="1"/>
  <c r="AZ45" i="17" s="1"/>
  <c r="BR45" i="17" s="1"/>
  <c r="CJ45" i="17" s="1"/>
  <c r="DB45" i="17" s="1"/>
  <c r="Q45" i="17"/>
  <c r="AI45" i="17" s="1"/>
  <c r="BA45" i="17" s="1"/>
  <c r="BS45" i="17" s="1"/>
  <c r="CK45" i="17" s="1"/>
  <c r="DC45" i="17" s="1"/>
  <c r="Q60" i="17"/>
  <c r="AI60" i="17" s="1"/>
  <c r="BA60" i="17" s="1"/>
  <c r="BS60" i="17" s="1"/>
  <c r="CK60" i="17" s="1"/>
  <c r="DC60" i="17" s="1"/>
  <c r="P60" i="17"/>
  <c r="AH60" i="17" s="1"/>
  <c r="AZ60" i="17" s="1"/>
  <c r="BR60" i="17" s="1"/>
  <c r="CJ60" i="17" s="1"/>
  <c r="DB60" i="17" s="1"/>
  <c r="O60" i="17"/>
  <c r="AG60" i="17" s="1"/>
  <c r="AY60" i="17" s="1"/>
  <c r="BQ60" i="17" s="1"/>
  <c r="CI60" i="17" s="1"/>
  <c r="DA60" i="17" s="1"/>
  <c r="N60" i="17"/>
  <c r="AF60" i="17" s="1"/>
  <c r="AX60" i="17" s="1"/>
  <c r="BP60" i="17" s="1"/>
  <c r="CH60" i="17" s="1"/>
  <c r="CZ60" i="17" s="1"/>
  <c r="M60" i="17"/>
  <c r="Q59" i="17"/>
  <c r="AI59" i="17" s="1"/>
  <c r="BA59" i="17" s="1"/>
  <c r="BS59" i="17" s="1"/>
  <c r="CK59" i="17" s="1"/>
  <c r="DC59" i="17" s="1"/>
  <c r="P59" i="17"/>
  <c r="AH59" i="17" s="1"/>
  <c r="AZ59" i="17" s="1"/>
  <c r="BR59" i="17" s="1"/>
  <c r="CJ59" i="17" s="1"/>
  <c r="DB59" i="17" s="1"/>
  <c r="O59" i="17"/>
  <c r="AG59" i="17" s="1"/>
  <c r="AY59" i="17" s="1"/>
  <c r="BQ59" i="17" s="1"/>
  <c r="CI59" i="17" s="1"/>
  <c r="DA59" i="17" s="1"/>
  <c r="N59" i="17"/>
  <c r="AF59" i="17" s="1"/>
  <c r="AX59" i="17" s="1"/>
  <c r="BP59" i="17" s="1"/>
  <c r="CH59" i="17" s="1"/>
  <c r="CZ59" i="17" s="1"/>
  <c r="M59" i="17"/>
  <c r="Q58" i="17"/>
  <c r="AI58" i="17" s="1"/>
  <c r="BA58" i="17" s="1"/>
  <c r="BS58" i="17" s="1"/>
  <c r="CK58" i="17" s="1"/>
  <c r="DC58" i="17" s="1"/>
  <c r="P58" i="17"/>
  <c r="AH58" i="17" s="1"/>
  <c r="AZ58" i="17" s="1"/>
  <c r="BR58" i="17" s="1"/>
  <c r="CJ58" i="17" s="1"/>
  <c r="DB58" i="17" s="1"/>
  <c r="O58" i="17"/>
  <c r="AG58" i="17" s="1"/>
  <c r="AY58" i="17" s="1"/>
  <c r="BQ58" i="17" s="1"/>
  <c r="CI58" i="17" s="1"/>
  <c r="DA58" i="17" s="1"/>
  <c r="N58" i="17"/>
  <c r="AF58" i="17" s="1"/>
  <c r="AX58" i="17" s="1"/>
  <c r="BP58" i="17" s="1"/>
  <c r="CH58" i="17" s="1"/>
  <c r="CZ58" i="17" s="1"/>
  <c r="M58" i="17"/>
  <c r="Q57" i="17"/>
  <c r="AI57" i="17" s="1"/>
  <c r="BA57" i="17" s="1"/>
  <c r="BS57" i="17" s="1"/>
  <c r="CK57" i="17" s="1"/>
  <c r="DC57" i="17" s="1"/>
  <c r="P57" i="17"/>
  <c r="AH57" i="17" s="1"/>
  <c r="AZ57" i="17" s="1"/>
  <c r="BR57" i="17" s="1"/>
  <c r="CJ57" i="17" s="1"/>
  <c r="DB57" i="17" s="1"/>
  <c r="O57" i="17"/>
  <c r="AG57" i="17" s="1"/>
  <c r="AY57" i="17" s="1"/>
  <c r="BQ57" i="17" s="1"/>
  <c r="CI57" i="17" s="1"/>
  <c r="DA57" i="17" s="1"/>
  <c r="N57" i="17"/>
  <c r="AF57" i="17" s="1"/>
  <c r="AX57" i="17" s="1"/>
  <c r="BP57" i="17" s="1"/>
  <c r="CH57" i="17" s="1"/>
  <c r="CZ57" i="17" s="1"/>
  <c r="M57" i="17"/>
  <c r="Q56" i="17"/>
  <c r="AI56" i="17" s="1"/>
  <c r="BA56" i="17" s="1"/>
  <c r="BS56" i="17" s="1"/>
  <c r="CK56" i="17" s="1"/>
  <c r="DC56" i="17" s="1"/>
  <c r="P56" i="17"/>
  <c r="AH56" i="17" s="1"/>
  <c r="AZ56" i="17" s="1"/>
  <c r="BR56" i="17" s="1"/>
  <c r="CJ56" i="17" s="1"/>
  <c r="DB56" i="17" s="1"/>
  <c r="O56" i="17"/>
  <c r="AG56" i="17" s="1"/>
  <c r="AY56" i="17" s="1"/>
  <c r="BQ56" i="17" s="1"/>
  <c r="CI56" i="17" s="1"/>
  <c r="DA56" i="17" s="1"/>
  <c r="N56" i="17"/>
  <c r="AF56" i="17" s="1"/>
  <c r="AX56" i="17" s="1"/>
  <c r="BP56" i="17" s="1"/>
  <c r="CH56" i="17" s="1"/>
  <c r="CZ56" i="17" s="1"/>
  <c r="M56" i="17"/>
  <c r="Q55" i="17"/>
  <c r="AI55" i="17" s="1"/>
  <c r="BA55" i="17" s="1"/>
  <c r="BS55" i="17" s="1"/>
  <c r="CK55" i="17" s="1"/>
  <c r="DC55" i="17" s="1"/>
  <c r="P55" i="17"/>
  <c r="AH55" i="17" s="1"/>
  <c r="AZ55" i="17" s="1"/>
  <c r="BR55" i="17" s="1"/>
  <c r="CJ55" i="17" s="1"/>
  <c r="DB55" i="17" s="1"/>
  <c r="O55" i="17"/>
  <c r="AG55" i="17" s="1"/>
  <c r="AY55" i="17" s="1"/>
  <c r="BQ55" i="17" s="1"/>
  <c r="CI55" i="17" s="1"/>
  <c r="DA55" i="17" s="1"/>
  <c r="N55" i="17"/>
  <c r="AF55" i="17" s="1"/>
  <c r="AX55" i="17" s="1"/>
  <c r="BP55" i="17" s="1"/>
  <c r="CH55" i="17" s="1"/>
  <c r="CZ55" i="17" s="1"/>
  <c r="M55" i="17"/>
  <c r="Q51" i="17"/>
  <c r="AI51" i="17" s="1"/>
  <c r="BA51" i="17" s="1"/>
  <c r="BS51" i="17" s="1"/>
  <c r="CK51" i="17" s="1"/>
  <c r="DC51" i="17" s="1"/>
  <c r="P51" i="17"/>
  <c r="AH51" i="17" s="1"/>
  <c r="AZ51" i="17" s="1"/>
  <c r="BR51" i="17" s="1"/>
  <c r="CJ51" i="17" s="1"/>
  <c r="DB51" i="17" s="1"/>
  <c r="O51" i="17"/>
  <c r="AG51" i="17" s="1"/>
  <c r="AY51" i="17" s="1"/>
  <c r="BQ51" i="17" s="1"/>
  <c r="CI51" i="17" s="1"/>
  <c r="DA51" i="17" s="1"/>
  <c r="N51" i="17"/>
  <c r="AF51" i="17" s="1"/>
  <c r="AX51" i="17" s="1"/>
  <c r="BP51" i="17" s="1"/>
  <c r="CH51" i="17" s="1"/>
  <c r="CZ51" i="17" s="1"/>
  <c r="M51" i="17"/>
  <c r="Q48" i="17"/>
  <c r="AI48" i="17" s="1"/>
  <c r="BA48" i="17" s="1"/>
  <c r="BS48" i="17" s="1"/>
  <c r="CK48" i="17" s="1"/>
  <c r="DC48" i="17" s="1"/>
  <c r="P48" i="17"/>
  <c r="AH48" i="17" s="1"/>
  <c r="AZ48" i="17" s="1"/>
  <c r="BR48" i="17" s="1"/>
  <c r="CJ48" i="17" s="1"/>
  <c r="DB48" i="17" s="1"/>
  <c r="O48" i="17"/>
  <c r="AG48" i="17" s="1"/>
  <c r="AY48" i="17" s="1"/>
  <c r="BQ48" i="17" s="1"/>
  <c r="CI48" i="17" s="1"/>
  <c r="DA48" i="17" s="1"/>
  <c r="N48" i="17"/>
  <c r="AF48" i="17" s="1"/>
  <c r="AX48" i="17" s="1"/>
  <c r="BP48" i="17" s="1"/>
  <c r="CH48" i="17" s="1"/>
  <c r="CZ48" i="17" s="1"/>
  <c r="M48" i="17"/>
  <c r="M31" i="17"/>
  <c r="N31" i="17"/>
  <c r="AF31" i="17" s="1"/>
  <c r="AX31" i="17" s="1"/>
  <c r="BP31" i="17" s="1"/>
  <c r="CH31" i="17" s="1"/>
  <c r="CZ31" i="17" s="1"/>
  <c r="O31" i="17"/>
  <c r="AG31" i="17" s="1"/>
  <c r="AY31" i="17" s="1"/>
  <c r="BQ31" i="17" s="1"/>
  <c r="CI31" i="17" s="1"/>
  <c r="DA31" i="17" s="1"/>
  <c r="P31" i="17"/>
  <c r="AH31" i="17" s="1"/>
  <c r="AZ31" i="17" s="1"/>
  <c r="BR31" i="17" s="1"/>
  <c r="CJ31" i="17" s="1"/>
  <c r="DB31" i="17" s="1"/>
  <c r="Q31" i="17"/>
  <c r="AI31" i="17" s="1"/>
  <c r="BA31" i="17" s="1"/>
  <c r="BS31" i="17" s="1"/>
  <c r="CK31" i="17" s="1"/>
  <c r="DC31" i="17" s="1"/>
  <c r="Q30" i="17"/>
  <c r="AI30" i="17" s="1"/>
  <c r="BA30" i="17" s="1"/>
  <c r="BS30" i="17" s="1"/>
  <c r="CK30" i="17" s="1"/>
  <c r="DC30" i="17" s="1"/>
  <c r="P30" i="17"/>
  <c r="AH30" i="17" s="1"/>
  <c r="AZ30" i="17" s="1"/>
  <c r="BR30" i="17" s="1"/>
  <c r="CJ30" i="17" s="1"/>
  <c r="DB30" i="17" s="1"/>
  <c r="O30" i="17"/>
  <c r="AG30" i="17" s="1"/>
  <c r="AY30" i="17" s="1"/>
  <c r="BQ30" i="17" s="1"/>
  <c r="CI30" i="17" s="1"/>
  <c r="DA30" i="17" s="1"/>
  <c r="N30" i="17"/>
  <c r="AF30" i="17" s="1"/>
  <c r="AX30" i="17" s="1"/>
  <c r="BP30" i="17" s="1"/>
  <c r="CH30" i="17" s="1"/>
  <c r="CZ30" i="17" s="1"/>
  <c r="M30" i="17"/>
  <c r="Q11" i="17"/>
  <c r="AI11" i="17" s="1"/>
  <c r="BA11" i="17" s="1"/>
  <c r="BS11" i="17" s="1"/>
  <c r="CK11" i="17" s="1"/>
  <c r="DC11" i="17" s="1"/>
  <c r="P11" i="17"/>
  <c r="AH11" i="17" s="1"/>
  <c r="AZ11" i="17" s="1"/>
  <c r="BR11" i="17" s="1"/>
  <c r="CJ11" i="17" s="1"/>
  <c r="DB11" i="17" s="1"/>
  <c r="O11" i="17"/>
  <c r="AG11" i="17" s="1"/>
  <c r="AY11" i="17" s="1"/>
  <c r="BQ11" i="17" s="1"/>
  <c r="CI11" i="17" s="1"/>
  <c r="DA11" i="17" s="1"/>
  <c r="N11" i="17"/>
  <c r="AF11" i="17" s="1"/>
  <c r="AX11" i="17" s="1"/>
  <c r="BP11" i="17" s="1"/>
  <c r="CH11" i="17" s="1"/>
  <c r="CZ11" i="17" s="1"/>
  <c r="M11" i="17"/>
  <c r="Q17" i="17"/>
  <c r="AI17" i="17" s="1"/>
  <c r="BA17" i="17" s="1"/>
  <c r="BS17" i="17" s="1"/>
  <c r="CK17" i="17" s="1"/>
  <c r="DC17" i="17" s="1"/>
  <c r="P17" i="17"/>
  <c r="AH17" i="17" s="1"/>
  <c r="AZ17" i="17" s="1"/>
  <c r="BR17" i="17" s="1"/>
  <c r="CJ17" i="17" s="1"/>
  <c r="DB17" i="17" s="1"/>
  <c r="O17" i="17"/>
  <c r="AG17" i="17" s="1"/>
  <c r="AY17" i="17" s="1"/>
  <c r="BQ17" i="17" s="1"/>
  <c r="CI17" i="17" s="1"/>
  <c r="DA17" i="17" s="1"/>
  <c r="N17" i="17"/>
  <c r="AF17" i="17" s="1"/>
  <c r="AX17" i="17" s="1"/>
  <c r="BP17" i="17" s="1"/>
  <c r="CH17" i="17" s="1"/>
  <c r="CZ17" i="17" s="1"/>
  <c r="M17" i="17"/>
  <c r="Q18" i="17"/>
  <c r="AI18" i="17" s="1"/>
  <c r="BA18" i="17" s="1"/>
  <c r="BS18" i="17" s="1"/>
  <c r="CK18" i="17" s="1"/>
  <c r="DC18" i="17" s="1"/>
  <c r="E7" i="15"/>
  <c r="AF13" i="29" l="1"/>
  <c r="AG13" i="29" s="1"/>
  <c r="AI13" i="29" s="1"/>
  <c r="Z14" i="29"/>
  <c r="AB14" i="29" s="1"/>
  <c r="Y15" i="29"/>
  <c r="AF14" i="29"/>
  <c r="R16" i="29"/>
  <c r="S15" i="29"/>
  <c r="U15" i="29" s="1"/>
  <c r="AS62" i="17"/>
  <c r="AU62" i="17" s="1"/>
  <c r="DA97" i="17"/>
  <c r="DB97" i="17" s="1"/>
  <c r="AS68" i="17"/>
  <c r="AU68" i="17" s="1"/>
  <c r="BR93" i="17"/>
  <c r="BQ85" i="17" s="1"/>
  <c r="BR85" i="17" s="1"/>
  <c r="DL70" i="17"/>
  <c r="CP68" i="17"/>
  <c r="DH72" i="17"/>
  <c r="AS72" i="17"/>
  <c r="AU72" i="17" s="1"/>
  <c r="DH62" i="17"/>
  <c r="DH68" i="17"/>
  <c r="BR100" i="17"/>
  <c r="BQ86" i="17" s="1"/>
  <c r="BR86" i="17" s="1"/>
  <c r="DH70" i="17"/>
  <c r="DL68" i="17"/>
  <c r="CJ91" i="17"/>
  <c r="DA91" i="17"/>
  <c r="DB91" i="17" s="1"/>
  <c r="DL62" i="17"/>
  <c r="CJ98" i="17"/>
  <c r="DA98" i="17"/>
  <c r="DB98" i="17" s="1"/>
  <c r="CJ99" i="17"/>
  <c r="DA99" i="17"/>
  <c r="DB99" i="17" s="1"/>
  <c r="CJ92" i="17"/>
  <c r="DA92" i="17"/>
  <c r="DB92" i="17" s="1"/>
  <c r="CB70" i="17"/>
  <c r="BX68" i="17"/>
  <c r="CT70" i="17"/>
  <c r="CT68" i="17"/>
  <c r="CP70" i="17"/>
  <c r="DL9" i="17"/>
  <c r="DL72" i="17"/>
  <c r="CT9" i="17"/>
  <c r="CP72" i="17"/>
  <c r="CT72" i="17"/>
  <c r="BJ68" i="17"/>
  <c r="CT62" i="17"/>
  <c r="AS70" i="17"/>
  <c r="AU70" i="17" s="1"/>
  <c r="BX70" i="17"/>
  <c r="CP62" i="17"/>
  <c r="BJ62" i="17"/>
  <c r="BF68" i="17"/>
  <c r="CB62" i="17"/>
  <c r="CB9" i="17"/>
  <c r="BX72" i="17"/>
  <c r="BX62" i="17"/>
  <c r="CB72" i="17"/>
  <c r="CB68" i="17"/>
  <c r="BF62" i="17"/>
  <c r="BJ72" i="17"/>
  <c r="BF72" i="17"/>
  <c r="BJ70" i="17"/>
  <c r="BF70" i="17"/>
  <c r="Y17" i="17"/>
  <c r="AE17" i="17"/>
  <c r="AE44" i="17"/>
  <c r="Y44" i="17"/>
  <c r="Y11" i="17"/>
  <c r="AE11" i="17"/>
  <c r="AW11" i="17" s="1"/>
  <c r="BO11" i="17" s="1"/>
  <c r="CG11" i="17" s="1"/>
  <c r="CY11" i="17" s="1"/>
  <c r="Y48" i="17"/>
  <c r="AE48" i="17"/>
  <c r="AW48" i="17" s="1"/>
  <c r="BO48" i="17" s="1"/>
  <c r="CG48" i="17" s="1"/>
  <c r="CY48" i="17" s="1"/>
  <c r="Y56" i="17"/>
  <c r="AE56" i="17"/>
  <c r="AW56" i="17" s="1"/>
  <c r="BO56" i="17" s="1"/>
  <c r="CG56" i="17" s="1"/>
  <c r="CY56" i="17" s="1"/>
  <c r="Y30" i="17"/>
  <c r="AE30" i="17"/>
  <c r="Y55" i="17"/>
  <c r="AE55" i="17"/>
  <c r="AW55" i="17" s="1"/>
  <c r="BO55" i="17" s="1"/>
  <c r="CG55" i="17" s="1"/>
  <c r="CY55" i="17" s="1"/>
  <c r="Y59" i="17"/>
  <c r="AE59" i="17"/>
  <c r="AW59" i="17" s="1"/>
  <c r="BO59" i="17" s="1"/>
  <c r="CG59" i="17" s="1"/>
  <c r="CY59" i="17" s="1"/>
  <c r="Y43" i="17"/>
  <c r="AE43" i="17"/>
  <c r="AW43" i="17" s="1"/>
  <c r="BO43" i="17" s="1"/>
  <c r="CG43" i="17" s="1"/>
  <c r="CY43" i="17" s="1"/>
  <c r="Y57" i="17"/>
  <c r="AE57" i="17"/>
  <c r="AW57" i="17" s="1"/>
  <c r="BO57" i="17" s="1"/>
  <c r="CG57" i="17" s="1"/>
  <c r="CY57" i="17" s="1"/>
  <c r="Y60" i="17"/>
  <c r="AE60" i="17"/>
  <c r="AW60" i="17" s="1"/>
  <c r="BO60" i="17" s="1"/>
  <c r="CG60" i="17" s="1"/>
  <c r="CY60" i="17" s="1"/>
  <c r="AE45" i="17"/>
  <c r="AW45" i="17" s="1"/>
  <c r="BO45" i="17" s="1"/>
  <c r="CG45" i="17" s="1"/>
  <c r="Y45" i="17"/>
  <c r="AE58" i="17"/>
  <c r="AW58" i="17" s="1"/>
  <c r="BO58" i="17" s="1"/>
  <c r="CG58" i="17" s="1"/>
  <c r="CY58" i="17" s="1"/>
  <c r="Y58" i="17"/>
  <c r="Y35" i="17"/>
  <c r="AE35" i="17"/>
  <c r="AW35" i="17" s="1"/>
  <c r="BO35" i="17" s="1"/>
  <c r="CG35" i="17" s="1"/>
  <c r="CY35" i="17" s="1"/>
  <c r="Y51" i="17"/>
  <c r="AE51" i="17"/>
  <c r="AW51" i="17" s="1"/>
  <c r="BO51" i="17" s="1"/>
  <c r="CG51" i="17" s="1"/>
  <c r="CY51" i="17" s="1"/>
  <c r="AE31" i="17"/>
  <c r="AW31" i="17" s="1"/>
  <c r="BO31" i="17" s="1"/>
  <c r="CG31" i="17" s="1"/>
  <c r="CY31" i="17" s="1"/>
  <c r="Y31" i="17"/>
  <c r="W11" i="17"/>
  <c r="T11" i="17"/>
  <c r="X30" i="17"/>
  <c r="U55" i="17"/>
  <c r="X45" i="17"/>
  <c r="U59" i="17"/>
  <c r="X31" i="17"/>
  <c r="X57" i="17"/>
  <c r="U56" i="17"/>
  <c r="U60" i="17"/>
  <c r="R17" i="17"/>
  <c r="R60" i="17"/>
  <c r="R31" i="17"/>
  <c r="R58" i="17"/>
  <c r="R59" i="17"/>
  <c r="R51" i="17"/>
  <c r="R44" i="17"/>
  <c r="R11" i="17"/>
  <c r="R45" i="17"/>
  <c r="R55" i="17"/>
  <c r="R35" i="17"/>
  <c r="R43" i="17"/>
  <c r="R56" i="17"/>
  <c r="R30" i="17"/>
  <c r="R48" i="17"/>
  <c r="R57" i="17"/>
  <c r="X44" i="17"/>
  <c r="T44" i="17"/>
  <c r="U44" i="17"/>
  <c r="W44" i="17"/>
  <c r="X43" i="17"/>
  <c r="T43" i="17"/>
  <c r="U43" i="17"/>
  <c r="W43" i="17"/>
  <c r="X35" i="17"/>
  <c r="W45" i="17"/>
  <c r="T35" i="17"/>
  <c r="U35" i="17"/>
  <c r="W35" i="17"/>
  <c r="U45" i="17"/>
  <c r="X56" i="17"/>
  <c r="W58" i="17"/>
  <c r="T45" i="17"/>
  <c r="W56" i="17"/>
  <c r="T58" i="17"/>
  <c r="T56" i="17"/>
  <c r="W60" i="17"/>
  <c r="U58" i="17"/>
  <c r="X60" i="17"/>
  <c r="T60" i="17"/>
  <c r="W55" i="17"/>
  <c r="T57" i="17"/>
  <c r="W59" i="17"/>
  <c r="X55" i="17"/>
  <c r="U57" i="17"/>
  <c r="X59" i="17"/>
  <c r="X58" i="17"/>
  <c r="T55" i="17"/>
  <c r="W57" i="17"/>
  <c r="T59" i="17"/>
  <c r="X51" i="17"/>
  <c r="T51" i="17"/>
  <c r="U51" i="17"/>
  <c r="W51" i="17"/>
  <c r="T30" i="17"/>
  <c r="X48" i="17"/>
  <c r="T48" i="17"/>
  <c r="U48" i="17"/>
  <c r="W48" i="17"/>
  <c r="W30" i="17"/>
  <c r="U30" i="17"/>
  <c r="T31" i="17"/>
  <c r="W31" i="17"/>
  <c r="U31" i="17"/>
  <c r="X11" i="17"/>
  <c r="U11" i="17"/>
  <c r="X17" i="17"/>
  <c r="T17" i="17"/>
  <c r="U17" i="17"/>
  <c r="W17" i="17"/>
  <c r="G9" i="15"/>
  <c r="H9" i="15" s="1"/>
  <c r="D10" i="15"/>
  <c r="D11" i="15"/>
  <c r="D12" i="15" s="1"/>
  <c r="BR87" i="17" l="1"/>
  <c r="BR89" i="17" s="1"/>
  <c r="E24" i="8" s="1"/>
  <c r="S16" i="29"/>
  <c r="U16" i="29" s="1"/>
  <c r="R17" i="29"/>
  <c r="AG14" i="29"/>
  <c r="AI14" i="29" s="1"/>
  <c r="AF15" i="29"/>
  <c r="Z15" i="29"/>
  <c r="AB15" i="29" s="1"/>
  <c r="Y16" i="29"/>
  <c r="CU72" i="17"/>
  <c r="CW72" i="17" s="1"/>
  <c r="CU68" i="17"/>
  <c r="CW68" i="17" s="1"/>
  <c r="DM70" i="17"/>
  <c r="DO70" i="17" s="1"/>
  <c r="DB93" i="17"/>
  <c r="DA85" i="17" s="1"/>
  <c r="DB85" i="17" s="1"/>
  <c r="DB100" i="17"/>
  <c r="DA86" i="17" s="1"/>
  <c r="DB86" i="17" s="1"/>
  <c r="DM62" i="17"/>
  <c r="DO62" i="17" s="1"/>
  <c r="DM72" i="17"/>
  <c r="DO72" i="17" s="1"/>
  <c r="DM68" i="17"/>
  <c r="DO68" i="17" s="1"/>
  <c r="CU70" i="17"/>
  <c r="CW70" i="17" s="1"/>
  <c r="CJ100" i="17"/>
  <c r="CI86" i="17" s="1"/>
  <c r="CJ86" i="17" s="1"/>
  <c r="CJ93" i="17"/>
  <c r="CI85" i="17" s="1"/>
  <c r="CJ85" i="17" s="1"/>
  <c r="CL45" i="17"/>
  <c r="CM45" i="17" s="1"/>
  <c r="CY45" i="17"/>
  <c r="DG11" i="17"/>
  <c r="DI11" i="17"/>
  <c r="DF11" i="17"/>
  <c r="DD11" i="17"/>
  <c r="DE11" i="17" s="1"/>
  <c r="DK11" i="17"/>
  <c r="DJ11" i="17"/>
  <c r="BK72" i="17"/>
  <c r="BM72" i="17" s="1"/>
  <c r="DI55" i="17"/>
  <c r="DJ55" i="17"/>
  <c r="DG55" i="17"/>
  <c r="DF55" i="17"/>
  <c r="DD55" i="17"/>
  <c r="DE55" i="17" s="1"/>
  <c r="DK55" i="17"/>
  <c r="DJ57" i="17"/>
  <c r="DI57" i="17"/>
  <c r="DG57" i="17"/>
  <c r="DK57" i="17"/>
  <c r="DF57" i="17"/>
  <c r="DD57" i="17"/>
  <c r="DE57" i="17" s="1"/>
  <c r="DJ51" i="17"/>
  <c r="DK51" i="17"/>
  <c r="DI51" i="17"/>
  <c r="DF51" i="17"/>
  <c r="DG51" i="17"/>
  <c r="DD51" i="17"/>
  <c r="DE51" i="17" s="1"/>
  <c r="CC68" i="17"/>
  <c r="CE68" i="17" s="1"/>
  <c r="DJ35" i="17"/>
  <c r="DK35" i="17"/>
  <c r="DF35" i="17"/>
  <c r="DI35" i="17"/>
  <c r="DD35" i="17"/>
  <c r="DE35" i="17" s="1"/>
  <c r="DG35" i="17"/>
  <c r="DD43" i="17"/>
  <c r="DE43" i="17" s="1"/>
  <c r="DJ43" i="17"/>
  <c r="DI43" i="17"/>
  <c r="DG43" i="17"/>
  <c r="DF43" i="17"/>
  <c r="DK43" i="17"/>
  <c r="DK56" i="17"/>
  <c r="DJ56" i="17"/>
  <c r="DI56" i="17"/>
  <c r="DF56" i="17"/>
  <c r="DG56" i="17"/>
  <c r="DD56" i="17"/>
  <c r="DE56" i="17" s="1"/>
  <c r="DJ31" i="17"/>
  <c r="DK31" i="17"/>
  <c r="DD31" i="17"/>
  <c r="DE31" i="17" s="1"/>
  <c r="DI31" i="17"/>
  <c r="DF31" i="17"/>
  <c r="DG31" i="17"/>
  <c r="DJ60" i="17"/>
  <c r="DG60" i="17"/>
  <c r="DF60" i="17"/>
  <c r="DD60" i="17"/>
  <c r="DE60" i="17" s="1"/>
  <c r="DK60" i="17"/>
  <c r="DI60" i="17"/>
  <c r="DJ58" i="17"/>
  <c r="DK58" i="17"/>
  <c r="DF58" i="17"/>
  <c r="DD58" i="17"/>
  <c r="DE58" i="17" s="1"/>
  <c r="DG58" i="17"/>
  <c r="DI58" i="17"/>
  <c r="CC70" i="17"/>
  <c r="CE70" i="17" s="1"/>
  <c r="DG59" i="17"/>
  <c r="DK59" i="17"/>
  <c r="DD59" i="17"/>
  <c r="DE59" i="17" s="1"/>
  <c r="DI59" i="17"/>
  <c r="DJ59" i="17"/>
  <c r="DF59" i="17"/>
  <c r="DJ48" i="17"/>
  <c r="DD48" i="17"/>
  <c r="DE48" i="17" s="1"/>
  <c r="DI48" i="17"/>
  <c r="DK48" i="17"/>
  <c r="DF48" i="17"/>
  <c r="DG48" i="17"/>
  <c r="CN56" i="17"/>
  <c r="CQ56" i="17"/>
  <c r="CO56" i="17"/>
  <c r="CS56" i="17"/>
  <c r="CR56" i="17"/>
  <c r="CQ58" i="17"/>
  <c r="CO58" i="17"/>
  <c r="CS58" i="17"/>
  <c r="CR58" i="17"/>
  <c r="CN58" i="17"/>
  <c r="CQ59" i="17"/>
  <c r="CO59" i="17"/>
  <c r="CN59" i="17"/>
  <c r="CL59" i="17"/>
  <c r="CM59" i="17" s="1"/>
  <c r="CR59" i="17"/>
  <c r="CS59" i="17"/>
  <c r="CN48" i="17"/>
  <c r="CQ48" i="17"/>
  <c r="CO48" i="17"/>
  <c r="CR48" i="17"/>
  <c r="CS48" i="17"/>
  <c r="BT11" i="17"/>
  <c r="BU11" i="17" s="1"/>
  <c r="CU62" i="17"/>
  <c r="CW62" i="17" s="1"/>
  <c r="CO43" i="17"/>
  <c r="CN43" i="17"/>
  <c r="CL43" i="17"/>
  <c r="CM43" i="17" s="1"/>
  <c r="CQ43" i="17"/>
  <c r="CS43" i="17"/>
  <c r="CR43" i="17"/>
  <c r="CS31" i="17"/>
  <c r="CQ31" i="17"/>
  <c r="CR31" i="17"/>
  <c r="CN31" i="17"/>
  <c r="CO31" i="17"/>
  <c r="CQ51" i="17"/>
  <c r="CS51" i="17"/>
  <c r="CR51" i="17"/>
  <c r="CO51" i="17"/>
  <c r="CN51" i="17"/>
  <c r="CL51" i="17"/>
  <c r="CM51" i="17" s="1"/>
  <c r="CO60" i="17"/>
  <c r="CQ60" i="17"/>
  <c r="CN60" i="17"/>
  <c r="CL60" i="17"/>
  <c r="CM60" i="17" s="1"/>
  <c r="CS60" i="17"/>
  <c r="CR60" i="17"/>
  <c r="CQ55" i="17"/>
  <c r="CL55" i="17"/>
  <c r="CM55" i="17" s="1"/>
  <c r="CS55" i="17"/>
  <c r="CO55" i="17"/>
  <c r="CR55" i="17"/>
  <c r="CN55" i="17"/>
  <c r="CN11" i="17"/>
  <c r="CL11" i="17"/>
  <c r="CM11" i="17" s="1"/>
  <c r="CR11" i="17"/>
  <c r="CO11" i="17"/>
  <c r="CS11" i="17"/>
  <c r="CQ11" i="17"/>
  <c r="CL48" i="17"/>
  <c r="CM48" i="17" s="1"/>
  <c r="CL31" i="17"/>
  <c r="CM31" i="17" s="1"/>
  <c r="CQ45" i="17"/>
  <c r="CO45" i="17"/>
  <c r="CN45" i="17"/>
  <c r="CS45" i="17"/>
  <c r="CR45" i="17"/>
  <c r="CR35" i="17"/>
  <c r="CN35" i="17"/>
  <c r="CS35" i="17"/>
  <c r="CQ35" i="17"/>
  <c r="CO35" i="17"/>
  <c r="CL35" i="17"/>
  <c r="CM35" i="17" s="1"/>
  <c r="CN57" i="17"/>
  <c r="CL57" i="17"/>
  <c r="CM57" i="17" s="1"/>
  <c r="CQ57" i="17"/>
  <c r="CO57" i="17"/>
  <c r="CS57" i="17"/>
  <c r="CR57" i="17"/>
  <c r="BK62" i="17"/>
  <c r="BM62" i="17" s="1"/>
  <c r="BK68" i="17"/>
  <c r="BM68" i="17" s="1"/>
  <c r="CL58" i="17"/>
  <c r="CM58" i="17" s="1"/>
  <c r="CL56" i="17"/>
  <c r="CM56" i="17" s="1"/>
  <c r="BW43" i="17"/>
  <c r="BZ43" i="17"/>
  <c r="BV43" i="17"/>
  <c r="CA43" i="17"/>
  <c r="BT43" i="17"/>
  <c r="BU43" i="17" s="1"/>
  <c r="BY43" i="17"/>
  <c r="BW58" i="17"/>
  <c r="BY58" i="17"/>
  <c r="CA58" i="17"/>
  <c r="BZ58" i="17"/>
  <c r="BV58" i="17"/>
  <c r="BT58" i="17"/>
  <c r="BU58" i="17" s="1"/>
  <c r="BW59" i="17"/>
  <c r="BZ59" i="17"/>
  <c r="BT59" i="17"/>
  <c r="BU59" i="17" s="1"/>
  <c r="BV59" i="17"/>
  <c r="BY59" i="17"/>
  <c r="CA59" i="17"/>
  <c r="BW48" i="17"/>
  <c r="BT48" i="17"/>
  <c r="BU48" i="17" s="1"/>
  <c r="BV48" i="17"/>
  <c r="CA48" i="17"/>
  <c r="BZ48" i="17"/>
  <c r="BY48" i="17"/>
  <c r="BW56" i="17"/>
  <c r="CA56" i="17"/>
  <c r="BZ56" i="17"/>
  <c r="BT56" i="17"/>
  <c r="BU56" i="17" s="1"/>
  <c r="BV56" i="17"/>
  <c r="BY56" i="17"/>
  <c r="BT31" i="17"/>
  <c r="BU31" i="17" s="1"/>
  <c r="CA31" i="17"/>
  <c r="BW31" i="17"/>
  <c r="BY31" i="17"/>
  <c r="BZ31" i="17"/>
  <c r="BV31" i="17"/>
  <c r="BW45" i="17"/>
  <c r="BT45" i="17"/>
  <c r="BU45" i="17" s="1"/>
  <c r="BY45" i="17"/>
  <c r="CA45" i="17"/>
  <c r="BZ45" i="17"/>
  <c r="BV45" i="17"/>
  <c r="BW60" i="17"/>
  <c r="BY60" i="17"/>
  <c r="CA60" i="17"/>
  <c r="BV60" i="17"/>
  <c r="BZ60" i="17"/>
  <c r="BT60" i="17"/>
  <c r="BU60" i="17" s="1"/>
  <c r="CA11" i="17"/>
  <c r="BY11" i="17"/>
  <c r="BW11" i="17"/>
  <c r="BZ11" i="17"/>
  <c r="BV11" i="17"/>
  <c r="CC62" i="17"/>
  <c r="CE62" i="17" s="1"/>
  <c r="BY51" i="17"/>
  <c r="BW51" i="17"/>
  <c r="BT51" i="17"/>
  <c r="BU51" i="17" s="1"/>
  <c r="BV51" i="17"/>
  <c r="BZ51" i="17"/>
  <c r="CA51" i="17"/>
  <c r="BW55" i="17"/>
  <c r="BV55" i="17"/>
  <c r="BY55" i="17"/>
  <c r="BT55" i="17"/>
  <c r="BU55" i="17" s="1"/>
  <c r="CA55" i="17"/>
  <c r="BZ55" i="17"/>
  <c r="BT35" i="17"/>
  <c r="BU35" i="17" s="1"/>
  <c r="CA35" i="17"/>
  <c r="BY35" i="17"/>
  <c r="BV35" i="17"/>
  <c r="BW35" i="17"/>
  <c r="BZ35" i="17"/>
  <c r="BW57" i="17"/>
  <c r="BZ57" i="17"/>
  <c r="BV57" i="17"/>
  <c r="BY57" i="17"/>
  <c r="BT57" i="17"/>
  <c r="BU57" i="17" s="1"/>
  <c r="CA57" i="17"/>
  <c r="CC72" i="17"/>
  <c r="CE72" i="17" s="1"/>
  <c r="BI59" i="17"/>
  <c r="BE59" i="17"/>
  <c r="BG59" i="17"/>
  <c r="BB59" i="17"/>
  <c r="BC59" i="17" s="1"/>
  <c r="BD59" i="17"/>
  <c r="BH59" i="17"/>
  <c r="BE48" i="17"/>
  <c r="BG48" i="17"/>
  <c r="BD48" i="17"/>
  <c r="BH48" i="17"/>
  <c r="BB48" i="17"/>
  <c r="BC48" i="17" s="1"/>
  <c r="BI48" i="17"/>
  <c r="BI31" i="17"/>
  <c r="BE31" i="17"/>
  <c r="BD31" i="17"/>
  <c r="BH31" i="17"/>
  <c r="BG31" i="17"/>
  <c r="BB31" i="17"/>
  <c r="BC31" i="17" s="1"/>
  <c r="BE45" i="17"/>
  <c r="BI45" i="17"/>
  <c r="BD45" i="17"/>
  <c r="BB45" i="17"/>
  <c r="BC45" i="17" s="1"/>
  <c r="BH45" i="17"/>
  <c r="BG45" i="17"/>
  <c r="BB11" i="17"/>
  <c r="BC11" i="17" s="1"/>
  <c r="BI11" i="17"/>
  <c r="BG11" i="17"/>
  <c r="BE11" i="17"/>
  <c r="BH11" i="17"/>
  <c r="BD11" i="17"/>
  <c r="BI60" i="17"/>
  <c r="BD60" i="17"/>
  <c r="BG60" i="17"/>
  <c r="BH60" i="17"/>
  <c r="BE60" i="17"/>
  <c r="BB60" i="17"/>
  <c r="BC60" i="17" s="1"/>
  <c r="BI55" i="17"/>
  <c r="BB55" i="17"/>
  <c r="BC55" i="17" s="1"/>
  <c r="BE55" i="17"/>
  <c r="BD55" i="17"/>
  <c r="BG55" i="17"/>
  <c r="BH55" i="17"/>
  <c r="BI35" i="17"/>
  <c r="BD35" i="17"/>
  <c r="BH35" i="17"/>
  <c r="BG35" i="17"/>
  <c r="BB35" i="17"/>
  <c r="BC35" i="17" s="1"/>
  <c r="BE35" i="17"/>
  <c r="BE57" i="17"/>
  <c r="BI57" i="17"/>
  <c r="BD57" i="17"/>
  <c r="BB57" i="17"/>
  <c r="BC57" i="17" s="1"/>
  <c r="BH57" i="17"/>
  <c r="BG57" i="17"/>
  <c r="AJ30" i="17"/>
  <c r="AK30" i="17" s="1"/>
  <c r="AW30" i="17"/>
  <c r="BO30" i="17" s="1"/>
  <c r="CG30" i="17" s="1"/>
  <c r="CY30" i="17" s="1"/>
  <c r="AJ44" i="17"/>
  <c r="AK44" i="17" s="1"/>
  <c r="AW44" i="17"/>
  <c r="BO44" i="17" s="1"/>
  <c r="CG44" i="17" s="1"/>
  <c r="CY44" i="17" s="1"/>
  <c r="BK70" i="17"/>
  <c r="BM70" i="17" s="1"/>
  <c r="BI51" i="17"/>
  <c r="BD51" i="17"/>
  <c r="BH51" i="17"/>
  <c r="BG51" i="17"/>
  <c r="BE51" i="17"/>
  <c r="BB51" i="17"/>
  <c r="BC51" i="17" s="1"/>
  <c r="BD43" i="17"/>
  <c r="BH43" i="17"/>
  <c r="BG43" i="17"/>
  <c r="BB43" i="17"/>
  <c r="BC43" i="17" s="1"/>
  <c r="BE43" i="17"/>
  <c r="BI43" i="17"/>
  <c r="BD56" i="17"/>
  <c r="BH56" i="17"/>
  <c r="BI56" i="17"/>
  <c r="BG56" i="17"/>
  <c r="BE56" i="17"/>
  <c r="BB56" i="17"/>
  <c r="BC56" i="17" s="1"/>
  <c r="AJ17" i="17"/>
  <c r="AK17" i="17" s="1"/>
  <c r="AW17" i="17"/>
  <c r="BO17" i="17" s="1"/>
  <c r="CG17" i="17" s="1"/>
  <c r="CY17" i="17" s="1"/>
  <c r="BE58" i="17"/>
  <c r="BB58" i="17"/>
  <c r="BC58" i="17" s="1"/>
  <c r="BI58" i="17"/>
  <c r="BD58" i="17"/>
  <c r="BH58" i="17"/>
  <c r="BG58" i="17"/>
  <c r="Z35" i="17"/>
  <c r="Z48" i="17"/>
  <c r="AO48" i="17"/>
  <c r="AQ48" i="17"/>
  <c r="AM48" i="17"/>
  <c r="AJ48" i="17"/>
  <c r="AK48" i="17" s="1"/>
  <c r="AP48" i="17"/>
  <c r="AL48" i="17"/>
  <c r="AM55" i="17"/>
  <c r="AQ55" i="17"/>
  <c r="AO55" i="17"/>
  <c r="AJ55" i="17"/>
  <c r="AK55" i="17" s="1"/>
  <c r="AL55" i="17"/>
  <c r="AP55" i="17"/>
  <c r="AQ57" i="17"/>
  <c r="AM57" i="17"/>
  <c r="AO57" i="17"/>
  <c r="AL57" i="17"/>
  <c r="AJ57" i="17"/>
  <c r="AK57" i="17" s="1"/>
  <c r="AP57" i="17"/>
  <c r="AQ59" i="17"/>
  <c r="AM59" i="17"/>
  <c r="AO59" i="17"/>
  <c r="AL59" i="17"/>
  <c r="AJ59" i="17"/>
  <c r="AK59" i="17" s="1"/>
  <c r="AP59" i="17"/>
  <c r="AP11" i="17"/>
  <c r="AQ11" i="17"/>
  <c r="AO11" i="17"/>
  <c r="AM11" i="17"/>
  <c r="AL11" i="17"/>
  <c r="AQ31" i="17"/>
  <c r="AL31" i="17"/>
  <c r="AO31" i="17"/>
  <c r="AJ31" i="17"/>
  <c r="AK31" i="17" s="1"/>
  <c r="AM31" i="17"/>
  <c r="AP31" i="17"/>
  <c r="AO58" i="17"/>
  <c r="AQ58" i="17"/>
  <c r="AJ58" i="17"/>
  <c r="AK58" i="17" s="1"/>
  <c r="AM58" i="17"/>
  <c r="AL58" i="17"/>
  <c r="AP58" i="17"/>
  <c r="AQ30" i="17"/>
  <c r="AL30" i="17"/>
  <c r="AM30" i="17"/>
  <c r="AO30" i="17"/>
  <c r="AP30" i="17"/>
  <c r="AQ35" i="17"/>
  <c r="AP35" i="17"/>
  <c r="AL35" i="17"/>
  <c r="AJ35" i="17"/>
  <c r="AK35" i="17" s="1"/>
  <c r="AM35" i="17"/>
  <c r="AO35" i="17"/>
  <c r="AJ11" i="17"/>
  <c r="AK11" i="17" s="1"/>
  <c r="AM44" i="17"/>
  <c r="AQ44" i="17"/>
  <c r="AL44" i="17"/>
  <c r="AP44" i="17"/>
  <c r="AO44" i="17"/>
  <c r="AM60" i="17"/>
  <c r="AQ60" i="17"/>
  <c r="AO60" i="17"/>
  <c r="AL60" i="17"/>
  <c r="AJ60" i="17"/>
  <c r="AK60" i="17" s="1"/>
  <c r="AP60" i="17"/>
  <c r="AJ51" i="17"/>
  <c r="AK51" i="17" s="1"/>
  <c r="AQ51" i="17"/>
  <c r="AO51" i="17"/>
  <c r="AM51" i="17"/>
  <c r="AL51" i="17"/>
  <c r="AP51" i="17"/>
  <c r="AQ43" i="17"/>
  <c r="AM43" i="17"/>
  <c r="AL43" i="17"/>
  <c r="AP43" i="17"/>
  <c r="AO43" i="17"/>
  <c r="AJ43" i="17"/>
  <c r="AK43" i="17" s="1"/>
  <c r="AQ56" i="17"/>
  <c r="AP56" i="17"/>
  <c r="AL56" i="17"/>
  <c r="AO56" i="17"/>
  <c r="AJ56" i="17"/>
  <c r="AK56" i="17" s="1"/>
  <c r="AM56" i="17"/>
  <c r="AQ17" i="17"/>
  <c r="AP17" i="17"/>
  <c r="AM17" i="17"/>
  <c r="AO17" i="17"/>
  <c r="AL17" i="17"/>
  <c r="Z11" i="17"/>
  <c r="AM45" i="17"/>
  <c r="AQ45" i="17"/>
  <c r="AP45" i="17"/>
  <c r="AO45" i="17"/>
  <c r="AJ45" i="17"/>
  <c r="AK45" i="17" s="1"/>
  <c r="AL45" i="17"/>
  <c r="Z51" i="17"/>
  <c r="Z17" i="17"/>
  <c r="Z58" i="17"/>
  <c r="Z44" i="17"/>
  <c r="Z45" i="17"/>
  <c r="Z43" i="17"/>
  <c r="Z60" i="17"/>
  <c r="Z31" i="17"/>
  <c r="Z56" i="17"/>
  <c r="Z30" i="17"/>
  <c r="Z55" i="17"/>
  <c r="Z57" i="17"/>
  <c r="Z59" i="17"/>
  <c r="S31" i="17"/>
  <c r="V31" i="17" s="1"/>
  <c r="S30" i="17"/>
  <c r="V30" i="17" s="1"/>
  <c r="S57" i="17"/>
  <c r="V57" i="17" s="1"/>
  <c r="S45" i="17"/>
  <c r="V45" i="17" s="1"/>
  <c r="S43" i="17"/>
  <c r="V43" i="17" s="1"/>
  <c r="S35" i="17"/>
  <c r="V35" i="17" s="1"/>
  <c r="S58" i="17"/>
  <c r="V58" i="17" s="1"/>
  <c r="S44" i="17"/>
  <c r="V44" i="17" s="1"/>
  <c r="S56" i="17"/>
  <c r="V56" i="17" s="1"/>
  <c r="S60" i="17"/>
  <c r="V60" i="17" s="1"/>
  <c r="S55" i="17"/>
  <c r="V55" i="17" s="1"/>
  <c r="S59" i="17"/>
  <c r="V59" i="17" s="1"/>
  <c r="S51" i="17"/>
  <c r="V51" i="17" s="1"/>
  <c r="S48" i="17"/>
  <c r="V48" i="17" s="1"/>
  <c r="S17" i="17"/>
  <c r="V17" i="17" s="1"/>
  <c r="S11" i="17"/>
  <c r="V11" i="17" s="1"/>
  <c r="K89" i="17" s="1"/>
  <c r="Z16" i="29" l="1"/>
  <c r="AB16" i="29" s="1"/>
  <c r="Y17" i="29"/>
  <c r="AF16" i="29"/>
  <c r="AG15" i="29"/>
  <c r="AI15" i="29" s="1"/>
  <c r="R18" i="29"/>
  <c r="S17" i="29"/>
  <c r="U17" i="29" s="1"/>
  <c r="DB87" i="17"/>
  <c r="DB89" i="17" s="1"/>
  <c r="G24" i="8" s="1"/>
  <c r="BX11" i="17"/>
  <c r="DH35" i="17"/>
  <c r="DH60" i="17"/>
  <c r="DH11" i="17"/>
  <c r="AN17" i="17"/>
  <c r="BJ11" i="17"/>
  <c r="DL35" i="17"/>
  <c r="CJ87" i="17"/>
  <c r="CJ89" i="17" s="1"/>
  <c r="F24" i="8" s="1"/>
  <c r="CT58" i="17"/>
  <c r="DL59" i="17"/>
  <c r="DL55" i="17"/>
  <c r="BJ43" i="17"/>
  <c r="DH55" i="17"/>
  <c r="BF45" i="17"/>
  <c r="DL48" i="17"/>
  <c r="DH51" i="17"/>
  <c r="DF44" i="17"/>
  <c r="DJ44" i="17"/>
  <c r="DG44" i="17"/>
  <c r="DK44" i="17"/>
  <c r="DI44" i="17"/>
  <c r="DD44" i="17"/>
  <c r="DE44" i="17" s="1"/>
  <c r="CP31" i="17"/>
  <c r="DH48" i="17"/>
  <c r="DL58" i="17"/>
  <c r="DH31" i="17"/>
  <c r="DH56" i="17"/>
  <c r="DL11" i="17"/>
  <c r="DM11" i="17" s="1"/>
  <c r="DO11" i="17" s="1"/>
  <c r="DJ30" i="17"/>
  <c r="DK30" i="17"/>
  <c r="DI30" i="17"/>
  <c r="DF30" i="17"/>
  <c r="DD30" i="17"/>
  <c r="DE30" i="17" s="1"/>
  <c r="DG30" i="17"/>
  <c r="CP55" i="17"/>
  <c r="DF17" i="17"/>
  <c r="DK17" i="17"/>
  <c r="DI17" i="17"/>
  <c r="DJ17" i="17"/>
  <c r="DD17" i="17"/>
  <c r="DE17" i="17" s="1"/>
  <c r="DG17" i="17"/>
  <c r="CP45" i="17"/>
  <c r="BX57" i="17"/>
  <c r="BX43" i="17"/>
  <c r="DL60" i="17"/>
  <c r="DH57" i="17"/>
  <c r="CB11" i="17"/>
  <c r="CT48" i="17"/>
  <c r="DL31" i="17"/>
  <c r="DL56" i="17"/>
  <c r="DL57" i="17"/>
  <c r="DH59" i="17"/>
  <c r="DL43" i="17"/>
  <c r="DI45" i="17"/>
  <c r="DG45" i="17"/>
  <c r="DF45" i="17"/>
  <c r="DJ45" i="17"/>
  <c r="DK45" i="17"/>
  <c r="DD45" i="17"/>
  <c r="DE45" i="17" s="1"/>
  <c r="DH58" i="17"/>
  <c r="DH43" i="17"/>
  <c r="DL51" i="17"/>
  <c r="BF11" i="17"/>
  <c r="CB35" i="17"/>
  <c r="CB60" i="17"/>
  <c r="CT57" i="17"/>
  <c r="CT35" i="17"/>
  <c r="CP11" i="17"/>
  <c r="CT31" i="17"/>
  <c r="CP59" i="17"/>
  <c r="CB51" i="17"/>
  <c r="BX48" i="17"/>
  <c r="CT60" i="17"/>
  <c r="AN51" i="17"/>
  <c r="CP60" i="17"/>
  <c r="CT51" i="17"/>
  <c r="CT43" i="17"/>
  <c r="CT56" i="17"/>
  <c r="CO17" i="17"/>
  <c r="CS17" i="17"/>
  <c r="CL17" i="17"/>
  <c r="CM17" i="17" s="1"/>
  <c r="CR17" i="17"/>
  <c r="CN17" i="17"/>
  <c r="CQ17" i="17"/>
  <c r="AA48" i="17"/>
  <c r="AC48" i="17" s="1"/>
  <c r="CP56" i="17"/>
  <c r="CP57" i="17"/>
  <c r="CP48" i="17"/>
  <c r="AN30" i="17"/>
  <c r="BJ56" i="17"/>
  <c r="CQ44" i="17"/>
  <c r="CO44" i="17"/>
  <c r="CN44" i="17"/>
  <c r="CS44" i="17"/>
  <c r="CR44" i="17"/>
  <c r="CL44" i="17"/>
  <c r="CM44" i="17" s="1"/>
  <c r="CB55" i="17"/>
  <c r="BX51" i="17"/>
  <c r="CT45" i="17"/>
  <c r="CP43" i="17"/>
  <c r="CP58" i="17"/>
  <c r="CP35" i="17"/>
  <c r="CT11" i="17"/>
  <c r="CT55" i="17"/>
  <c r="CO30" i="17"/>
  <c r="CR30" i="17"/>
  <c r="CS30" i="17"/>
  <c r="CN30" i="17"/>
  <c r="CQ30" i="17"/>
  <c r="CL30" i="17"/>
  <c r="CM30" i="17" s="1"/>
  <c r="CP51" i="17"/>
  <c r="CT59" i="17"/>
  <c r="BX59" i="17"/>
  <c r="CA30" i="17"/>
  <c r="BT30" i="17"/>
  <c r="BU30" i="17" s="1"/>
  <c r="BZ30" i="17"/>
  <c r="BW30" i="17"/>
  <c r="BY30" i="17"/>
  <c r="BV30" i="17"/>
  <c r="BX56" i="17"/>
  <c r="CB48" i="17"/>
  <c r="BT17" i="17"/>
  <c r="BU17" i="17" s="1"/>
  <c r="CA17" i="17"/>
  <c r="BW17" i="17"/>
  <c r="BY17" i="17"/>
  <c r="BV17" i="17"/>
  <c r="BZ17" i="17"/>
  <c r="BJ60" i="17"/>
  <c r="CB31" i="17"/>
  <c r="BX31" i="17"/>
  <c r="CB56" i="17"/>
  <c r="BX58" i="17"/>
  <c r="CB43" i="17"/>
  <c r="BX55" i="17"/>
  <c r="BX60" i="17"/>
  <c r="CB45" i="17"/>
  <c r="BF57" i="17"/>
  <c r="BF59" i="17"/>
  <c r="CB59" i="17"/>
  <c r="BW44" i="17"/>
  <c r="BT44" i="17"/>
  <c r="BU44" i="17" s="1"/>
  <c r="BV44" i="17"/>
  <c r="CA44" i="17"/>
  <c r="BZ44" i="17"/>
  <c r="BY44" i="17"/>
  <c r="CB57" i="17"/>
  <c r="BX35" i="17"/>
  <c r="BX45" i="17"/>
  <c r="CB58" i="17"/>
  <c r="BD17" i="17"/>
  <c r="BH17" i="17"/>
  <c r="BE17" i="17"/>
  <c r="BG17" i="17"/>
  <c r="BB17" i="17"/>
  <c r="BC17" i="17" s="1"/>
  <c r="BI17" i="17"/>
  <c r="BF56" i="17"/>
  <c r="BF43" i="17"/>
  <c r="BJ31" i="17"/>
  <c r="BJ51" i="17"/>
  <c r="BF60" i="17"/>
  <c r="BJ45" i="17"/>
  <c r="BJ48" i="17"/>
  <c r="BJ35" i="17"/>
  <c r="BF48" i="17"/>
  <c r="BJ59" i="17"/>
  <c r="BJ58" i="17"/>
  <c r="BE44" i="17"/>
  <c r="BI44" i="17"/>
  <c r="BG44" i="17"/>
  <c r="BB44" i="17"/>
  <c r="BC44" i="17" s="1"/>
  <c r="BD44" i="17"/>
  <c r="BH44" i="17"/>
  <c r="BJ57" i="17"/>
  <c r="BF31" i="17"/>
  <c r="BI30" i="17"/>
  <c r="BH30" i="17"/>
  <c r="BE30" i="17"/>
  <c r="BB30" i="17"/>
  <c r="BC30" i="17" s="1"/>
  <c r="BG30" i="17"/>
  <c r="BD30" i="17"/>
  <c r="BF35" i="17"/>
  <c r="BF55" i="17"/>
  <c r="BF58" i="17"/>
  <c r="BF51" i="17"/>
  <c r="BJ55" i="17"/>
  <c r="AN59" i="17"/>
  <c r="AR58" i="17"/>
  <c r="AR56" i="17"/>
  <c r="AR35" i="17"/>
  <c r="AA35" i="17"/>
  <c r="AC35" i="17" s="1"/>
  <c r="AR30" i="17"/>
  <c r="AR11" i="17"/>
  <c r="AN55" i="17"/>
  <c r="AN44" i="17"/>
  <c r="AR43" i="17"/>
  <c r="AN60" i="17"/>
  <c r="AR44" i="17"/>
  <c r="AR55" i="17"/>
  <c r="AN43" i="17"/>
  <c r="AR60" i="17"/>
  <c r="AN58" i="17"/>
  <c r="AR31" i="17"/>
  <c r="AN11" i="17"/>
  <c r="AR45" i="17"/>
  <c r="AR51" i="17"/>
  <c r="AR57" i="17"/>
  <c r="AN56" i="17"/>
  <c r="AN35" i="17"/>
  <c r="AR59" i="17"/>
  <c r="AN48" i="17"/>
  <c r="AN31" i="17"/>
  <c r="AR48" i="17"/>
  <c r="AN45" i="17"/>
  <c r="AR17" i="17"/>
  <c r="AN57" i="17"/>
  <c r="AA17" i="17"/>
  <c r="AC17" i="17" s="1"/>
  <c r="AA44" i="17"/>
  <c r="AC44" i="17" s="1"/>
  <c r="AA51" i="17"/>
  <c r="AC51" i="17" s="1"/>
  <c r="AA58" i="17"/>
  <c r="AC58" i="17" s="1"/>
  <c r="AA60" i="17"/>
  <c r="AC60" i="17" s="1"/>
  <c r="AA45" i="17"/>
  <c r="AC45" i="17" s="1"/>
  <c r="AA11" i="17"/>
  <c r="AC11" i="17" s="1"/>
  <c r="AA59" i="17"/>
  <c r="AC59" i="17" s="1"/>
  <c r="AA43" i="17"/>
  <c r="AC43" i="17" s="1"/>
  <c r="AA57" i="17"/>
  <c r="AC57" i="17" s="1"/>
  <c r="AA30" i="17"/>
  <c r="AC30" i="17" s="1"/>
  <c r="AA55" i="17"/>
  <c r="AC55" i="17" s="1"/>
  <c r="AA56" i="17"/>
  <c r="AC56" i="17" s="1"/>
  <c r="AA31" i="17"/>
  <c r="AC31" i="17" s="1"/>
  <c r="E10" i="15"/>
  <c r="F10" i="15"/>
  <c r="E11" i="15"/>
  <c r="E12" i="15" s="1"/>
  <c r="F11" i="15"/>
  <c r="F12" i="15" s="1"/>
  <c r="AS51" i="17" l="1"/>
  <c r="AU51" i="17" s="1"/>
  <c r="DM35" i="17"/>
  <c r="DO35" i="17" s="1"/>
  <c r="R19" i="29"/>
  <c r="S18" i="29"/>
  <c r="U18" i="29" s="1"/>
  <c r="AF17" i="29"/>
  <c r="AG16" i="29"/>
  <c r="AI16" i="29" s="1"/>
  <c r="Y18" i="29"/>
  <c r="Z17" i="29"/>
  <c r="AB17" i="29" s="1"/>
  <c r="CC11" i="17"/>
  <c r="CE11" i="17" s="1"/>
  <c r="DM60" i="17"/>
  <c r="DO60" i="17" s="1"/>
  <c r="AS17" i="17"/>
  <c r="AU17" i="17" s="1"/>
  <c r="DM51" i="17"/>
  <c r="DO51" i="17" s="1"/>
  <c r="DM48" i="17"/>
  <c r="DO48" i="17" s="1"/>
  <c r="AS58" i="17"/>
  <c r="AU58" i="17" s="1"/>
  <c r="CC55" i="17"/>
  <c r="CE55" i="17" s="1"/>
  <c r="CC60" i="17"/>
  <c r="CE60" i="17" s="1"/>
  <c r="BK11" i="17"/>
  <c r="BM11" i="17" s="1"/>
  <c r="BK45" i="17"/>
  <c r="BM45" i="17" s="1"/>
  <c r="AS30" i="17"/>
  <c r="AU30" i="17" s="1"/>
  <c r="CP30" i="17"/>
  <c r="BK60" i="17"/>
  <c r="BM60" i="17" s="1"/>
  <c r="BK57" i="17"/>
  <c r="BM57" i="17" s="1"/>
  <c r="BK56" i="17"/>
  <c r="BM56" i="17" s="1"/>
  <c r="CU58" i="17"/>
  <c r="CW58" i="17" s="1"/>
  <c r="CC59" i="17"/>
  <c r="CE59" i="17" s="1"/>
  <c r="CC56" i="17"/>
  <c r="CE56" i="17" s="1"/>
  <c r="DM59" i="17"/>
  <c r="DO59" i="17" s="1"/>
  <c r="DM55" i="17"/>
  <c r="DO55" i="17" s="1"/>
  <c r="CC43" i="17"/>
  <c r="CE43" i="17" s="1"/>
  <c r="BK43" i="17"/>
  <c r="BM43" i="17" s="1"/>
  <c r="DH30" i="17"/>
  <c r="CU45" i="17"/>
  <c r="CW45" i="17" s="1"/>
  <c r="DL44" i="17"/>
  <c r="DL45" i="17"/>
  <c r="CU55" i="17"/>
  <c r="CW55" i="17" s="1"/>
  <c r="CU48" i="17"/>
  <c r="CW48" i="17" s="1"/>
  <c r="DH44" i="17"/>
  <c r="CC35" i="17"/>
  <c r="CE35" i="17" s="1"/>
  <c r="CU43" i="17"/>
  <c r="CW43" i="17" s="1"/>
  <c r="CC57" i="17"/>
  <c r="CE57" i="17" s="1"/>
  <c r="BK59" i="17"/>
  <c r="BM59" i="17" s="1"/>
  <c r="CU31" i="17"/>
  <c r="CW31" i="17" s="1"/>
  <c r="DH17" i="17"/>
  <c r="DM56" i="17"/>
  <c r="DO56" i="17" s="1"/>
  <c r="CC45" i="17"/>
  <c r="CE45" i="17" s="1"/>
  <c r="CC48" i="17"/>
  <c r="CE48" i="17" s="1"/>
  <c r="DM43" i="17"/>
  <c r="DO43" i="17" s="1"/>
  <c r="DM31" i="17"/>
  <c r="DO31" i="17" s="1"/>
  <c r="DM58" i="17"/>
  <c r="DO58" i="17" s="1"/>
  <c r="DH45" i="17"/>
  <c r="DM57" i="17"/>
  <c r="DO57" i="17" s="1"/>
  <c r="DL17" i="17"/>
  <c r="DL30" i="17"/>
  <c r="BJ17" i="17"/>
  <c r="CT17" i="17"/>
  <c r="CU51" i="17"/>
  <c r="CW51" i="17" s="1"/>
  <c r="CT30" i="17"/>
  <c r="CU11" i="17"/>
  <c r="CW11" i="17" s="1"/>
  <c r="CU35" i="17"/>
  <c r="CW35" i="17" s="1"/>
  <c r="AS44" i="17"/>
  <c r="AU44" i="17" s="1"/>
  <c r="BX44" i="17"/>
  <c r="CP17" i="17"/>
  <c r="CU57" i="17"/>
  <c r="CW57" i="17" s="1"/>
  <c r="CU59" i="17"/>
  <c r="CW59" i="17" s="1"/>
  <c r="CP44" i="17"/>
  <c r="CU60" i="17"/>
  <c r="CW60" i="17" s="1"/>
  <c r="CB17" i="17"/>
  <c r="CT44" i="17"/>
  <c r="CU56" i="17"/>
  <c r="CW56" i="17" s="1"/>
  <c r="CC51" i="17"/>
  <c r="CE51" i="17" s="1"/>
  <c r="BX30" i="17"/>
  <c r="CB44" i="17"/>
  <c r="BX17" i="17"/>
  <c r="CB30" i="17"/>
  <c r="CC31" i="17"/>
  <c r="CE31" i="17" s="1"/>
  <c r="BJ44" i="17"/>
  <c r="BK48" i="17"/>
  <c r="BM48" i="17" s="1"/>
  <c r="CC58" i="17"/>
  <c r="CE58" i="17" s="1"/>
  <c r="AS43" i="17"/>
  <c r="AU43" i="17" s="1"/>
  <c r="BK58" i="17"/>
  <c r="BM58" i="17" s="1"/>
  <c r="BF17" i="17"/>
  <c r="BK51" i="17"/>
  <c r="BM51" i="17" s="1"/>
  <c r="AS59" i="17"/>
  <c r="AU59" i="17" s="1"/>
  <c r="BJ30" i="17"/>
  <c r="AS57" i="17"/>
  <c r="AU57" i="17" s="1"/>
  <c r="AS35" i="17"/>
  <c r="AU35" i="17" s="1"/>
  <c r="AS60" i="17"/>
  <c r="AU60" i="17" s="1"/>
  <c r="BF30" i="17"/>
  <c r="BK31" i="17"/>
  <c r="BM31" i="17" s="1"/>
  <c r="BK55" i="17"/>
  <c r="BM55" i="17" s="1"/>
  <c r="BF44" i="17"/>
  <c r="BK35" i="17"/>
  <c r="BM35" i="17" s="1"/>
  <c r="AS45" i="17"/>
  <c r="AU45" i="17" s="1"/>
  <c r="AS31" i="17"/>
  <c r="AU31" i="17" s="1"/>
  <c r="AS56" i="17"/>
  <c r="AU56" i="17" s="1"/>
  <c r="AS55" i="17"/>
  <c r="AU55" i="17" s="1"/>
  <c r="AS11" i="17"/>
  <c r="AU11" i="17" s="1"/>
  <c r="AS48" i="17"/>
  <c r="AU48" i="17" s="1"/>
  <c r="C39" i="23"/>
  <c r="H23" i="23"/>
  <c r="G23" i="23"/>
  <c r="F23" i="23"/>
  <c r="E23" i="23"/>
  <c r="D23" i="23"/>
  <c r="S19" i="29" l="1"/>
  <c r="U19" i="29" s="1"/>
  <c r="R20" i="29"/>
  <c r="Z18" i="29"/>
  <c r="AB18" i="29" s="1"/>
  <c r="Y19" i="29"/>
  <c r="AF18" i="29"/>
  <c r="AG17" i="29"/>
  <c r="AI17" i="29" s="1"/>
  <c r="DM45" i="17"/>
  <c r="DO45" i="17" s="1"/>
  <c r="CU30" i="17"/>
  <c r="CW30" i="17" s="1"/>
  <c r="DM30" i="17"/>
  <c r="DO30" i="17" s="1"/>
  <c r="DM44" i="17"/>
  <c r="DO44" i="17" s="1"/>
  <c r="BK17" i="17"/>
  <c r="BM17" i="17" s="1"/>
  <c r="CU17" i="17"/>
  <c r="CW17" i="17" s="1"/>
  <c r="BK44" i="17"/>
  <c r="BM44" i="17" s="1"/>
  <c r="DM17" i="17"/>
  <c r="DO17" i="17" s="1"/>
  <c r="BK30" i="17"/>
  <c r="BM30" i="17" s="1"/>
  <c r="CU44" i="17"/>
  <c r="CW44" i="17" s="1"/>
  <c r="CC17" i="17"/>
  <c r="CE17" i="17" s="1"/>
  <c r="CC44" i="17"/>
  <c r="CE44" i="17" s="1"/>
  <c r="CC30" i="17"/>
  <c r="CE30" i="17" s="1"/>
  <c r="AG18" i="29" l="1"/>
  <c r="AI18" i="29" s="1"/>
  <c r="AF19" i="29"/>
  <c r="Y20" i="29"/>
  <c r="Z19" i="29"/>
  <c r="AB19" i="29" s="1"/>
  <c r="R21" i="29"/>
  <c r="S20" i="29"/>
  <c r="U20" i="29" s="1"/>
  <c r="O54" i="17"/>
  <c r="AG54" i="17" s="1"/>
  <c r="AY54" i="17" s="1"/>
  <c r="BQ54" i="17" s="1"/>
  <c r="CI54" i="17" s="1"/>
  <c r="DA54" i="17" s="1"/>
  <c r="P54" i="17"/>
  <c r="AH54" i="17" s="1"/>
  <c r="AZ54" i="17" s="1"/>
  <c r="BR54" i="17" s="1"/>
  <c r="CJ54" i="17" s="1"/>
  <c r="DB54" i="17" s="1"/>
  <c r="Q54" i="17"/>
  <c r="AI54" i="17" s="1"/>
  <c r="BA54" i="17" s="1"/>
  <c r="BS54" i="17" s="1"/>
  <c r="CK54" i="17" s="1"/>
  <c r="DC54" i="17" s="1"/>
  <c r="O61" i="17"/>
  <c r="AG61" i="17" s="1"/>
  <c r="AY61" i="17" s="1"/>
  <c r="BQ61" i="17" s="1"/>
  <c r="CI61" i="17" s="1"/>
  <c r="DA61" i="17" s="1"/>
  <c r="P61" i="17"/>
  <c r="AH61" i="17" s="1"/>
  <c r="AZ61" i="17" s="1"/>
  <c r="BR61" i="17" s="1"/>
  <c r="CJ61" i="17" s="1"/>
  <c r="DB61" i="17" s="1"/>
  <c r="Q61" i="17"/>
  <c r="AI61" i="17" s="1"/>
  <c r="BA61" i="17" s="1"/>
  <c r="BS61" i="17" s="1"/>
  <c r="CK61" i="17" s="1"/>
  <c r="DC61" i="17" s="1"/>
  <c r="O63" i="17"/>
  <c r="AG63" i="17" s="1"/>
  <c r="AY63" i="17" s="1"/>
  <c r="BQ63" i="17" s="1"/>
  <c r="CI63" i="17" s="1"/>
  <c r="DA63" i="17" s="1"/>
  <c r="P63" i="17"/>
  <c r="AH63" i="17" s="1"/>
  <c r="AZ63" i="17" s="1"/>
  <c r="BR63" i="17" s="1"/>
  <c r="CJ63" i="17" s="1"/>
  <c r="DB63" i="17" s="1"/>
  <c r="Q63" i="17"/>
  <c r="AI63" i="17" s="1"/>
  <c r="BA63" i="17" s="1"/>
  <c r="BS63" i="17" s="1"/>
  <c r="CK63" i="17" s="1"/>
  <c r="DC63" i="17" s="1"/>
  <c r="O64" i="17"/>
  <c r="AG64" i="17" s="1"/>
  <c r="AY64" i="17" s="1"/>
  <c r="BQ64" i="17" s="1"/>
  <c r="CI64" i="17" s="1"/>
  <c r="DA64" i="17" s="1"/>
  <c r="P64" i="17"/>
  <c r="AH64" i="17" s="1"/>
  <c r="AZ64" i="17" s="1"/>
  <c r="BR64" i="17" s="1"/>
  <c r="CJ64" i="17" s="1"/>
  <c r="DB64" i="17" s="1"/>
  <c r="Q64" i="17"/>
  <c r="AI64" i="17" s="1"/>
  <c r="BA64" i="17" s="1"/>
  <c r="BS64" i="17" s="1"/>
  <c r="CK64" i="17" s="1"/>
  <c r="DC64" i="17" s="1"/>
  <c r="O69" i="17"/>
  <c r="AG69" i="17" s="1"/>
  <c r="AY69" i="17" s="1"/>
  <c r="BQ69" i="17" s="1"/>
  <c r="CI69" i="17" s="1"/>
  <c r="DA69" i="17" s="1"/>
  <c r="P69" i="17"/>
  <c r="AH69" i="17" s="1"/>
  <c r="AZ69" i="17" s="1"/>
  <c r="BR69" i="17" s="1"/>
  <c r="CJ69" i="17" s="1"/>
  <c r="DB69" i="17" s="1"/>
  <c r="Q69" i="17"/>
  <c r="AI69" i="17" s="1"/>
  <c r="BA69" i="17" s="1"/>
  <c r="BS69" i="17" s="1"/>
  <c r="CK69" i="17" s="1"/>
  <c r="DC69" i="17" s="1"/>
  <c r="O65" i="17"/>
  <c r="AG65" i="17" s="1"/>
  <c r="AY65" i="17" s="1"/>
  <c r="BQ65" i="17" s="1"/>
  <c r="CI65" i="17" s="1"/>
  <c r="DA65" i="17" s="1"/>
  <c r="P65" i="17"/>
  <c r="AH65" i="17" s="1"/>
  <c r="AZ65" i="17" s="1"/>
  <c r="BR65" i="17" s="1"/>
  <c r="CJ65" i="17" s="1"/>
  <c r="DB65" i="17" s="1"/>
  <c r="Q65" i="17"/>
  <c r="AI65" i="17" s="1"/>
  <c r="BA65" i="17" s="1"/>
  <c r="BS65" i="17" s="1"/>
  <c r="CK65" i="17" s="1"/>
  <c r="DC65" i="17" s="1"/>
  <c r="O66" i="17"/>
  <c r="AG66" i="17" s="1"/>
  <c r="AY66" i="17" s="1"/>
  <c r="BQ66" i="17" s="1"/>
  <c r="CI66" i="17" s="1"/>
  <c r="DA66" i="17" s="1"/>
  <c r="P66" i="17"/>
  <c r="AH66" i="17" s="1"/>
  <c r="AZ66" i="17" s="1"/>
  <c r="BR66" i="17" s="1"/>
  <c r="CJ66" i="17" s="1"/>
  <c r="DB66" i="17" s="1"/>
  <c r="Q66" i="17"/>
  <c r="AI66" i="17" s="1"/>
  <c r="BA66" i="17" s="1"/>
  <c r="BS66" i="17" s="1"/>
  <c r="CK66" i="17" s="1"/>
  <c r="DC66" i="17" s="1"/>
  <c r="O67" i="17"/>
  <c r="AG67" i="17" s="1"/>
  <c r="AY67" i="17" s="1"/>
  <c r="BQ67" i="17" s="1"/>
  <c r="CI67" i="17" s="1"/>
  <c r="DA67" i="17" s="1"/>
  <c r="P67" i="17"/>
  <c r="AH67" i="17" s="1"/>
  <c r="AZ67" i="17" s="1"/>
  <c r="BR67" i="17" s="1"/>
  <c r="CJ67" i="17" s="1"/>
  <c r="DB67" i="17" s="1"/>
  <c r="Q67" i="17"/>
  <c r="AI67" i="17" s="1"/>
  <c r="BA67" i="17" s="1"/>
  <c r="BS67" i="17" s="1"/>
  <c r="CK67" i="17" s="1"/>
  <c r="DC67" i="17" s="1"/>
  <c r="O71" i="17"/>
  <c r="AG71" i="17" s="1"/>
  <c r="AY71" i="17" s="1"/>
  <c r="BQ71" i="17" s="1"/>
  <c r="CI71" i="17" s="1"/>
  <c r="DA71" i="17" s="1"/>
  <c r="P71" i="17"/>
  <c r="AH71" i="17" s="1"/>
  <c r="AZ71" i="17" s="1"/>
  <c r="BR71" i="17" s="1"/>
  <c r="CJ71" i="17" s="1"/>
  <c r="DB71" i="17" s="1"/>
  <c r="Q71" i="17"/>
  <c r="AI71" i="17" s="1"/>
  <c r="BA71" i="17" s="1"/>
  <c r="BS71" i="17" s="1"/>
  <c r="CK71" i="17" s="1"/>
  <c r="DC71" i="17" s="1"/>
  <c r="O73" i="17"/>
  <c r="AG73" i="17" s="1"/>
  <c r="AY73" i="17" s="1"/>
  <c r="BQ73" i="17" s="1"/>
  <c r="CI73" i="17" s="1"/>
  <c r="DA73" i="17" s="1"/>
  <c r="P73" i="17"/>
  <c r="AH73" i="17" s="1"/>
  <c r="AZ73" i="17" s="1"/>
  <c r="BR73" i="17" s="1"/>
  <c r="CJ73" i="17" s="1"/>
  <c r="DB73" i="17" s="1"/>
  <c r="Q73" i="17"/>
  <c r="AI73" i="17" s="1"/>
  <c r="BA73" i="17" s="1"/>
  <c r="BS73" i="17" s="1"/>
  <c r="CK73" i="17" s="1"/>
  <c r="DC73" i="17" s="1"/>
  <c r="O74" i="17"/>
  <c r="AG74" i="17" s="1"/>
  <c r="AY74" i="17" s="1"/>
  <c r="BQ74" i="17" s="1"/>
  <c r="CI74" i="17" s="1"/>
  <c r="DA74" i="17" s="1"/>
  <c r="P74" i="17"/>
  <c r="AH74" i="17" s="1"/>
  <c r="AZ74" i="17" s="1"/>
  <c r="BR74" i="17" s="1"/>
  <c r="CJ74" i="17" s="1"/>
  <c r="DB74" i="17" s="1"/>
  <c r="Q74" i="17"/>
  <c r="AI74" i="17" s="1"/>
  <c r="BA74" i="17" s="1"/>
  <c r="BS74" i="17" s="1"/>
  <c r="CK74" i="17" s="1"/>
  <c r="DC74" i="17" s="1"/>
  <c r="O75" i="17"/>
  <c r="AG75" i="17" s="1"/>
  <c r="AY75" i="17" s="1"/>
  <c r="BQ75" i="17" s="1"/>
  <c r="CI75" i="17" s="1"/>
  <c r="DA75" i="17" s="1"/>
  <c r="P75" i="17"/>
  <c r="AH75" i="17" s="1"/>
  <c r="AZ75" i="17" s="1"/>
  <c r="BR75" i="17" s="1"/>
  <c r="CJ75" i="17" s="1"/>
  <c r="DB75" i="17" s="1"/>
  <c r="Q75" i="17"/>
  <c r="AI75" i="17" s="1"/>
  <c r="BA75" i="17" s="1"/>
  <c r="BS75" i="17" s="1"/>
  <c r="CK75" i="17" s="1"/>
  <c r="DC75" i="17" s="1"/>
  <c r="O76" i="17"/>
  <c r="AG76" i="17" s="1"/>
  <c r="AY76" i="17" s="1"/>
  <c r="BQ76" i="17" s="1"/>
  <c r="CI76" i="17" s="1"/>
  <c r="DA76" i="17" s="1"/>
  <c r="P76" i="17"/>
  <c r="AH76" i="17" s="1"/>
  <c r="AZ76" i="17" s="1"/>
  <c r="BR76" i="17" s="1"/>
  <c r="CJ76" i="17" s="1"/>
  <c r="DB76" i="17" s="1"/>
  <c r="Q76" i="17"/>
  <c r="AI76" i="17" s="1"/>
  <c r="BA76" i="17" s="1"/>
  <c r="BS76" i="17" s="1"/>
  <c r="CK76" i="17" s="1"/>
  <c r="DC76" i="17" s="1"/>
  <c r="Q53" i="17"/>
  <c r="AI53" i="17" s="1"/>
  <c r="BA53" i="17" s="1"/>
  <c r="BS53" i="17" s="1"/>
  <c r="CK53" i="17" s="1"/>
  <c r="DC53" i="17" s="1"/>
  <c r="P53" i="17"/>
  <c r="AH53" i="17" s="1"/>
  <c r="AZ53" i="17" s="1"/>
  <c r="BR53" i="17" s="1"/>
  <c r="CJ53" i="17" s="1"/>
  <c r="DB53" i="17" s="1"/>
  <c r="O53" i="17"/>
  <c r="AG53" i="17" s="1"/>
  <c r="O36" i="17"/>
  <c r="AG36" i="17" s="1"/>
  <c r="AY36" i="17" s="1"/>
  <c r="BQ36" i="17" s="1"/>
  <c r="CI36" i="17" s="1"/>
  <c r="DA36" i="17" s="1"/>
  <c r="P36" i="17"/>
  <c r="AH36" i="17" s="1"/>
  <c r="AZ36" i="17" s="1"/>
  <c r="BR36" i="17" s="1"/>
  <c r="CJ36" i="17" s="1"/>
  <c r="DB36" i="17" s="1"/>
  <c r="Q36" i="17"/>
  <c r="AI36" i="17" s="1"/>
  <c r="BA36" i="17" s="1"/>
  <c r="BS36" i="17" s="1"/>
  <c r="CK36" i="17" s="1"/>
  <c r="DC36" i="17" s="1"/>
  <c r="O37" i="17"/>
  <c r="AG37" i="17" s="1"/>
  <c r="AY37" i="17" s="1"/>
  <c r="BQ37" i="17" s="1"/>
  <c r="CI37" i="17" s="1"/>
  <c r="DA37" i="17" s="1"/>
  <c r="P37" i="17"/>
  <c r="AH37" i="17" s="1"/>
  <c r="AZ37" i="17" s="1"/>
  <c r="BR37" i="17" s="1"/>
  <c r="CJ37" i="17" s="1"/>
  <c r="DB37" i="17" s="1"/>
  <c r="Q37" i="17"/>
  <c r="AI37" i="17" s="1"/>
  <c r="BA37" i="17" s="1"/>
  <c r="BS37" i="17" s="1"/>
  <c r="CK37" i="17" s="1"/>
  <c r="DC37" i="17" s="1"/>
  <c r="O38" i="17"/>
  <c r="AG38" i="17" s="1"/>
  <c r="AY38" i="17" s="1"/>
  <c r="BQ38" i="17" s="1"/>
  <c r="CI38" i="17" s="1"/>
  <c r="DA38" i="17" s="1"/>
  <c r="P38" i="17"/>
  <c r="AH38" i="17" s="1"/>
  <c r="AZ38" i="17" s="1"/>
  <c r="BR38" i="17" s="1"/>
  <c r="CJ38" i="17" s="1"/>
  <c r="DB38" i="17" s="1"/>
  <c r="Q38" i="17"/>
  <c r="AI38" i="17" s="1"/>
  <c r="BA38" i="17" s="1"/>
  <c r="BS38" i="17" s="1"/>
  <c r="CK38" i="17" s="1"/>
  <c r="DC38" i="17" s="1"/>
  <c r="O39" i="17"/>
  <c r="AG39" i="17" s="1"/>
  <c r="AY39" i="17" s="1"/>
  <c r="BQ39" i="17" s="1"/>
  <c r="CI39" i="17" s="1"/>
  <c r="DA39" i="17" s="1"/>
  <c r="P39" i="17"/>
  <c r="AH39" i="17" s="1"/>
  <c r="AZ39" i="17" s="1"/>
  <c r="BR39" i="17" s="1"/>
  <c r="CJ39" i="17" s="1"/>
  <c r="DB39" i="17" s="1"/>
  <c r="Q39" i="17"/>
  <c r="AI39" i="17" s="1"/>
  <c r="BA39" i="17" s="1"/>
  <c r="BS39" i="17" s="1"/>
  <c r="CK39" i="17" s="1"/>
  <c r="DC39" i="17" s="1"/>
  <c r="O40" i="17"/>
  <c r="AG40" i="17" s="1"/>
  <c r="AY40" i="17" s="1"/>
  <c r="BQ40" i="17" s="1"/>
  <c r="CI40" i="17" s="1"/>
  <c r="DA40" i="17" s="1"/>
  <c r="P40" i="17"/>
  <c r="AH40" i="17" s="1"/>
  <c r="AZ40" i="17" s="1"/>
  <c r="BR40" i="17" s="1"/>
  <c r="CJ40" i="17" s="1"/>
  <c r="DB40" i="17" s="1"/>
  <c r="Q40" i="17"/>
  <c r="AI40" i="17" s="1"/>
  <c r="BA40" i="17" s="1"/>
  <c r="BS40" i="17" s="1"/>
  <c r="CK40" i="17" s="1"/>
  <c r="DC40" i="17" s="1"/>
  <c r="O41" i="17"/>
  <c r="AG41" i="17" s="1"/>
  <c r="AY41" i="17" s="1"/>
  <c r="BQ41" i="17" s="1"/>
  <c r="CI41" i="17" s="1"/>
  <c r="DA41" i="17" s="1"/>
  <c r="P41" i="17"/>
  <c r="AH41" i="17" s="1"/>
  <c r="AZ41" i="17" s="1"/>
  <c r="BR41" i="17" s="1"/>
  <c r="CJ41" i="17" s="1"/>
  <c r="DB41" i="17" s="1"/>
  <c r="Q41" i="17"/>
  <c r="AI41" i="17" s="1"/>
  <c r="BA41" i="17" s="1"/>
  <c r="BS41" i="17" s="1"/>
  <c r="CK41" i="17" s="1"/>
  <c r="DC41" i="17" s="1"/>
  <c r="O42" i="17"/>
  <c r="AG42" i="17" s="1"/>
  <c r="AY42" i="17" s="1"/>
  <c r="BQ42" i="17" s="1"/>
  <c r="CI42" i="17" s="1"/>
  <c r="DA42" i="17" s="1"/>
  <c r="P42" i="17"/>
  <c r="AH42" i="17" s="1"/>
  <c r="AZ42" i="17" s="1"/>
  <c r="BR42" i="17" s="1"/>
  <c r="CJ42" i="17" s="1"/>
  <c r="DB42" i="17" s="1"/>
  <c r="Q42" i="17"/>
  <c r="AI42" i="17" s="1"/>
  <c r="BA42" i="17" s="1"/>
  <c r="BS42" i="17" s="1"/>
  <c r="CK42" i="17" s="1"/>
  <c r="DC42" i="17" s="1"/>
  <c r="O50" i="17"/>
  <c r="AG50" i="17" s="1"/>
  <c r="AY50" i="17" s="1"/>
  <c r="BQ50" i="17" s="1"/>
  <c r="CI50" i="17" s="1"/>
  <c r="DA50" i="17" s="1"/>
  <c r="P50" i="17"/>
  <c r="AH50" i="17" s="1"/>
  <c r="AZ50" i="17" s="1"/>
  <c r="BR50" i="17" s="1"/>
  <c r="CJ50" i="17" s="1"/>
  <c r="DB50" i="17" s="1"/>
  <c r="Q50" i="17"/>
  <c r="AI50" i="17" s="1"/>
  <c r="BA50" i="17" s="1"/>
  <c r="BS50" i="17" s="1"/>
  <c r="CK50" i="17" s="1"/>
  <c r="DC50" i="17" s="1"/>
  <c r="O49" i="17"/>
  <c r="AG49" i="17" s="1"/>
  <c r="AY49" i="17" s="1"/>
  <c r="BQ49" i="17" s="1"/>
  <c r="CI49" i="17" s="1"/>
  <c r="DA49" i="17" s="1"/>
  <c r="P49" i="17"/>
  <c r="AH49" i="17" s="1"/>
  <c r="AZ49" i="17" s="1"/>
  <c r="BR49" i="17" s="1"/>
  <c r="CJ49" i="17" s="1"/>
  <c r="DB49" i="17" s="1"/>
  <c r="Q49" i="17"/>
  <c r="AI49" i="17" s="1"/>
  <c r="BA49" i="17" s="1"/>
  <c r="BS49" i="17" s="1"/>
  <c r="CK49" i="17" s="1"/>
  <c r="DC49" i="17" s="1"/>
  <c r="Q47" i="17"/>
  <c r="AI47" i="17" s="1"/>
  <c r="BA47" i="17" s="1"/>
  <c r="BS47" i="17" s="1"/>
  <c r="CK47" i="17" s="1"/>
  <c r="DC47" i="17" s="1"/>
  <c r="P47" i="17"/>
  <c r="AH47" i="17" s="1"/>
  <c r="AZ47" i="17" s="1"/>
  <c r="BR47" i="17" s="1"/>
  <c r="O47" i="17"/>
  <c r="AG47" i="17" s="1"/>
  <c r="Q34" i="17"/>
  <c r="AI34" i="17" s="1"/>
  <c r="BA34" i="17" s="1"/>
  <c r="P34" i="17"/>
  <c r="AH34" i="17" s="1"/>
  <c r="O34" i="17"/>
  <c r="AG34" i="17" s="1"/>
  <c r="AY34" i="17" s="1"/>
  <c r="BQ34" i="17" s="1"/>
  <c r="CI34" i="17" s="1"/>
  <c r="DA34" i="17" s="1"/>
  <c r="O27" i="17"/>
  <c r="AG27" i="17" s="1"/>
  <c r="AY27" i="17" s="1"/>
  <c r="BQ27" i="17" s="1"/>
  <c r="CI27" i="17" s="1"/>
  <c r="DA27" i="17" s="1"/>
  <c r="P27" i="17"/>
  <c r="AH27" i="17" s="1"/>
  <c r="AZ27" i="17" s="1"/>
  <c r="BR27" i="17" s="1"/>
  <c r="CJ27" i="17" s="1"/>
  <c r="DB27" i="17" s="1"/>
  <c r="Q27" i="17"/>
  <c r="AI27" i="17" s="1"/>
  <c r="BA27" i="17" s="1"/>
  <c r="BS27" i="17" s="1"/>
  <c r="CK27" i="17" s="1"/>
  <c r="DC27" i="17" s="1"/>
  <c r="O28" i="17"/>
  <c r="AG28" i="17" s="1"/>
  <c r="AY28" i="17" s="1"/>
  <c r="BQ28" i="17" s="1"/>
  <c r="CI28" i="17" s="1"/>
  <c r="DA28" i="17" s="1"/>
  <c r="P28" i="17"/>
  <c r="AH28" i="17" s="1"/>
  <c r="AZ28" i="17" s="1"/>
  <c r="BR28" i="17" s="1"/>
  <c r="CJ28" i="17" s="1"/>
  <c r="DB28" i="17" s="1"/>
  <c r="Q28" i="17"/>
  <c r="AI28" i="17" s="1"/>
  <c r="BA28" i="17" s="1"/>
  <c r="BS28" i="17" s="1"/>
  <c r="CK28" i="17" s="1"/>
  <c r="DC28" i="17" s="1"/>
  <c r="O29" i="17"/>
  <c r="AG29" i="17" s="1"/>
  <c r="AY29" i="17" s="1"/>
  <c r="BQ29" i="17" s="1"/>
  <c r="CI29" i="17" s="1"/>
  <c r="DA29" i="17" s="1"/>
  <c r="P29" i="17"/>
  <c r="AH29" i="17" s="1"/>
  <c r="AZ29" i="17" s="1"/>
  <c r="BR29" i="17" s="1"/>
  <c r="CJ29" i="17" s="1"/>
  <c r="DB29" i="17" s="1"/>
  <c r="Q29" i="17"/>
  <c r="AI29" i="17" s="1"/>
  <c r="BA29" i="17" s="1"/>
  <c r="BS29" i="17" s="1"/>
  <c r="CK29" i="17" s="1"/>
  <c r="DC29" i="17" s="1"/>
  <c r="O32" i="17"/>
  <c r="AG32" i="17" s="1"/>
  <c r="AY32" i="17" s="1"/>
  <c r="BQ32" i="17" s="1"/>
  <c r="CI32" i="17" s="1"/>
  <c r="DA32" i="17" s="1"/>
  <c r="P32" i="17"/>
  <c r="AH32" i="17" s="1"/>
  <c r="AZ32" i="17" s="1"/>
  <c r="BR32" i="17" s="1"/>
  <c r="CJ32" i="17" s="1"/>
  <c r="DB32" i="17" s="1"/>
  <c r="Q32" i="17"/>
  <c r="AI32" i="17" s="1"/>
  <c r="BA32" i="17" s="1"/>
  <c r="BS32" i="17" s="1"/>
  <c r="CK32" i="17" s="1"/>
  <c r="DC32" i="17" s="1"/>
  <c r="Q26" i="17"/>
  <c r="AI26" i="17" s="1"/>
  <c r="BA26" i="17" s="1"/>
  <c r="BS26" i="17" s="1"/>
  <c r="CK26" i="17" s="1"/>
  <c r="DC26" i="17" s="1"/>
  <c r="P26" i="17"/>
  <c r="AH26" i="17" s="1"/>
  <c r="AZ26" i="17" s="1"/>
  <c r="O26" i="17"/>
  <c r="AG26" i="17" s="1"/>
  <c r="AY26" i="17" s="1"/>
  <c r="O15" i="17"/>
  <c r="AG15" i="17" s="1"/>
  <c r="AY15" i="17" s="1"/>
  <c r="BQ15" i="17" s="1"/>
  <c r="CI15" i="17" s="1"/>
  <c r="DA15" i="17" s="1"/>
  <c r="P15" i="17"/>
  <c r="AH15" i="17" s="1"/>
  <c r="AZ15" i="17" s="1"/>
  <c r="BR15" i="17" s="1"/>
  <c r="CJ15" i="17" s="1"/>
  <c r="DB15" i="17" s="1"/>
  <c r="Q15" i="17"/>
  <c r="AI15" i="17" s="1"/>
  <c r="BA15" i="17" s="1"/>
  <c r="BS15" i="17" s="1"/>
  <c r="CK15" i="17" s="1"/>
  <c r="DC15" i="17" s="1"/>
  <c r="O16" i="17"/>
  <c r="AG16" i="17" s="1"/>
  <c r="AY16" i="17" s="1"/>
  <c r="BQ16" i="17" s="1"/>
  <c r="CI16" i="17" s="1"/>
  <c r="DA16" i="17" s="1"/>
  <c r="P16" i="17"/>
  <c r="AH16" i="17" s="1"/>
  <c r="AZ16" i="17" s="1"/>
  <c r="BR16" i="17" s="1"/>
  <c r="CJ16" i="17" s="1"/>
  <c r="DB16" i="17" s="1"/>
  <c r="Q16" i="17"/>
  <c r="AI16" i="17" s="1"/>
  <c r="BA16" i="17" s="1"/>
  <c r="BS16" i="17" s="1"/>
  <c r="CK16" i="17" s="1"/>
  <c r="DC16" i="17" s="1"/>
  <c r="O18" i="17"/>
  <c r="AG18" i="17" s="1"/>
  <c r="AY18" i="17" s="1"/>
  <c r="BQ18" i="17" s="1"/>
  <c r="CI18" i="17" s="1"/>
  <c r="DA18" i="17" s="1"/>
  <c r="P18" i="17"/>
  <c r="AH18" i="17" s="1"/>
  <c r="AZ18" i="17" s="1"/>
  <c r="BR18" i="17" s="1"/>
  <c r="CJ18" i="17" s="1"/>
  <c r="DB18" i="17" s="1"/>
  <c r="O19" i="17"/>
  <c r="AG19" i="17" s="1"/>
  <c r="AY19" i="17" s="1"/>
  <c r="BQ19" i="17" s="1"/>
  <c r="CI19" i="17" s="1"/>
  <c r="DA19" i="17" s="1"/>
  <c r="P19" i="17"/>
  <c r="AH19" i="17" s="1"/>
  <c r="AZ19" i="17" s="1"/>
  <c r="BR19" i="17" s="1"/>
  <c r="CJ19" i="17" s="1"/>
  <c r="DB19" i="17" s="1"/>
  <c r="Q19" i="17"/>
  <c r="AI19" i="17" s="1"/>
  <c r="BA19" i="17" s="1"/>
  <c r="BS19" i="17" s="1"/>
  <c r="CK19" i="17" s="1"/>
  <c r="DC19" i="17" s="1"/>
  <c r="O20" i="17"/>
  <c r="AG20" i="17" s="1"/>
  <c r="AY20" i="17" s="1"/>
  <c r="BQ20" i="17" s="1"/>
  <c r="CI20" i="17" s="1"/>
  <c r="DA20" i="17" s="1"/>
  <c r="P20" i="17"/>
  <c r="AH20" i="17" s="1"/>
  <c r="AZ20" i="17" s="1"/>
  <c r="BR20" i="17" s="1"/>
  <c r="CJ20" i="17" s="1"/>
  <c r="DB20" i="17" s="1"/>
  <c r="Q20" i="17"/>
  <c r="AI20" i="17" s="1"/>
  <c r="BA20" i="17" s="1"/>
  <c r="BS20" i="17" s="1"/>
  <c r="CK20" i="17" s="1"/>
  <c r="DC20" i="17" s="1"/>
  <c r="O21" i="17"/>
  <c r="AG21" i="17" s="1"/>
  <c r="AY21" i="17" s="1"/>
  <c r="BQ21" i="17" s="1"/>
  <c r="CI21" i="17" s="1"/>
  <c r="DA21" i="17" s="1"/>
  <c r="P21" i="17"/>
  <c r="AH21" i="17" s="1"/>
  <c r="AZ21" i="17" s="1"/>
  <c r="BR21" i="17" s="1"/>
  <c r="CJ21" i="17" s="1"/>
  <c r="DB21" i="17" s="1"/>
  <c r="Q21" i="17"/>
  <c r="AI21" i="17" s="1"/>
  <c r="BA21" i="17" s="1"/>
  <c r="BS21" i="17" s="1"/>
  <c r="CK21" i="17" s="1"/>
  <c r="DC21" i="17" s="1"/>
  <c r="O22" i="17"/>
  <c r="AG22" i="17" s="1"/>
  <c r="AY22" i="17" s="1"/>
  <c r="BQ22" i="17" s="1"/>
  <c r="CI22" i="17" s="1"/>
  <c r="DA22" i="17" s="1"/>
  <c r="P22" i="17"/>
  <c r="AH22" i="17" s="1"/>
  <c r="AZ22" i="17" s="1"/>
  <c r="BR22" i="17" s="1"/>
  <c r="CJ22" i="17" s="1"/>
  <c r="DB22" i="17" s="1"/>
  <c r="Q22" i="17"/>
  <c r="AI22" i="17" s="1"/>
  <c r="BA22" i="17" s="1"/>
  <c r="BS22" i="17" s="1"/>
  <c r="CK22" i="17" s="1"/>
  <c r="DC22" i="17" s="1"/>
  <c r="O23" i="17"/>
  <c r="AG23" i="17" s="1"/>
  <c r="AY23" i="17" s="1"/>
  <c r="BQ23" i="17" s="1"/>
  <c r="CI23" i="17" s="1"/>
  <c r="DA23" i="17" s="1"/>
  <c r="P23" i="17"/>
  <c r="AH23" i="17" s="1"/>
  <c r="AZ23" i="17" s="1"/>
  <c r="BR23" i="17" s="1"/>
  <c r="CJ23" i="17" s="1"/>
  <c r="DB23" i="17" s="1"/>
  <c r="Q23" i="17"/>
  <c r="AI23" i="17" s="1"/>
  <c r="BA23" i="17" s="1"/>
  <c r="BS23" i="17" s="1"/>
  <c r="CK23" i="17" s="1"/>
  <c r="DC23" i="17" s="1"/>
  <c r="O24" i="17"/>
  <c r="AG24" i="17" s="1"/>
  <c r="AY24" i="17" s="1"/>
  <c r="BQ24" i="17" s="1"/>
  <c r="CI24" i="17" s="1"/>
  <c r="DA24" i="17" s="1"/>
  <c r="P24" i="17"/>
  <c r="AH24" i="17" s="1"/>
  <c r="AZ24" i="17" s="1"/>
  <c r="BR24" i="17" s="1"/>
  <c r="CJ24" i="17" s="1"/>
  <c r="DB24" i="17" s="1"/>
  <c r="Q24" i="17"/>
  <c r="AI24" i="17" s="1"/>
  <c r="BA24" i="17" s="1"/>
  <c r="BS24" i="17" s="1"/>
  <c r="CK24" i="17" s="1"/>
  <c r="DC24" i="17" s="1"/>
  <c r="Q14" i="17"/>
  <c r="AI14" i="17" s="1"/>
  <c r="BA14" i="17" s="1"/>
  <c r="BS14" i="17" s="1"/>
  <c r="P14" i="17"/>
  <c r="AH14" i="17" s="1"/>
  <c r="AZ14" i="17" s="1"/>
  <c r="BR14" i="17" s="1"/>
  <c r="CJ14" i="17" s="1"/>
  <c r="DB14" i="17" s="1"/>
  <c r="O14" i="17"/>
  <c r="AG14" i="17" s="1"/>
  <c r="AY14" i="17" s="1"/>
  <c r="BQ14" i="17" s="1"/>
  <c r="CI14" i="17" s="1"/>
  <c r="DA14" i="17" s="1"/>
  <c r="P10" i="17"/>
  <c r="AH10" i="17" s="1"/>
  <c r="Q10" i="17"/>
  <c r="AI10" i="17" s="1"/>
  <c r="BA10" i="17" s="1"/>
  <c r="BS10" i="17" s="1"/>
  <c r="CK10" i="17" s="1"/>
  <c r="DC10" i="17" s="1"/>
  <c r="O12" i="17"/>
  <c r="AG12" i="17" s="1"/>
  <c r="AY12" i="17" s="1"/>
  <c r="BQ12" i="17" s="1"/>
  <c r="CI12" i="17" s="1"/>
  <c r="DA12" i="17" s="1"/>
  <c r="P12" i="17"/>
  <c r="AH12" i="17" s="1"/>
  <c r="AZ12" i="17" s="1"/>
  <c r="BR12" i="17" s="1"/>
  <c r="CJ12" i="17" s="1"/>
  <c r="DB12" i="17" s="1"/>
  <c r="Q12" i="17"/>
  <c r="AI12" i="17" s="1"/>
  <c r="BA12" i="17" s="1"/>
  <c r="BS12" i="17" s="1"/>
  <c r="CK12" i="17" s="1"/>
  <c r="DC12" i="17" s="1"/>
  <c r="Q9" i="17"/>
  <c r="AI9" i="17" s="1"/>
  <c r="BA9" i="17" s="1"/>
  <c r="BS9" i="17" s="1"/>
  <c r="P9" i="17"/>
  <c r="AH9" i="17" s="1"/>
  <c r="AZ9" i="17" s="1"/>
  <c r="BR9" i="17" s="1"/>
  <c r="CJ9" i="17" s="1"/>
  <c r="DB9" i="17" s="1"/>
  <c r="O9" i="17"/>
  <c r="AG9" i="17" s="1"/>
  <c r="AY9" i="17" s="1"/>
  <c r="BQ9" i="17" s="1"/>
  <c r="CI9" i="17" s="1"/>
  <c r="DA9" i="17" s="1"/>
  <c r="N75" i="17"/>
  <c r="AF75" i="17" s="1"/>
  <c r="AX75" i="17" s="1"/>
  <c r="BP75" i="17" s="1"/>
  <c r="CH75" i="17" s="1"/>
  <c r="CZ75" i="17" s="1"/>
  <c r="M75" i="17"/>
  <c r="N74" i="17"/>
  <c r="AF74" i="17" s="1"/>
  <c r="AX74" i="17" s="1"/>
  <c r="BP74" i="17" s="1"/>
  <c r="CH74" i="17" s="1"/>
  <c r="CZ74" i="17" s="1"/>
  <c r="M74" i="17"/>
  <c r="N73" i="17"/>
  <c r="AF73" i="17" s="1"/>
  <c r="AX73" i="17" s="1"/>
  <c r="BP73" i="17" s="1"/>
  <c r="CH73" i="17" s="1"/>
  <c r="CZ73" i="17" s="1"/>
  <c r="M73" i="17"/>
  <c r="N71" i="17"/>
  <c r="AF71" i="17" s="1"/>
  <c r="AX71" i="17" s="1"/>
  <c r="BP71" i="17" s="1"/>
  <c r="CH71" i="17" s="1"/>
  <c r="CZ71" i="17" s="1"/>
  <c r="M71" i="17"/>
  <c r="N67" i="17"/>
  <c r="AF67" i="17" s="1"/>
  <c r="AX67" i="17" s="1"/>
  <c r="BP67" i="17" s="1"/>
  <c r="CH67" i="17" s="1"/>
  <c r="CZ67" i="17" s="1"/>
  <c r="M67" i="17"/>
  <c r="N66" i="17"/>
  <c r="AF66" i="17" s="1"/>
  <c r="AX66" i="17" s="1"/>
  <c r="BP66" i="17" s="1"/>
  <c r="CH66" i="17" s="1"/>
  <c r="CZ66" i="17" s="1"/>
  <c r="M66" i="17"/>
  <c r="N65" i="17"/>
  <c r="AF65" i="17" s="1"/>
  <c r="AX65" i="17" s="1"/>
  <c r="BP65" i="17" s="1"/>
  <c r="CH65" i="17" s="1"/>
  <c r="CZ65" i="17" s="1"/>
  <c r="M65" i="17"/>
  <c r="N69" i="17"/>
  <c r="AF69" i="17" s="1"/>
  <c r="AX69" i="17" s="1"/>
  <c r="BP69" i="17" s="1"/>
  <c r="CH69" i="17" s="1"/>
  <c r="CZ69" i="17" s="1"/>
  <c r="M69" i="17"/>
  <c r="N64" i="17"/>
  <c r="AF64" i="17" s="1"/>
  <c r="AX64" i="17" s="1"/>
  <c r="BP64" i="17" s="1"/>
  <c r="CH64" i="17" s="1"/>
  <c r="CZ64" i="17" s="1"/>
  <c r="M64" i="17"/>
  <c r="N63" i="17"/>
  <c r="AF63" i="17" s="1"/>
  <c r="AX63" i="17" s="1"/>
  <c r="BP63" i="17" s="1"/>
  <c r="CH63" i="17" s="1"/>
  <c r="CZ63" i="17" s="1"/>
  <c r="M63" i="17"/>
  <c r="N61" i="17"/>
  <c r="AF61" i="17" s="1"/>
  <c r="AX61" i="17" s="1"/>
  <c r="BP61" i="17" s="1"/>
  <c r="CH61" i="17" s="1"/>
  <c r="CZ61" i="17" s="1"/>
  <c r="M61" i="17"/>
  <c r="N54" i="17"/>
  <c r="AF54" i="17" s="1"/>
  <c r="AX54" i="17" s="1"/>
  <c r="BP54" i="17" s="1"/>
  <c r="CH54" i="17" s="1"/>
  <c r="CZ54" i="17" s="1"/>
  <c r="M54" i="17"/>
  <c r="N53" i="17"/>
  <c r="AF53" i="17" s="1"/>
  <c r="AX53" i="17" s="1"/>
  <c r="BP53" i="17" s="1"/>
  <c r="CH53" i="17" s="1"/>
  <c r="CZ53" i="17" s="1"/>
  <c r="M53" i="17"/>
  <c r="N49" i="17"/>
  <c r="AF49" i="17" s="1"/>
  <c r="AX49" i="17" s="1"/>
  <c r="BP49" i="17" s="1"/>
  <c r="CH49" i="17" s="1"/>
  <c r="CZ49" i="17" s="1"/>
  <c r="M49" i="17"/>
  <c r="N50" i="17"/>
  <c r="AF50" i="17" s="1"/>
  <c r="AX50" i="17" s="1"/>
  <c r="BP50" i="17" s="1"/>
  <c r="CH50" i="17" s="1"/>
  <c r="CZ50" i="17" s="1"/>
  <c r="M50" i="17"/>
  <c r="N42" i="17"/>
  <c r="AF42" i="17" s="1"/>
  <c r="AX42" i="17" s="1"/>
  <c r="BP42" i="17" s="1"/>
  <c r="CH42" i="17" s="1"/>
  <c r="CZ42" i="17" s="1"/>
  <c r="M42" i="17"/>
  <c r="N41" i="17"/>
  <c r="AF41" i="17" s="1"/>
  <c r="AX41" i="17" s="1"/>
  <c r="BP41" i="17" s="1"/>
  <c r="CH41" i="17" s="1"/>
  <c r="CZ41" i="17" s="1"/>
  <c r="M41" i="17"/>
  <c r="N40" i="17"/>
  <c r="AF40" i="17" s="1"/>
  <c r="AX40" i="17" s="1"/>
  <c r="BP40" i="17" s="1"/>
  <c r="CH40" i="17" s="1"/>
  <c r="CZ40" i="17" s="1"/>
  <c r="M40" i="17"/>
  <c r="N39" i="17"/>
  <c r="AF39" i="17" s="1"/>
  <c r="AX39" i="17" s="1"/>
  <c r="BP39" i="17" s="1"/>
  <c r="CH39" i="17" s="1"/>
  <c r="CZ39" i="17" s="1"/>
  <c r="M39" i="17"/>
  <c r="N38" i="17"/>
  <c r="AF38" i="17" s="1"/>
  <c r="AX38" i="17" s="1"/>
  <c r="BP38" i="17" s="1"/>
  <c r="CH38" i="17" s="1"/>
  <c r="CZ38" i="17" s="1"/>
  <c r="M38" i="17"/>
  <c r="N37" i="17"/>
  <c r="AF37" i="17" s="1"/>
  <c r="AX37" i="17" s="1"/>
  <c r="BP37" i="17" s="1"/>
  <c r="CH37" i="17" s="1"/>
  <c r="CZ37" i="17" s="1"/>
  <c r="M37" i="17"/>
  <c r="N36" i="17"/>
  <c r="AF36" i="17" s="1"/>
  <c r="AX36" i="17" s="1"/>
  <c r="BP36" i="17" s="1"/>
  <c r="CH36" i="17" s="1"/>
  <c r="CZ36" i="17" s="1"/>
  <c r="M36" i="17"/>
  <c r="N47" i="17"/>
  <c r="AF47" i="17" s="1"/>
  <c r="AX47" i="17" s="1"/>
  <c r="BP47" i="17" s="1"/>
  <c r="CH47" i="17" s="1"/>
  <c r="CZ47" i="17" s="1"/>
  <c r="M47" i="17"/>
  <c r="N34" i="17"/>
  <c r="AF34" i="17" s="1"/>
  <c r="AX34" i="17" s="1"/>
  <c r="BP34" i="17" s="1"/>
  <c r="CH34" i="17" s="1"/>
  <c r="CZ34" i="17" s="1"/>
  <c r="M34" i="17"/>
  <c r="M15" i="17"/>
  <c r="N15" i="17"/>
  <c r="AF15" i="17" s="1"/>
  <c r="AX15" i="17" s="1"/>
  <c r="BP15" i="17" s="1"/>
  <c r="CH15" i="17" s="1"/>
  <c r="CZ15" i="17" s="1"/>
  <c r="M16" i="17"/>
  <c r="N16" i="17"/>
  <c r="AF16" i="17" s="1"/>
  <c r="AX16" i="17" s="1"/>
  <c r="BP16" i="17" s="1"/>
  <c r="CH16" i="17" s="1"/>
  <c r="CZ16" i="17" s="1"/>
  <c r="M18" i="17"/>
  <c r="N18" i="17"/>
  <c r="AF18" i="17" s="1"/>
  <c r="AX18" i="17" s="1"/>
  <c r="BP18" i="17" s="1"/>
  <c r="CH18" i="17" s="1"/>
  <c r="CZ18" i="17" s="1"/>
  <c r="M19" i="17"/>
  <c r="N19" i="17"/>
  <c r="AF19" i="17" s="1"/>
  <c r="AX19" i="17" s="1"/>
  <c r="BP19" i="17" s="1"/>
  <c r="CH19" i="17" s="1"/>
  <c r="CZ19" i="17" s="1"/>
  <c r="M20" i="17"/>
  <c r="N20" i="17"/>
  <c r="AF20" i="17" s="1"/>
  <c r="AX20" i="17" s="1"/>
  <c r="BP20" i="17" s="1"/>
  <c r="CH20" i="17" s="1"/>
  <c r="CZ20" i="17" s="1"/>
  <c r="M21" i="17"/>
  <c r="N21" i="17"/>
  <c r="AF21" i="17" s="1"/>
  <c r="AX21" i="17" s="1"/>
  <c r="BP21" i="17" s="1"/>
  <c r="CH21" i="17" s="1"/>
  <c r="CZ21" i="17" s="1"/>
  <c r="M22" i="17"/>
  <c r="N22" i="17"/>
  <c r="AF22" i="17" s="1"/>
  <c r="AX22" i="17" s="1"/>
  <c r="BP22" i="17" s="1"/>
  <c r="CH22" i="17" s="1"/>
  <c r="CZ22" i="17" s="1"/>
  <c r="M23" i="17"/>
  <c r="N23" i="17"/>
  <c r="AF23" i="17" s="1"/>
  <c r="AX23" i="17" s="1"/>
  <c r="BP23" i="17" s="1"/>
  <c r="CH23" i="17" s="1"/>
  <c r="CZ23" i="17" s="1"/>
  <c r="M24" i="17"/>
  <c r="N24" i="17"/>
  <c r="AF24" i="17" s="1"/>
  <c r="AX24" i="17" s="1"/>
  <c r="BP24" i="17" s="1"/>
  <c r="CH24" i="17" s="1"/>
  <c r="CZ24" i="17" s="1"/>
  <c r="M10" i="17"/>
  <c r="M12" i="17"/>
  <c r="N12" i="17"/>
  <c r="AF12" i="17" s="1"/>
  <c r="AX12" i="17" s="1"/>
  <c r="BP12" i="17" s="1"/>
  <c r="CH12" i="17" s="1"/>
  <c r="CZ12" i="17" s="1"/>
  <c r="F46" i="17"/>
  <c r="K46" i="17"/>
  <c r="J46" i="17"/>
  <c r="I46" i="17"/>
  <c r="H46" i="17"/>
  <c r="G46" i="17"/>
  <c r="DA13" i="17" l="1"/>
  <c r="CZ52" i="17"/>
  <c r="S21" i="29"/>
  <c r="U21" i="29" s="1"/>
  <c r="U23" i="29" s="1"/>
  <c r="F46" i="23" s="1"/>
  <c r="R22" i="29"/>
  <c r="Z20" i="29"/>
  <c r="AB20" i="29" s="1"/>
  <c r="Y21" i="29"/>
  <c r="AF20" i="29"/>
  <c r="AG19" i="29"/>
  <c r="AI19" i="29" s="1"/>
  <c r="DC77" i="17"/>
  <c r="DC52" i="17"/>
  <c r="DA46" i="17"/>
  <c r="DC33" i="17"/>
  <c r="DB77" i="17"/>
  <c r="CZ46" i="17"/>
  <c r="DA25" i="17"/>
  <c r="DB25" i="17"/>
  <c r="CJ77" i="17"/>
  <c r="CK33" i="17"/>
  <c r="CK77" i="17"/>
  <c r="CI13" i="17"/>
  <c r="CI25" i="17"/>
  <c r="BR52" i="17"/>
  <c r="CJ47" i="17"/>
  <c r="CJ25" i="17"/>
  <c r="CK52" i="17"/>
  <c r="BS13" i="17"/>
  <c r="CK9" i="17"/>
  <c r="BS25" i="17"/>
  <c r="CK14" i="17"/>
  <c r="CH52" i="17"/>
  <c r="CH46" i="17"/>
  <c r="CI46" i="17"/>
  <c r="AY33" i="17"/>
  <c r="BQ26" i="17"/>
  <c r="AZ33" i="17"/>
  <c r="BR26" i="17"/>
  <c r="BA46" i="17"/>
  <c r="BS34" i="17"/>
  <c r="BR77" i="17"/>
  <c r="BS33" i="17"/>
  <c r="BS77" i="17"/>
  <c r="BQ13" i="17"/>
  <c r="BQ25" i="17"/>
  <c r="BP46" i="17"/>
  <c r="BR25" i="17"/>
  <c r="BS52" i="17"/>
  <c r="BP52" i="17"/>
  <c r="BQ46" i="17"/>
  <c r="AH13" i="17"/>
  <c r="AZ10" i="17"/>
  <c r="BR10" i="17" s="1"/>
  <c r="BA25" i="17"/>
  <c r="BA33" i="17"/>
  <c r="AG52" i="17"/>
  <c r="AY47" i="17"/>
  <c r="BA77" i="17"/>
  <c r="AG77" i="17"/>
  <c r="AY53" i="17"/>
  <c r="AY13" i="17"/>
  <c r="AY25" i="17"/>
  <c r="AZ52" i="17"/>
  <c r="AZ77" i="17"/>
  <c r="AX46" i="17"/>
  <c r="AZ25" i="17"/>
  <c r="BA52" i="17"/>
  <c r="AH46" i="17"/>
  <c r="AZ34" i="17"/>
  <c r="BA13" i="17"/>
  <c r="AX52" i="17"/>
  <c r="AY46" i="17"/>
  <c r="AH77" i="17"/>
  <c r="AH33" i="17"/>
  <c r="AI33" i="17"/>
  <c r="AI46" i="17"/>
  <c r="AE10" i="17"/>
  <c r="AW10" i="17" s="1"/>
  <c r="BO10" i="17" s="1"/>
  <c r="CG10" i="17" s="1"/>
  <c r="CY10" i="17" s="1"/>
  <c r="Y10" i="17"/>
  <c r="Y53" i="17"/>
  <c r="AE53" i="17"/>
  <c r="AW53" i="17" s="1"/>
  <c r="BO53" i="17" s="1"/>
  <c r="CG53" i="17" s="1"/>
  <c r="CY53" i="17" s="1"/>
  <c r="AE20" i="17"/>
  <c r="AW20" i="17" s="1"/>
  <c r="BO20" i="17" s="1"/>
  <c r="CG20" i="17" s="1"/>
  <c r="CY20" i="17" s="1"/>
  <c r="Y20" i="17"/>
  <c r="AI77" i="17"/>
  <c r="Y16" i="17"/>
  <c r="AE16" i="17"/>
  <c r="AW16" i="17" s="1"/>
  <c r="BO16" i="17" s="1"/>
  <c r="CG16" i="17" s="1"/>
  <c r="CY16" i="17" s="1"/>
  <c r="Y64" i="17"/>
  <c r="AE64" i="17"/>
  <c r="AW64" i="17" s="1"/>
  <c r="BO64" i="17" s="1"/>
  <c r="CG64" i="17" s="1"/>
  <c r="CY64" i="17" s="1"/>
  <c r="Y34" i="17"/>
  <c r="AE34" i="17"/>
  <c r="AW34" i="17" s="1"/>
  <c r="BO34" i="17" s="1"/>
  <c r="CG34" i="17" s="1"/>
  <c r="CY34" i="17" s="1"/>
  <c r="Y38" i="17"/>
  <c r="AE38" i="17"/>
  <c r="AW38" i="17" s="1"/>
  <c r="BO38" i="17" s="1"/>
  <c r="CG38" i="17" s="1"/>
  <c r="CY38" i="17" s="1"/>
  <c r="Y42" i="17"/>
  <c r="AE42" i="17"/>
  <c r="Y54" i="17"/>
  <c r="AE54" i="17"/>
  <c r="AW54" i="17" s="1"/>
  <c r="BO54" i="17" s="1"/>
  <c r="CG54" i="17" s="1"/>
  <c r="CY54" i="17" s="1"/>
  <c r="AE69" i="17"/>
  <c r="AW69" i="17" s="1"/>
  <c r="BO69" i="17" s="1"/>
  <c r="CG69" i="17" s="1"/>
  <c r="CY69" i="17" s="1"/>
  <c r="Y69" i="17"/>
  <c r="Y71" i="17"/>
  <c r="AE71" i="17"/>
  <c r="AW71" i="17" s="1"/>
  <c r="BO71" i="17" s="1"/>
  <c r="CG71" i="17" s="1"/>
  <c r="AG13" i="17"/>
  <c r="AG25" i="17"/>
  <c r="AH52" i="17"/>
  <c r="Y75" i="17"/>
  <c r="AE75" i="17"/>
  <c r="AW75" i="17" s="1"/>
  <c r="BO75" i="17" s="1"/>
  <c r="CG75" i="17" s="1"/>
  <c r="CY75" i="17" s="1"/>
  <c r="AE23" i="17"/>
  <c r="AW23" i="17" s="1"/>
  <c r="BO23" i="17" s="1"/>
  <c r="CG23" i="17" s="1"/>
  <c r="CY23" i="17" s="1"/>
  <c r="Y23" i="17"/>
  <c r="Y19" i="17"/>
  <c r="AE19" i="17"/>
  <c r="AW19" i="17" s="1"/>
  <c r="BO19" i="17" s="1"/>
  <c r="CG19" i="17" s="1"/>
  <c r="CY19" i="17" s="1"/>
  <c r="AF46" i="17"/>
  <c r="AI52" i="17"/>
  <c r="AE37" i="17"/>
  <c r="AW37" i="17" s="1"/>
  <c r="BO37" i="17" s="1"/>
  <c r="CG37" i="17" s="1"/>
  <c r="CY37" i="17" s="1"/>
  <c r="Y37" i="17"/>
  <c r="Y24" i="17"/>
  <c r="AE24" i="17"/>
  <c r="AW24" i="17" s="1"/>
  <c r="BO24" i="17" s="1"/>
  <c r="CG24" i="17" s="1"/>
  <c r="CY24" i="17" s="1"/>
  <c r="AE47" i="17"/>
  <c r="AW47" i="17" s="1"/>
  <c r="BO47" i="17" s="1"/>
  <c r="CG47" i="17" s="1"/>
  <c r="CY47" i="17" s="1"/>
  <c r="Y47" i="17"/>
  <c r="Y39" i="17"/>
  <c r="AE39" i="17"/>
  <c r="AW39" i="17" s="1"/>
  <c r="BO39" i="17" s="1"/>
  <c r="CG39" i="17" s="1"/>
  <c r="CY39" i="17" s="1"/>
  <c r="Y50" i="17"/>
  <c r="AE50" i="17"/>
  <c r="AW50" i="17" s="1"/>
  <c r="BO50" i="17" s="1"/>
  <c r="CG50" i="17" s="1"/>
  <c r="CY50" i="17" s="1"/>
  <c r="AE61" i="17"/>
  <c r="AW61" i="17" s="1"/>
  <c r="BO61" i="17" s="1"/>
  <c r="CG61" i="17" s="1"/>
  <c r="CY61" i="17" s="1"/>
  <c r="Y61" i="17"/>
  <c r="Y65" i="17"/>
  <c r="AE65" i="17"/>
  <c r="AW65" i="17" s="1"/>
  <c r="BO65" i="17" s="1"/>
  <c r="CG65" i="17" s="1"/>
  <c r="CY65" i="17" s="1"/>
  <c r="Y73" i="17"/>
  <c r="AE73" i="17"/>
  <c r="AW73" i="17" s="1"/>
  <c r="BO73" i="17" s="1"/>
  <c r="CG73" i="17" s="1"/>
  <c r="CY73" i="17" s="1"/>
  <c r="AI13" i="17"/>
  <c r="AI25" i="17"/>
  <c r="Y41" i="17"/>
  <c r="AE41" i="17"/>
  <c r="AW41" i="17" s="1"/>
  <c r="BO41" i="17" s="1"/>
  <c r="CG41" i="17" s="1"/>
  <c r="CY41" i="17" s="1"/>
  <c r="Y15" i="17"/>
  <c r="AE15" i="17"/>
  <c r="AE22" i="17"/>
  <c r="AW22" i="17" s="1"/>
  <c r="BO22" i="17" s="1"/>
  <c r="CG22" i="17" s="1"/>
  <c r="CY22" i="17" s="1"/>
  <c r="Y22" i="17"/>
  <c r="Y18" i="17"/>
  <c r="AE18" i="17"/>
  <c r="AW18" i="17" s="1"/>
  <c r="BO18" i="17" s="1"/>
  <c r="CG18" i="17" s="1"/>
  <c r="CY18" i="17" s="1"/>
  <c r="AF52" i="17"/>
  <c r="AH25" i="17"/>
  <c r="AG33" i="17"/>
  <c r="Y21" i="17"/>
  <c r="AE21" i="17"/>
  <c r="AW21" i="17" s="1"/>
  <c r="BO21" i="17" s="1"/>
  <c r="CG21" i="17" s="1"/>
  <c r="CY21" i="17" s="1"/>
  <c r="Y67" i="17"/>
  <c r="AE67" i="17"/>
  <c r="AW67" i="17" s="1"/>
  <c r="BO67" i="17" s="1"/>
  <c r="CG67" i="17" s="1"/>
  <c r="CY67" i="17" s="1"/>
  <c r="AE12" i="17"/>
  <c r="AW12" i="17" s="1"/>
  <c r="BO12" i="17" s="1"/>
  <c r="CG12" i="17" s="1"/>
  <c r="CY12" i="17" s="1"/>
  <c r="Y12" i="17"/>
  <c r="AE36" i="17"/>
  <c r="AW36" i="17" s="1"/>
  <c r="BO36" i="17" s="1"/>
  <c r="CG36" i="17" s="1"/>
  <c r="CY36" i="17" s="1"/>
  <c r="Y36" i="17"/>
  <c r="AE40" i="17"/>
  <c r="Y40" i="17"/>
  <c r="AE49" i="17"/>
  <c r="AW49" i="17" s="1"/>
  <c r="BO49" i="17" s="1"/>
  <c r="CG49" i="17" s="1"/>
  <c r="CY49" i="17" s="1"/>
  <c r="Y49" i="17"/>
  <c r="Y63" i="17"/>
  <c r="AE63" i="17"/>
  <c r="AW63" i="17" s="1"/>
  <c r="BO63" i="17" s="1"/>
  <c r="CG63" i="17" s="1"/>
  <c r="CY63" i="17" s="1"/>
  <c r="AE66" i="17"/>
  <c r="AW66" i="17" s="1"/>
  <c r="BO66" i="17" s="1"/>
  <c r="CG66" i="17" s="1"/>
  <c r="CY66" i="17" s="1"/>
  <c r="Y66" i="17"/>
  <c r="AE74" i="17"/>
  <c r="AW74" i="17" s="1"/>
  <c r="BO74" i="17" s="1"/>
  <c r="CG74" i="17" s="1"/>
  <c r="Y74" i="17"/>
  <c r="AG46" i="17"/>
  <c r="R10" i="17"/>
  <c r="S10" i="17" s="1"/>
  <c r="U10" i="17"/>
  <c r="R21" i="17"/>
  <c r="R23" i="17"/>
  <c r="R19" i="17"/>
  <c r="R41" i="17"/>
  <c r="R53" i="17"/>
  <c r="R64" i="17"/>
  <c r="R75" i="17"/>
  <c r="R34" i="17"/>
  <c r="R38" i="17"/>
  <c r="R54" i="17"/>
  <c r="R71" i="17"/>
  <c r="R18" i="17"/>
  <c r="R24" i="17"/>
  <c r="R20" i="17"/>
  <c r="R47" i="17"/>
  <c r="R39" i="17"/>
  <c r="R50" i="17"/>
  <c r="R61" i="17"/>
  <c r="R65" i="17"/>
  <c r="R73" i="17"/>
  <c r="R36" i="17"/>
  <c r="R40" i="17"/>
  <c r="R49" i="17"/>
  <c r="R63" i="17"/>
  <c r="R66" i="17"/>
  <c r="R74" i="17"/>
  <c r="R12" i="17"/>
  <c r="R22" i="17"/>
  <c r="R37" i="17"/>
  <c r="R67" i="17"/>
  <c r="R16" i="17"/>
  <c r="R15" i="17"/>
  <c r="R42" i="17"/>
  <c r="R69" i="17"/>
  <c r="T34" i="17"/>
  <c r="U34" i="17"/>
  <c r="T64" i="17"/>
  <c r="U64" i="17"/>
  <c r="U24" i="17"/>
  <c r="T24" i="17"/>
  <c r="T20" i="17"/>
  <c r="U20" i="17"/>
  <c r="T37" i="17"/>
  <c r="U37" i="17"/>
  <c r="U54" i="17"/>
  <c r="T54" i="17"/>
  <c r="U12" i="17"/>
  <c r="T12" i="17"/>
  <c r="T23" i="17"/>
  <c r="U23" i="17"/>
  <c r="U19" i="17"/>
  <c r="T19" i="17"/>
  <c r="U53" i="17"/>
  <c r="T53" i="17"/>
  <c r="U71" i="17"/>
  <c r="T71" i="17"/>
  <c r="U39" i="17"/>
  <c r="T39" i="17"/>
  <c r="T50" i="17"/>
  <c r="U50" i="17"/>
  <c r="U61" i="17"/>
  <c r="T61" i="17"/>
  <c r="T65" i="17"/>
  <c r="U65" i="17"/>
  <c r="U73" i="17"/>
  <c r="T73" i="17"/>
  <c r="T67" i="17"/>
  <c r="U67" i="17"/>
  <c r="U42" i="17"/>
  <c r="T42" i="17"/>
  <c r="T10" i="17"/>
  <c r="T22" i="17"/>
  <c r="U22" i="17"/>
  <c r="U18" i="17"/>
  <c r="T18" i="17"/>
  <c r="U41" i="17"/>
  <c r="T41" i="17"/>
  <c r="T47" i="17"/>
  <c r="U47" i="17"/>
  <c r="T69" i="17"/>
  <c r="U69" i="17"/>
  <c r="T36" i="17"/>
  <c r="U36" i="17"/>
  <c r="U40" i="17"/>
  <c r="T40" i="17"/>
  <c r="T49" i="17"/>
  <c r="U49" i="17"/>
  <c r="U63" i="17"/>
  <c r="T63" i="17"/>
  <c r="T66" i="17"/>
  <c r="U66" i="17"/>
  <c r="U74" i="17"/>
  <c r="T74" i="17"/>
  <c r="T75" i="17"/>
  <c r="U75" i="17"/>
  <c r="T38" i="17"/>
  <c r="U38" i="17"/>
  <c r="T21" i="17"/>
  <c r="U21" i="17"/>
  <c r="U16" i="17"/>
  <c r="T16" i="17"/>
  <c r="T15" i="17"/>
  <c r="U15" i="17"/>
  <c r="X20" i="17"/>
  <c r="W20" i="17"/>
  <c r="X24" i="17"/>
  <c r="W24" i="17"/>
  <c r="X47" i="17"/>
  <c r="W47" i="17"/>
  <c r="X38" i="17"/>
  <c r="W38" i="17"/>
  <c r="X42" i="17"/>
  <c r="W42" i="17"/>
  <c r="W54" i="17"/>
  <c r="X54" i="17"/>
  <c r="W69" i="17"/>
  <c r="X69" i="17"/>
  <c r="W71" i="17"/>
  <c r="X71" i="17"/>
  <c r="X23" i="17"/>
  <c r="W23" i="17"/>
  <c r="X61" i="17"/>
  <c r="W61" i="17"/>
  <c r="X12" i="17"/>
  <c r="W12" i="17"/>
  <c r="X50" i="17"/>
  <c r="W50" i="17"/>
  <c r="X10" i="17"/>
  <c r="W10" i="17"/>
  <c r="X22" i="17"/>
  <c r="W22" i="17"/>
  <c r="X18" i="17"/>
  <c r="W18" i="17"/>
  <c r="X73" i="17"/>
  <c r="W73" i="17"/>
  <c r="X40" i="17"/>
  <c r="W40" i="17"/>
  <c r="X63" i="17"/>
  <c r="W63" i="17"/>
  <c r="X66" i="17"/>
  <c r="W66" i="17"/>
  <c r="X21" i="17"/>
  <c r="W21" i="17"/>
  <c r="W16" i="17"/>
  <c r="X16" i="17"/>
  <c r="X15" i="17"/>
  <c r="W15" i="17"/>
  <c r="W19" i="17"/>
  <c r="X19" i="17"/>
  <c r="W39" i="17"/>
  <c r="X39" i="17"/>
  <c r="X65" i="17"/>
  <c r="W65" i="17"/>
  <c r="X36" i="17"/>
  <c r="W36" i="17"/>
  <c r="X49" i="17"/>
  <c r="W49" i="17"/>
  <c r="X74" i="17"/>
  <c r="W74" i="17"/>
  <c r="X34" i="17"/>
  <c r="W34" i="17"/>
  <c r="X37" i="17"/>
  <c r="W37" i="17"/>
  <c r="X41" i="17"/>
  <c r="W41" i="17"/>
  <c r="X53" i="17"/>
  <c r="W53" i="17"/>
  <c r="X64" i="17"/>
  <c r="W64" i="17"/>
  <c r="X67" i="17"/>
  <c r="W67" i="17"/>
  <c r="X75" i="17"/>
  <c r="W75" i="17"/>
  <c r="P77" i="17"/>
  <c r="O77" i="17"/>
  <c r="Q77" i="17"/>
  <c r="O52" i="17"/>
  <c r="P52" i="17"/>
  <c r="N52" i="17"/>
  <c r="Q52" i="17"/>
  <c r="M52" i="17"/>
  <c r="Q46" i="17"/>
  <c r="N46" i="17"/>
  <c r="O46" i="17"/>
  <c r="P46" i="17"/>
  <c r="M46" i="17"/>
  <c r="N76" i="17"/>
  <c r="N32" i="17"/>
  <c r="AF32" i="17" s="1"/>
  <c r="AX32" i="17" s="1"/>
  <c r="BP32" i="17" s="1"/>
  <c r="CH32" i="17" s="1"/>
  <c r="CZ32" i="17" s="1"/>
  <c r="N29" i="17"/>
  <c r="AF29" i="17" s="1"/>
  <c r="AX29" i="17" s="1"/>
  <c r="BP29" i="17" s="1"/>
  <c r="CH29" i="17" s="1"/>
  <c r="CZ29" i="17" s="1"/>
  <c r="N28" i="17"/>
  <c r="AF28" i="17" s="1"/>
  <c r="AX28" i="17" s="1"/>
  <c r="BP28" i="17" s="1"/>
  <c r="CH28" i="17" s="1"/>
  <c r="CZ28" i="17" s="1"/>
  <c r="N27" i="17"/>
  <c r="AF27" i="17" s="1"/>
  <c r="AX27" i="17" s="1"/>
  <c r="BP27" i="17" s="1"/>
  <c r="CH27" i="17" s="1"/>
  <c r="CZ27" i="17" s="1"/>
  <c r="N26" i="17"/>
  <c r="AF26" i="17" s="1"/>
  <c r="AX26" i="17" s="1"/>
  <c r="BP26" i="17" s="1"/>
  <c r="Q25" i="17"/>
  <c r="P25" i="17"/>
  <c r="N14" i="17"/>
  <c r="AF14" i="17" s="1"/>
  <c r="P13" i="17"/>
  <c r="N9" i="17"/>
  <c r="P99" i="17"/>
  <c r="P98" i="17"/>
  <c r="P97" i="17"/>
  <c r="P92" i="17"/>
  <c r="T91" i="17"/>
  <c r="P91" i="17"/>
  <c r="T90" i="17"/>
  <c r="M14" i="17"/>
  <c r="T101" i="17"/>
  <c r="N86" i="17"/>
  <c r="T100" i="17"/>
  <c r="M76" i="17"/>
  <c r="K33" i="17"/>
  <c r="J33" i="17"/>
  <c r="I33" i="17"/>
  <c r="H33" i="17"/>
  <c r="G33" i="17"/>
  <c r="F33" i="17"/>
  <c r="M32" i="17"/>
  <c r="M29" i="17"/>
  <c r="M28" i="17"/>
  <c r="M27" i="17"/>
  <c r="J25" i="17"/>
  <c r="I25" i="17"/>
  <c r="H25" i="17"/>
  <c r="G25" i="17"/>
  <c r="F25" i="17"/>
  <c r="K13" i="17"/>
  <c r="J13" i="17"/>
  <c r="I13" i="17"/>
  <c r="H13" i="17"/>
  <c r="G13" i="17"/>
  <c r="F13" i="17"/>
  <c r="O83" i="17"/>
  <c r="AF21" i="29" l="1"/>
  <c r="AG20" i="29"/>
  <c r="AI20" i="29" s="1"/>
  <c r="Y22" i="29"/>
  <c r="Z21" i="29"/>
  <c r="AB21" i="29" s="1"/>
  <c r="AB23" i="29" s="1"/>
  <c r="G46" i="23" s="1"/>
  <c r="F14" i="3"/>
  <c r="J14" i="3" s="1"/>
  <c r="K14" i="3" s="1"/>
  <c r="I13" i="3"/>
  <c r="J13" i="3" s="1"/>
  <c r="K13" i="3" s="1"/>
  <c r="CK13" i="17"/>
  <c r="DC9" i="17"/>
  <c r="DC13" i="17" s="1"/>
  <c r="CJ52" i="17"/>
  <c r="DB47" i="17"/>
  <c r="DB52" i="17" s="1"/>
  <c r="CK25" i="17"/>
  <c r="DC14" i="17"/>
  <c r="DC25" i="17" s="1"/>
  <c r="AJ19" i="17"/>
  <c r="AK19" i="17" s="1"/>
  <c r="DK18" i="17"/>
  <c r="DF18" i="17"/>
  <c r="DJ18" i="17"/>
  <c r="DD18" i="17"/>
  <c r="DE18" i="17" s="1"/>
  <c r="DI18" i="17"/>
  <c r="DG18" i="17"/>
  <c r="DJ67" i="17"/>
  <c r="DK67" i="17"/>
  <c r="DG67" i="17"/>
  <c r="DI67" i="17"/>
  <c r="DD67" i="17"/>
  <c r="DE67" i="17" s="1"/>
  <c r="DF67" i="17"/>
  <c r="DI37" i="17"/>
  <c r="DF37" i="17"/>
  <c r="DD37" i="17"/>
  <c r="DE37" i="17" s="1"/>
  <c r="DK37" i="17"/>
  <c r="DJ37" i="17"/>
  <c r="DG37" i="17"/>
  <c r="DJ54" i="17"/>
  <c r="DF54" i="17"/>
  <c r="DK54" i="17"/>
  <c r="DI54" i="17"/>
  <c r="DD54" i="17"/>
  <c r="DE54" i="17" s="1"/>
  <c r="DG54" i="17"/>
  <c r="DK64" i="17"/>
  <c r="DJ64" i="17"/>
  <c r="DI64" i="17"/>
  <c r="DF64" i="17"/>
  <c r="DG64" i="17"/>
  <c r="DD64" i="17"/>
  <c r="DE64" i="17" s="1"/>
  <c r="DJ53" i="17"/>
  <c r="DG53" i="17"/>
  <c r="DF53" i="17"/>
  <c r="DK53" i="17"/>
  <c r="DI53" i="17"/>
  <c r="DJ49" i="17"/>
  <c r="DD49" i="17"/>
  <c r="DE49" i="17" s="1"/>
  <c r="DG49" i="17"/>
  <c r="DF49" i="17"/>
  <c r="DI49" i="17"/>
  <c r="DK49" i="17"/>
  <c r="DJ73" i="17"/>
  <c r="DI73" i="17"/>
  <c r="DG73" i="17"/>
  <c r="DD73" i="17"/>
  <c r="DE73" i="17" s="1"/>
  <c r="DF73" i="17"/>
  <c r="DK73" i="17"/>
  <c r="DG39" i="17"/>
  <c r="DI39" i="17"/>
  <c r="DJ39" i="17"/>
  <c r="DD39" i="17"/>
  <c r="DE39" i="17" s="1"/>
  <c r="DK39" i="17"/>
  <c r="DF39" i="17"/>
  <c r="DD69" i="17"/>
  <c r="DE69" i="17" s="1"/>
  <c r="DI69" i="17"/>
  <c r="DG69" i="17"/>
  <c r="DK69" i="17"/>
  <c r="DF69" i="17"/>
  <c r="DJ69" i="17"/>
  <c r="DJ21" i="17"/>
  <c r="DK21" i="17"/>
  <c r="DF21" i="17"/>
  <c r="DD21" i="17"/>
  <c r="DE21" i="17" s="1"/>
  <c r="DG21" i="17"/>
  <c r="DI21" i="17"/>
  <c r="DJ22" i="17"/>
  <c r="DF22" i="17"/>
  <c r="DK22" i="17"/>
  <c r="DI22" i="17"/>
  <c r="DD22" i="17"/>
  <c r="DE22" i="17" s="1"/>
  <c r="DG22" i="17"/>
  <c r="DJ16" i="17"/>
  <c r="DD16" i="17"/>
  <c r="DE16" i="17" s="1"/>
  <c r="DK16" i="17"/>
  <c r="DF16" i="17"/>
  <c r="DG16" i="17"/>
  <c r="DI16" i="17"/>
  <c r="CY13" i="17"/>
  <c r="DF10" i="17"/>
  <c r="DJ10" i="17"/>
  <c r="DK10" i="17"/>
  <c r="DG10" i="17"/>
  <c r="DI10" i="17"/>
  <c r="DJ50" i="17"/>
  <c r="DI50" i="17"/>
  <c r="DK50" i="17"/>
  <c r="DF50" i="17"/>
  <c r="DD50" i="17"/>
  <c r="DE50" i="17" s="1"/>
  <c r="DG50" i="17"/>
  <c r="CL74" i="17"/>
  <c r="CM74" i="17" s="1"/>
  <c r="CY74" i="17"/>
  <c r="DJ65" i="17"/>
  <c r="DI65" i="17"/>
  <c r="DG65" i="17"/>
  <c r="DF65" i="17"/>
  <c r="DD65" i="17"/>
  <c r="DE65" i="17" s="1"/>
  <c r="DK65" i="17"/>
  <c r="DF19" i="17"/>
  <c r="DJ19" i="17"/>
  <c r="DK19" i="17"/>
  <c r="DD19" i="17"/>
  <c r="DE19" i="17" s="1"/>
  <c r="DI19" i="17"/>
  <c r="DG19" i="17"/>
  <c r="DI12" i="17"/>
  <c r="DG12" i="17"/>
  <c r="DK12" i="17"/>
  <c r="DF12" i="17"/>
  <c r="DD12" i="17"/>
  <c r="DE12" i="17" s="1"/>
  <c r="DJ12" i="17"/>
  <c r="DJ47" i="17"/>
  <c r="DG47" i="17"/>
  <c r="DF47" i="17"/>
  <c r="DK47" i="17"/>
  <c r="CY52" i="17"/>
  <c r="DI47" i="17"/>
  <c r="CL71" i="17"/>
  <c r="CM71" i="17" s="1"/>
  <c r="CY71" i="17"/>
  <c r="DI38" i="17"/>
  <c r="DF38" i="17"/>
  <c r="DD38" i="17"/>
  <c r="DE38" i="17" s="1"/>
  <c r="DJ38" i="17"/>
  <c r="DK38" i="17"/>
  <c r="DG38" i="17"/>
  <c r="CL64" i="17"/>
  <c r="CM64" i="17" s="1"/>
  <c r="DJ66" i="17"/>
  <c r="DK66" i="17"/>
  <c r="DI66" i="17"/>
  <c r="DD66" i="17"/>
  <c r="DE66" i="17" s="1"/>
  <c r="DG66" i="17"/>
  <c r="DF66" i="17"/>
  <c r="DJ36" i="17"/>
  <c r="DK36" i="17"/>
  <c r="DI36" i="17"/>
  <c r="DF36" i="17"/>
  <c r="DD36" i="17"/>
  <c r="DE36" i="17" s="1"/>
  <c r="DG36" i="17"/>
  <c r="DJ41" i="17"/>
  <c r="DK41" i="17"/>
  <c r="DD41" i="17"/>
  <c r="DE41" i="17" s="1"/>
  <c r="DG41" i="17"/>
  <c r="DI41" i="17"/>
  <c r="DF41" i="17"/>
  <c r="DK24" i="17"/>
  <c r="DD24" i="17"/>
  <c r="DE24" i="17" s="1"/>
  <c r="DJ24" i="17"/>
  <c r="DF24" i="17"/>
  <c r="DI24" i="17"/>
  <c r="DG24" i="17"/>
  <c r="CL54" i="17"/>
  <c r="CM54" i="17" s="1"/>
  <c r="CL41" i="17"/>
  <c r="CM41" i="17" s="1"/>
  <c r="DG75" i="17"/>
  <c r="DI75" i="17"/>
  <c r="DJ75" i="17"/>
  <c r="DK75" i="17"/>
  <c r="DD75" i="17"/>
  <c r="DE75" i="17" s="1"/>
  <c r="DF75" i="17"/>
  <c r="DI63" i="17"/>
  <c r="DJ63" i="17"/>
  <c r="DG63" i="17"/>
  <c r="DF63" i="17"/>
  <c r="DD63" i="17"/>
  <c r="DE63" i="17" s="1"/>
  <c r="DK63" i="17"/>
  <c r="DJ61" i="17"/>
  <c r="DD61" i="17"/>
  <c r="DE61" i="17" s="1"/>
  <c r="DI61" i="17"/>
  <c r="DG61" i="17"/>
  <c r="DF61" i="17"/>
  <c r="DK61" i="17"/>
  <c r="DK23" i="17"/>
  <c r="DJ23" i="17"/>
  <c r="DF23" i="17"/>
  <c r="DI23" i="17"/>
  <c r="DD23" i="17"/>
  <c r="DE23" i="17" s="1"/>
  <c r="DG23" i="17"/>
  <c r="DI34" i="17"/>
  <c r="DJ34" i="17"/>
  <c r="DK34" i="17"/>
  <c r="DF34" i="17"/>
  <c r="DG34" i="17"/>
  <c r="DJ20" i="17"/>
  <c r="DF20" i="17"/>
  <c r="DK20" i="17"/>
  <c r="DG20" i="17"/>
  <c r="DD20" i="17"/>
  <c r="DE20" i="17" s="1"/>
  <c r="DI20" i="17"/>
  <c r="CO23" i="17"/>
  <c r="CS23" i="17"/>
  <c r="CR23" i="17"/>
  <c r="CL23" i="17"/>
  <c r="CM23" i="17" s="1"/>
  <c r="CN23" i="17"/>
  <c r="CQ23" i="17"/>
  <c r="CS34" i="17"/>
  <c r="CR34" i="17"/>
  <c r="CN34" i="17"/>
  <c r="CQ34" i="17"/>
  <c r="CO34" i="17"/>
  <c r="BS46" i="17"/>
  <c r="CK34" i="17"/>
  <c r="CS12" i="17"/>
  <c r="CR12" i="17"/>
  <c r="CQ12" i="17"/>
  <c r="CL12" i="17"/>
  <c r="CM12" i="17" s="1"/>
  <c r="CN12" i="17"/>
  <c r="CO12" i="17"/>
  <c r="CS18" i="17"/>
  <c r="CQ18" i="17"/>
  <c r="CR18" i="17"/>
  <c r="CN18" i="17"/>
  <c r="CL18" i="17"/>
  <c r="CM18" i="17" s="1"/>
  <c r="CO18" i="17"/>
  <c r="CN50" i="17"/>
  <c r="CQ50" i="17"/>
  <c r="CO50" i="17"/>
  <c r="CL50" i="17"/>
  <c r="CM50" i="17" s="1"/>
  <c r="CS50" i="17"/>
  <c r="CR50" i="17"/>
  <c r="CO75" i="17"/>
  <c r="CQ75" i="17"/>
  <c r="CN75" i="17"/>
  <c r="CL75" i="17"/>
  <c r="CM75" i="17" s="1"/>
  <c r="CR75" i="17"/>
  <c r="CS75" i="17"/>
  <c r="CQ69" i="17"/>
  <c r="CL69" i="17"/>
  <c r="CM69" i="17" s="1"/>
  <c r="CS69" i="17"/>
  <c r="CR69" i="17"/>
  <c r="CO69" i="17"/>
  <c r="CN69" i="17"/>
  <c r="CQ53" i="17"/>
  <c r="CS53" i="17"/>
  <c r="CR53" i="17"/>
  <c r="CN53" i="17"/>
  <c r="CO53" i="17"/>
  <c r="CQ49" i="17"/>
  <c r="CS49" i="17"/>
  <c r="CO49" i="17"/>
  <c r="CR49" i="17"/>
  <c r="CL49" i="17"/>
  <c r="CM49" i="17" s="1"/>
  <c r="CN49" i="17"/>
  <c r="CQ67" i="17"/>
  <c r="CO67" i="17"/>
  <c r="CN67" i="17"/>
  <c r="CL67" i="17"/>
  <c r="CM67" i="17" s="1"/>
  <c r="CS67" i="17"/>
  <c r="CR67" i="17"/>
  <c r="CL37" i="17"/>
  <c r="CM37" i="17" s="1"/>
  <c r="CR37" i="17"/>
  <c r="CS37" i="17"/>
  <c r="CN37" i="17"/>
  <c r="CQ37" i="17"/>
  <c r="CO37" i="17"/>
  <c r="CQ54" i="17"/>
  <c r="CO54" i="17"/>
  <c r="CN54" i="17"/>
  <c r="CS54" i="17"/>
  <c r="CR54" i="17"/>
  <c r="CQ64" i="17"/>
  <c r="CO64" i="17"/>
  <c r="CN64" i="17"/>
  <c r="CS64" i="17"/>
  <c r="CR64" i="17"/>
  <c r="BR33" i="17"/>
  <c r="CJ26" i="17"/>
  <c r="CL61" i="17"/>
  <c r="CM61" i="17" s="1"/>
  <c r="CQ61" i="17"/>
  <c r="CN61" i="17"/>
  <c r="CO61" i="17"/>
  <c r="CS61" i="17"/>
  <c r="CR61" i="17"/>
  <c r="CQ20" i="17"/>
  <c r="CS20" i="17"/>
  <c r="CL20" i="17"/>
  <c r="CM20" i="17" s="1"/>
  <c r="CO20" i="17"/>
  <c r="CR20" i="17"/>
  <c r="CN20" i="17"/>
  <c r="CQ73" i="17"/>
  <c r="CO73" i="17"/>
  <c r="CN73" i="17"/>
  <c r="CL73" i="17"/>
  <c r="CM73" i="17" s="1"/>
  <c r="CS73" i="17"/>
  <c r="CR73" i="17"/>
  <c r="CN39" i="17"/>
  <c r="CL39" i="17"/>
  <c r="CM39" i="17" s="1"/>
  <c r="CQ39" i="17"/>
  <c r="CO39" i="17"/>
  <c r="CR39" i="17"/>
  <c r="CS39" i="17"/>
  <c r="BP33" i="17"/>
  <c r="CH26" i="17"/>
  <c r="CQ74" i="17"/>
  <c r="CO74" i="17"/>
  <c r="CS74" i="17"/>
  <c r="CR74" i="17"/>
  <c r="CN74" i="17"/>
  <c r="CO21" i="17"/>
  <c r="CS21" i="17"/>
  <c r="CR21" i="17"/>
  <c r="CN21" i="17"/>
  <c r="CQ21" i="17"/>
  <c r="CL21" i="17"/>
  <c r="CM21" i="17" s="1"/>
  <c r="CS22" i="17"/>
  <c r="CR22" i="17"/>
  <c r="CN22" i="17"/>
  <c r="CQ22" i="17"/>
  <c r="CL22" i="17"/>
  <c r="CM22" i="17" s="1"/>
  <c r="CO22" i="17"/>
  <c r="CQ16" i="17"/>
  <c r="CO16" i="17"/>
  <c r="CL16" i="17"/>
  <c r="CM16" i="17" s="1"/>
  <c r="CS16" i="17"/>
  <c r="CR16" i="17"/>
  <c r="CN16" i="17"/>
  <c r="CR10" i="17"/>
  <c r="CS10" i="17"/>
  <c r="CN10" i="17"/>
  <c r="CN13" i="17" s="1"/>
  <c r="CQ10" i="17"/>
  <c r="CO10" i="17"/>
  <c r="CG13" i="17"/>
  <c r="BR13" i="17"/>
  <c r="CJ10" i="17"/>
  <c r="BQ33" i="17"/>
  <c r="CI26" i="17"/>
  <c r="CL65" i="17"/>
  <c r="CM65" i="17" s="1"/>
  <c r="CQ65" i="17"/>
  <c r="CO65" i="17"/>
  <c r="CN65" i="17"/>
  <c r="CS65" i="17"/>
  <c r="CR65" i="17"/>
  <c r="CO19" i="17"/>
  <c r="CS19" i="17"/>
  <c r="CQ19" i="17"/>
  <c r="CL19" i="17"/>
  <c r="CM19" i="17" s="1"/>
  <c r="CR19" i="17"/>
  <c r="CN19" i="17"/>
  <c r="BS80" i="17"/>
  <c r="CO66" i="17"/>
  <c r="CN66" i="17"/>
  <c r="CQ66" i="17"/>
  <c r="CL66" i="17"/>
  <c r="CM66" i="17" s="1"/>
  <c r="CS66" i="17"/>
  <c r="CR66" i="17"/>
  <c r="CQ71" i="17"/>
  <c r="CO71" i="17"/>
  <c r="CN71" i="17"/>
  <c r="CS71" i="17"/>
  <c r="CR71" i="17"/>
  <c r="CS36" i="17"/>
  <c r="CO36" i="17"/>
  <c r="CL36" i="17"/>
  <c r="CM36" i="17" s="1"/>
  <c r="CR36" i="17"/>
  <c r="CN36" i="17"/>
  <c r="CQ36" i="17"/>
  <c r="CO47" i="17"/>
  <c r="CR47" i="17"/>
  <c r="CN47" i="17"/>
  <c r="CG52" i="17"/>
  <c r="CQ47" i="17"/>
  <c r="CS47" i="17"/>
  <c r="CO38" i="17"/>
  <c r="CS38" i="17"/>
  <c r="CQ38" i="17"/>
  <c r="CL38" i="17"/>
  <c r="CM38" i="17" s="1"/>
  <c r="CN38" i="17"/>
  <c r="CR38" i="17"/>
  <c r="CN63" i="17"/>
  <c r="CO63" i="17"/>
  <c r="CQ63" i="17"/>
  <c r="CS63" i="17"/>
  <c r="CR63" i="17"/>
  <c r="CL63" i="17"/>
  <c r="CM63" i="17" s="1"/>
  <c r="AJ16" i="17"/>
  <c r="AK16" i="17" s="1"/>
  <c r="CQ41" i="17"/>
  <c r="CS41" i="17"/>
  <c r="CR41" i="17"/>
  <c r="CN41" i="17"/>
  <c r="CO41" i="17"/>
  <c r="CS24" i="17"/>
  <c r="CR24" i="17"/>
  <c r="CN24" i="17"/>
  <c r="CQ24" i="17"/>
  <c r="CL24" i="17"/>
  <c r="CM24" i="17" s="1"/>
  <c r="CO24" i="17"/>
  <c r="BW54" i="17"/>
  <c r="CA54" i="17"/>
  <c r="BT54" i="17"/>
  <c r="BU54" i="17" s="1"/>
  <c r="BV54" i="17"/>
  <c r="BY54" i="17"/>
  <c r="BZ54" i="17"/>
  <c r="BW73" i="17"/>
  <c r="BZ73" i="17"/>
  <c r="BV73" i="17"/>
  <c r="BY73" i="17"/>
  <c r="BT73" i="17"/>
  <c r="BU73" i="17" s="1"/>
  <c r="CA73" i="17"/>
  <c r="BW39" i="17"/>
  <c r="BT39" i="17"/>
  <c r="BU39" i="17" s="1"/>
  <c r="BY39" i="17"/>
  <c r="CA39" i="17"/>
  <c r="BZ39" i="17"/>
  <c r="BV39" i="17"/>
  <c r="BW49" i="17"/>
  <c r="BY49" i="17"/>
  <c r="BT49" i="17"/>
  <c r="BU49" i="17" s="1"/>
  <c r="BZ49" i="17"/>
  <c r="CA49" i="17"/>
  <c r="BV49" i="17"/>
  <c r="BW74" i="17"/>
  <c r="BY74" i="17"/>
  <c r="CA74" i="17"/>
  <c r="BZ74" i="17"/>
  <c r="BV74" i="17"/>
  <c r="BT74" i="17"/>
  <c r="BU74" i="17" s="1"/>
  <c r="CA21" i="17"/>
  <c r="BT21" i="17"/>
  <c r="BU21" i="17" s="1"/>
  <c r="BZ21" i="17"/>
  <c r="BV21" i="17"/>
  <c r="BY21" i="17"/>
  <c r="BW21" i="17"/>
  <c r="CA22" i="17"/>
  <c r="BW22" i="17"/>
  <c r="BY22" i="17"/>
  <c r="BT22" i="17"/>
  <c r="BU22" i="17" s="1"/>
  <c r="BZ22" i="17"/>
  <c r="BV22" i="17"/>
  <c r="CA16" i="17"/>
  <c r="BT16" i="17"/>
  <c r="BU16" i="17" s="1"/>
  <c r="BV16" i="17"/>
  <c r="BW16" i="17"/>
  <c r="BY16" i="17"/>
  <c r="BZ16" i="17"/>
  <c r="BY10" i="17"/>
  <c r="CA10" i="17"/>
  <c r="BT10" i="17"/>
  <c r="BU10" i="17" s="1"/>
  <c r="BV10" i="17"/>
  <c r="BZ10" i="17"/>
  <c r="BW10" i="17"/>
  <c r="BO13" i="17"/>
  <c r="AZ46" i="17"/>
  <c r="BR34" i="17"/>
  <c r="BT34" i="17" s="1"/>
  <c r="BT37" i="17"/>
  <c r="BU37" i="17" s="1"/>
  <c r="CA37" i="17"/>
  <c r="BW37" i="17"/>
  <c r="BV37" i="17"/>
  <c r="BZ37" i="17"/>
  <c r="BY37" i="17"/>
  <c r="BW65" i="17"/>
  <c r="BV65" i="17"/>
  <c r="BZ65" i="17"/>
  <c r="BY65" i="17"/>
  <c r="BT65" i="17"/>
  <c r="BU65" i="17" s="1"/>
  <c r="CA65" i="17"/>
  <c r="CA19" i="17"/>
  <c r="BT19" i="17"/>
  <c r="BU19" i="17" s="1"/>
  <c r="BZ19" i="17"/>
  <c r="BV19" i="17"/>
  <c r="BW19" i="17"/>
  <c r="BY19" i="17"/>
  <c r="BW67" i="17"/>
  <c r="BT67" i="17"/>
  <c r="BU67" i="17" s="1"/>
  <c r="BZ67" i="17"/>
  <c r="BY67" i="17"/>
  <c r="BV67" i="17"/>
  <c r="CA67" i="17"/>
  <c r="BW64" i="17"/>
  <c r="CA64" i="17"/>
  <c r="BZ64" i="17"/>
  <c r="BT64" i="17"/>
  <c r="BU64" i="17" s="1"/>
  <c r="BY64" i="17"/>
  <c r="BV64" i="17"/>
  <c r="BW66" i="17"/>
  <c r="BY66" i="17"/>
  <c r="CA66" i="17"/>
  <c r="BZ66" i="17"/>
  <c r="BT66" i="17"/>
  <c r="BU66" i="17" s="1"/>
  <c r="BV66" i="17"/>
  <c r="BT36" i="17"/>
  <c r="BU36" i="17" s="1"/>
  <c r="CA36" i="17"/>
  <c r="BV36" i="17"/>
  <c r="BY36" i="17"/>
  <c r="BW36" i="17"/>
  <c r="BZ36" i="17"/>
  <c r="BY47" i="17"/>
  <c r="BW47" i="17"/>
  <c r="BV47" i="17"/>
  <c r="BO52" i="17"/>
  <c r="CA47" i="17"/>
  <c r="BZ47" i="17"/>
  <c r="BW71" i="17"/>
  <c r="CA71" i="17"/>
  <c r="BZ71" i="17"/>
  <c r="BT71" i="17"/>
  <c r="BU71" i="17" s="1"/>
  <c r="BV71" i="17"/>
  <c r="BY71" i="17"/>
  <c r="BZ38" i="17"/>
  <c r="BY38" i="17"/>
  <c r="BV38" i="17"/>
  <c r="BW38" i="17"/>
  <c r="BT38" i="17"/>
  <c r="BU38" i="17" s="1"/>
  <c r="CA38" i="17"/>
  <c r="AY77" i="17"/>
  <c r="AY80" i="17" s="1"/>
  <c r="BQ53" i="17"/>
  <c r="BT53" i="17" s="1"/>
  <c r="BW63" i="17"/>
  <c r="BY63" i="17"/>
  <c r="BT63" i="17"/>
  <c r="BU63" i="17" s="1"/>
  <c r="CA63" i="17"/>
  <c r="BZ63" i="17"/>
  <c r="BV63" i="17"/>
  <c r="BW41" i="17"/>
  <c r="BZ41" i="17"/>
  <c r="BV41" i="17"/>
  <c r="BT41" i="17"/>
  <c r="BU41" i="17" s="1"/>
  <c r="CA41" i="17"/>
  <c r="BY41" i="17"/>
  <c r="BT24" i="17"/>
  <c r="BU24" i="17" s="1"/>
  <c r="CA24" i="17"/>
  <c r="BV24" i="17"/>
  <c r="BW24" i="17"/>
  <c r="BY24" i="17"/>
  <c r="BZ24" i="17"/>
  <c r="AG80" i="17"/>
  <c r="BW61" i="17"/>
  <c r="BT61" i="17"/>
  <c r="BU61" i="17" s="1"/>
  <c r="CA61" i="17"/>
  <c r="BZ61" i="17"/>
  <c r="BV61" i="17"/>
  <c r="BY61" i="17"/>
  <c r="BT23" i="17"/>
  <c r="BU23" i="17" s="1"/>
  <c r="CA23" i="17"/>
  <c r="BW23" i="17"/>
  <c r="BY23" i="17"/>
  <c r="BZ23" i="17"/>
  <c r="BV23" i="17"/>
  <c r="CA34" i="17"/>
  <c r="BV34" i="17"/>
  <c r="BY34" i="17"/>
  <c r="BW34" i="17"/>
  <c r="BZ34" i="17"/>
  <c r="CA20" i="17"/>
  <c r="BT20" i="17"/>
  <c r="BU20" i="17" s="1"/>
  <c r="BW20" i="17"/>
  <c r="BY20" i="17"/>
  <c r="BV20" i="17"/>
  <c r="BZ20" i="17"/>
  <c r="AZ13" i="17"/>
  <c r="BA80" i="17"/>
  <c r="BY12" i="17"/>
  <c r="BT12" i="17"/>
  <c r="BU12" i="17" s="1"/>
  <c r="CA12" i="17"/>
  <c r="BZ12" i="17"/>
  <c r="BV12" i="17"/>
  <c r="BW12" i="17"/>
  <c r="CA18" i="17"/>
  <c r="BT18" i="17"/>
  <c r="BU18" i="17" s="1"/>
  <c r="BV18" i="17"/>
  <c r="BW18" i="17"/>
  <c r="BY18" i="17"/>
  <c r="BZ18" i="17"/>
  <c r="BT50" i="17"/>
  <c r="BU50" i="17" s="1"/>
  <c r="BW50" i="17"/>
  <c r="BZ50" i="17"/>
  <c r="BY50" i="17"/>
  <c r="BV50" i="17"/>
  <c r="CA50" i="17"/>
  <c r="BW75" i="17"/>
  <c r="BZ75" i="17"/>
  <c r="BV75" i="17"/>
  <c r="BT75" i="17"/>
  <c r="BU75" i="17" s="1"/>
  <c r="BY75" i="17"/>
  <c r="CA75" i="17"/>
  <c r="BW69" i="17"/>
  <c r="BV69" i="17"/>
  <c r="BT69" i="17"/>
  <c r="BU69" i="17" s="1"/>
  <c r="CA69" i="17"/>
  <c r="BZ69" i="17"/>
  <c r="BY69" i="17"/>
  <c r="BW53" i="17"/>
  <c r="BV53" i="17"/>
  <c r="CA53" i="17"/>
  <c r="BZ53" i="17"/>
  <c r="BY53" i="17"/>
  <c r="AY52" i="17"/>
  <c r="BQ47" i="17"/>
  <c r="BI37" i="17"/>
  <c r="BB37" i="17"/>
  <c r="BC37" i="17" s="1"/>
  <c r="BD37" i="17"/>
  <c r="BH37" i="17"/>
  <c r="BG37" i="17"/>
  <c r="BE37" i="17"/>
  <c r="BD64" i="17"/>
  <c r="BH64" i="17"/>
  <c r="BG64" i="17"/>
  <c r="BE64" i="17"/>
  <c r="BB64" i="17"/>
  <c r="BC64" i="17" s="1"/>
  <c r="BI64" i="17"/>
  <c r="AX33" i="17"/>
  <c r="BD74" i="17"/>
  <c r="BB74" i="17"/>
  <c r="BC74" i="17" s="1"/>
  <c r="BH74" i="17"/>
  <c r="BG74" i="17"/>
  <c r="BE74" i="17"/>
  <c r="BI74" i="17"/>
  <c r="AJ40" i="17"/>
  <c r="AK40" i="17" s="1"/>
  <c r="AW40" i="17"/>
  <c r="BO40" i="17" s="1"/>
  <c r="BE73" i="17"/>
  <c r="BI73" i="17"/>
  <c r="BD73" i="17"/>
  <c r="BB73" i="17"/>
  <c r="BC73" i="17" s="1"/>
  <c r="BH73" i="17"/>
  <c r="BG73" i="17"/>
  <c r="BE39" i="17"/>
  <c r="BB39" i="17"/>
  <c r="BC39" i="17" s="1"/>
  <c r="BH39" i="17"/>
  <c r="BD39" i="17"/>
  <c r="BG39" i="17"/>
  <c r="BI39" i="17"/>
  <c r="BI49" i="17"/>
  <c r="BG49" i="17"/>
  <c r="BB49" i="17"/>
  <c r="BC49" i="17" s="1"/>
  <c r="BE49" i="17"/>
  <c r="BH49" i="17"/>
  <c r="BD49" i="17"/>
  <c r="BE18" i="17"/>
  <c r="BI18" i="17"/>
  <c r="BD18" i="17"/>
  <c r="BH18" i="17"/>
  <c r="BG18" i="17"/>
  <c r="BB18" i="17"/>
  <c r="BC18" i="17" s="1"/>
  <c r="BD50" i="17"/>
  <c r="BI50" i="17"/>
  <c r="BH50" i="17"/>
  <c r="BG50" i="17"/>
  <c r="BB50" i="17"/>
  <c r="BC50" i="17" s="1"/>
  <c r="BE50" i="17"/>
  <c r="BE69" i="17"/>
  <c r="BI69" i="17"/>
  <c r="BD69" i="17"/>
  <c r="BH69" i="17"/>
  <c r="BG69" i="17"/>
  <c r="BB69" i="17"/>
  <c r="BC69" i="17" s="1"/>
  <c r="BI54" i="17"/>
  <c r="BD54" i="17"/>
  <c r="BH54" i="17"/>
  <c r="BG54" i="17"/>
  <c r="BE54" i="17"/>
  <c r="BB54" i="17"/>
  <c r="BC54" i="17" s="1"/>
  <c r="BE21" i="17"/>
  <c r="BG21" i="17"/>
  <c r="BI21" i="17"/>
  <c r="BD21" i="17"/>
  <c r="BB21" i="17"/>
  <c r="BC21" i="17" s="1"/>
  <c r="BH21" i="17"/>
  <c r="BE22" i="17"/>
  <c r="BG22" i="17"/>
  <c r="BD22" i="17"/>
  <c r="BI22" i="17"/>
  <c r="BB22" i="17"/>
  <c r="BC22" i="17" s="1"/>
  <c r="BH22" i="17"/>
  <c r="AJ42" i="17"/>
  <c r="AK42" i="17" s="1"/>
  <c r="AW42" i="17"/>
  <c r="BO42" i="17" s="1"/>
  <c r="CG42" i="17" s="1"/>
  <c r="CY42" i="17" s="1"/>
  <c r="BD16" i="17"/>
  <c r="BB16" i="17"/>
  <c r="BC16" i="17" s="1"/>
  <c r="BI16" i="17"/>
  <c r="BE16" i="17"/>
  <c r="BG16" i="17"/>
  <c r="BH16" i="17"/>
  <c r="BI10" i="17"/>
  <c r="BG10" i="17"/>
  <c r="BE10" i="17"/>
  <c r="BH10" i="17"/>
  <c r="BD10" i="17"/>
  <c r="BB10" i="17"/>
  <c r="BC10" i="17" s="1"/>
  <c r="AW13" i="17"/>
  <c r="AZ80" i="17"/>
  <c r="BI66" i="17"/>
  <c r="BD66" i="17"/>
  <c r="BH66" i="17"/>
  <c r="BG66" i="17"/>
  <c r="BE66" i="17"/>
  <c r="BB66" i="17"/>
  <c r="BC66" i="17" s="1"/>
  <c r="BD36" i="17"/>
  <c r="BH36" i="17"/>
  <c r="BE36" i="17"/>
  <c r="BI36" i="17"/>
  <c r="BG36" i="17"/>
  <c r="BB36" i="17"/>
  <c r="BC36" i="17" s="1"/>
  <c r="AJ15" i="17"/>
  <c r="AK15" i="17" s="1"/>
  <c r="AW15" i="17"/>
  <c r="BO15" i="17" s="1"/>
  <c r="CG15" i="17" s="1"/>
  <c r="CY15" i="17" s="1"/>
  <c r="BE65" i="17"/>
  <c r="BI65" i="17"/>
  <c r="BB65" i="17"/>
  <c r="BC65" i="17" s="1"/>
  <c r="BH65" i="17"/>
  <c r="BD65" i="17"/>
  <c r="BG65" i="17"/>
  <c r="BE19" i="17"/>
  <c r="BG19" i="17"/>
  <c r="BI19" i="17"/>
  <c r="BD19" i="17"/>
  <c r="BH19" i="17"/>
  <c r="BB19" i="17"/>
  <c r="BC19" i="17" s="1"/>
  <c r="BE63" i="17"/>
  <c r="BI63" i="17"/>
  <c r="BD63" i="17"/>
  <c r="BH63" i="17"/>
  <c r="BG63" i="17"/>
  <c r="BB63" i="17"/>
  <c r="BC63" i="17" s="1"/>
  <c r="BI47" i="17"/>
  <c r="BE47" i="17"/>
  <c r="BG47" i="17"/>
  <c r="BD47" i="17"/>
  <c r="BH47" i="17"/>
  <c r="BB47" i="17"/>
  <c r="AW52" i="17"/>
  <c r="BG71" i="17"/>
  <c r="BE71" i="17"/>
  <c r="BB71" i="17"/>
  <c r="BC71" i="17" s="1"/>
  <c r="BI71" i="17"/>
  <c r="BD71" i="17"/>
  <c r="BH71" i="17"/>
  <c r="BE38" i="17"/>
  <c r="BI38" i="17"/>
  <c r="BG38" i="17"/>
  <c r="BB38" i="17"/>
  <c r="BC38" i="17" s="1"/>
  <c r="BD38" i="17"/>
  <c r="BH38" i="17"/>
  <c r="BE67" i="17"/>
  <c r="BI67" i="17"/>
  <c r="BH67" i="17"/>
  <c r="BG67" i="17"/>
  <c r="BD67" i="17"/>
  <c r="BB67" i="17"/>
  <c r="BC67" i="17" s="1"/>
  <c r="BE75" i="17"/>
  <c r="BI75" i="17"/>
  <c r="BB75" i="17"/>
  <c r="BC75" i="17" s="1"/>
  <c r="BD75" i="17"/>
  <c r="BG75" i="17"/>
  <c r="BH75" i="17"/>
  <c r="BE53" i="17"/>
  <c r="BI53" i="17"/>
  <c r="BB53" i="17"/>
  <c r="BD53" i="17"/>
  <c r="BH53" i="17"/>
  <c r="BG53" i="17"/>
  <c r="I80" i="17"/>
  <c r="I6" i="17" s="1"/>
  <c r="AF25" i="17"/>
  <c r="AX14" i="17"/>
  <c r="BB41" i="17"/>
  <c r="BC41" i="17" s="1"/>
  <c r="BD41" i="17"/>
  <c r="BH41" i="17"/>
  <c r="BG41" i="17"/>
  <c r="BE41" i="17"/>
  <c r="BI41" i="17"/>
  <c r="BE24" i="17"/>
  <c r="BG24" i="17"/>
  <c r="BI24" i="17"/>
  <c r="BD24" i="17"/>
  <c r="BB24" i="17"/>
  <c r="BC24" i="17" s="1"/>
  <c r="BH24" i="17"/>
  <c r="BI12" i="17"/>
  <c r="BB12" i="17"/>
  <c r="BC12" i="17" s="1"/>
  <c r="BD12" i="17"/>
  <c r="BG12" i="17"/>
  <c r="BE12" i="17"/>
  <c r="BH12" i="17"/>
  <c r="BE61" i="17"/>
  <c r="BI61" i="17"/>
  <c r="BG61" i="17"/>
  <c r="BB61" i="17"/>
  <c r="BC61" i="17" s="1"/>
  <c r="BH61" i="17"/>
  <c r="BD61" i="17"/>
  <c r="BE23" i="17"/>
  <c r="BG23" i="17"/>
  <c r="BI23" i="17"/>
  <c r="BD23" i="17"/>
  <c r="BB23" i="17"/>
  <c r="BC23" i="17" s="1"/>
  <c r="BH23" i="17"/>
  <c r="BD34" i="17"/>
  <c r="BE34" i="17"/>
  <c r="BH34" i="17"/>
  <c r="BI34" i="17"/>
  <c r="BG34" i="17"/>
  <c r="BB34" i="17"/>
  <c r="BE20" i="17"/>
  <c r="BG20" i="17"/>
  <c r="BI20" i="17"/>
  <c r="BD20" i="17"/>
  <c r="BH20" i="17"/>
  <c r="BB20" i="17"/>
  <c r="BC20" i="17" s="1"/>
  <c r="H80" i="17"/>
  <c r="H6" i="17" s="1"/>
  <c r="J80" i="17"/>
  <c r="J6" i="17" s="1"/>
  <c r="AH80" i="17"/>
  <c r="K80" i="17"/>
  <c r="K6" i="17" s="1"/>
  <c r="G80" i="17"/>
  <c r="G6" i="17" s="1"/>
  <c r="AQ21" i="17"/>
  <c r="AP21" i="17"/>
  <c r="AL21" i="17"/>
  <c r="AM21" i="17"/>
  <c r="AO21" i="17"/>
  <c r="AQ73" i="17"/>
  <c r="AM73" i="17"/>
  <c r="AO73" i="17"/>
  <c r="AL73" i="17"/>
  <c r="AJ73" i="17"/>
  <c r="AK73" i="17" s="1"/>
  <c r="AP73" i="17"/>
  <c r="AQ39" i="17"/>
  <c r="AL39" i="17"/>
  <c r="AP39" i="17"/>
  <c r="AJ39" i="17"/>
  <c r="AK39" i="17" s="1"/>
  <c r="AM39" i="17"/>
  <c r="AO39" i="17"/>
  <c r="Z63" i="17"/>
  <c r="AQ66" i="17"/>
  <c r="AO66" i="17"/>
  <c r="AM66" i="17"/>
  <c r="AP66" i="17"/>
  <c r="AL66" i="17"/>
  <c r="AJ66" i="17"/>
  <c r="AK66" i="17" s="1"/>
  <c r="AP36" i="17"/>
  <c r="AQ36" i="17"/>
  <c r="AO36" i="17"/>
  <c r="AM36" i="17"/>
  <c r="AJ36" i="17"/>
  <c r="AK36" i="17" s="1"/>
  <c r="AL36" i="17"/>
  <c r="AQ15" i="17"/>
  <c r="AP15" i="17"/>
  <c r="AL15" i="17"/>
  <c r="AM15" i="17"/>
  <c r="AO15" i="17"/>
  <c r="AO54" i="17"/>
  <c r="AQ54" i="17"/>
  <c r="AP54" i="17"/>
  <c r="AM54" i="17"/>
  <c r="AL54" i="17"/>
  <c r="AJ54" i="17"/>
  <c r="AK54" i="17" s="1"/>
  <c r="AQ20" i="17"/>
  <c r="AP20" i="17"/>
  <c r="AJ20" i="17"/>
  <c r="AK20" i="17" s="1"/>
  <c r="AM20" i="17"/>
  <c r="AO20" i="17"/>
  <c r="AL20" i="17"/>
  <c r="AE29" i="17"/>
  <c r="AW29" i="17" s="1"/>
  <c r="BO29" i="17" s="1"/>
  <c r="CG29" i="17" s="1"/>
  <c r="CY29" i="17" s="1"/>
  <c r="Y29" i="17"/>
  <c r="Y76" i="17"/>
  <c r="Y77" i="17" s="1"/>
  <c r="AE76" i="17"/>
  <c r="AW76" i="17" s="1"/>
  <c r="BO76" i="17" s="1"/>
  <c r="CG76" i="17" s="1"/>
  <c r="CY76" i="17" s="1"/>
  <c r="Y32" i="17"/>
  <c r="AE32" i="17"/>
  <c r="AW32" i="17" s="1"/>
  <c r="BO32" i="17" s="1"/>
  <c r="CG32" i="17" s="1"/>
  <c r="CY32" i="17" s="1"/>
  <c r="N13" i="17"/>
  <c r="AF9" i="17"/>
  <c r="AX9" i="17" s="1"/>
  <c r="BP9" i="17" s="1"/>
  <c r="CH9" i="17" s="1"/>
  <c r="CZ9" i="17" s="1"/>
  <c r="AJ22" i="17"/>
  <c r="AK22" i="17" s="1"/>
  <c r="AQ22" i="17"/>
  <c r="AM22" i="17"/>
  <c r="AL22" i="17"/>
  <c r="AO22" i="17"/>
  <c r="AP22" i="17"/>
  <c r="AM69" i="17"/>
  <c r="AQ69" i="17"/>
  <c r="AJ69" i="17"/>
  <c r="AK69" i="17" s="1"/>
  <c r="AP69" i="17"/>
  <c r="AO69" i="17"/>
  <c r="AL69" i="17"/>
  <c r="N77" i="17"/>
  <c r="AF76" i="17"/>
  <c r="AQ63" i="17"/>
  <c r="AP63" i="17"/>
  <c r="AO63" i="17"/>
  <c r="AM63" i="17"/>
  <c r="AL63" i="17"/>
  <c r="AJ63" i="17"/>
  <c r="AK63" i="17" s="1"/>
  <c r="AQ65" i="17"/>
  <c r="AM65" i="17"/>
  <c r="AL65" i="17"/>
  <c r="AP65" i="17"/>
  <c r="AJ65" i="17"/>
  <c r="AK65" i="17" s="1"/>
  <c r="AO65" i="17"/>
  <c r="AQ64" i="17"/>
  <c r="AM64" i="17"/>
  <c r="AL64" i="17"/>
  <c r="AJ64" i="17"/>
  <c r="AK64" i="17" s="1"/>
  <c r="AP64" i="17"/>
  <c r="AO64" i="17"/>
  <c r="AJ21" i="17"/>
  <c r="AK21" i="17" s="1"/>
  <c r="Y27" i="17"/>
  <c r="AE27" i="17"/>
  <c r="AW27" i="17" s="1"/>
  <c r="BO27" i="17" s="1"/>
  <c r="CG27" i="17" s="1"/>
  <c r="CY27" i="17" s="1"/>
  <c r="Z16" i="17"/>
  <c r="AM41" i="17"/>
  <c r="AQ41" i="17"/>
  <c r="AL41" i="17"/>
  <c r="AJ41" i="17"/>
  <c r="AK41" i="17" s="1"/>
  <c r="AP41" i="17"/>
  <c r="AO41" i="17"/>
  <c r="AO47" i="17"/>
  <c r="AQ47" i="17"/>
  <c r="AP47" i="17"/>
  <c r="AJ47" i="17"/>
  <c r="AE52" i="17"/>
  <c r="AM47" i="17"/>
  <c r="AL47" i="17"/>
  <c r="AP19" i="17"/>
  <c r="AQ19" i="17"/>
  <c r="AM19" i="17"/>
  <c r="AO19" i="17"/>
  <c r="AL19" i="17"/>
  <c r="AQ42" i="17"/>
  <c r="AO42" i="17"/>
  <c r="AM42" i="17"/>
  <c r="AL42" i="17"/>
  <c r="AP42" i="17"/>
  <c r="AM53" i="17"/>
  <c r="AQ53" i="17"/>
  <c r="AO53" i="17"/>
  <c r="AJ53" i="17"/>
  <c r="AP53" i="17"/>
  <c r="AL53" i="17"/>
  <c r="Y28" i="17"/>
  <c r="AE28" i="17"/>
  <c r="AW28" i="17" s="1"/>
  <c r="BO28" i="17" s="1"/>
  <c r="CG28" i="17" s="1"/>
  <c r="CY28" i="17" s="1"/>
  <c r="AO12" i="17"/>
  <c r="AJ12" i="17"/>
  <c r="AK12" i="17" s="1"/>
  <c r="AQ12" i="17"/>
  <c r="AL12" i="17"/>
  <c r="AM12" i="17"/>
  <c r="AP12" i="17"/>
  <c r="AJ24" i="17"/>
  <c r="AK24" i="17" s="1"/>
  <c r="AQ24" i="17"/>
  <c r="AP24" i="17"/>
  <c r="AO24" i="17"/>
  <c r="AL24" i="17"/>
  <c r="AM24" i="17"/>
  <c r="AQ16" i="17"/>
  <c r="AP16" i="17"/>
  <c r="AM16" i="17"/>
  <c r="AL16" i="17"/>
  <c r="AO16" i="17"/>
  <c r="AF33" i="17"/>
  <c r="AQ49" i="17"/>
  <c r="AO49" i="17"/>
  <c r="AJ49" i="17"/>
  <c r="AK49" i="17" s="1"/>
  <c r="AM49" i="17"/>
  <c r="AL49" i="17"/>
  <c r="AP49" i="17"/>
  <c r="AQ67" i="17"/>
  <c r="AO67" i="17"/>
  <c r="AL67" i="17"/>
  <c r="AJ67" i="17"/>
  <c r="AK67" i="17" s="1"/>
  <c r="AM67" i="17"/>
  <c r="AP67" i="17"/>
  <c r="AP18" i="17"/>
  <c r="AQ18" i="17"/>
  <c r="AJ18" i="17"/>
  <c r="AK18" i="17" s="1"/>
  <c r="AM18" i="17"/>
  <c r="AO18" i="17"/>
  <c r="AL18" i="17"/>
  <c r="AM61" i="17"/>
  <c r="AO61" i="17"/>
  <c r="AQ61" i="17"/>
  <c r="AL61" i="17"/>
  <c r="AJ61" i="17"/>
  <c r="AK61" i="17" s="1"/>
  <c r="AP61" i="17"/>
  <c r="AQ71" i="17"/>
  <c r="AM71" i="17"/>
  <c r="AL71" i="17"/>
  <c r="AJ71" i="17"/>
  <c r="AK71" i="17" s="1"/>
  <c r="AP71" i="17"/>
  <c r="AO71" i="17"/>
  <c r="AJ38" i="17"/>
  <c r="AK38" i="17" s="1"/>
  <c r="AQ38" i="17"/>
  <c r="AO38" i="17"/>
  <c r="AL38" i="17"/>
  <c r="AP38" i="17"/>
  <c r="AM38" i="17"/>
  <c r="Y14" i="17"/>
  <c r="Y25" i="17" s="1"/>
  <c r="AE14" i="17"/>
  <c r="AW14" i="17" s="1"/>
  <c r="BO14" i="17" s="1"/>
  <c r="CG14" i="17" s="1"/>
  <c r="CY14" i="17" s="1"/>
  <c r="AQ50" i="17"/>
  <c r="AM50" i="17"/>
  <c r="AO50" i="17"/>
  <c r="AJ50" i="17"/>
  <c r="AK50" i="17" s="1"/>
  <c r="AL50" i="17"/>
  <c r="AP50" i="17"/>
  <c r="AJ23" i="17"/>
  <c r="AK23" i="17" s="1"/>
  <c r="AQ23" i="17"/>
  <c r="AP23" i="17"/>
  <c r="AL23" i="17"/>
  <c r="AM23" i="17"/>
  <c r="AO23" i="17"/>
  <c r="AI80" i="17"/>
  <c r="AQ10" i="17"/>
  <c r="AO10" i="17"/>
  <c r="AM10" i="17"/>
  <c r="AP10" i="17"/>
  <c r="AE13" i="17"/>
  <c r="AJ10" i="17"/>
  <c r="AK10" i="17" s="1"/>
  <c r="AL10" i="17"/>
  <c r="AQ74" i="17"/>
  <c r="AO74" i="17"/>
  <c r="AL74" i="17"/>
  <c r="AM74" i="17"/>
  <c r="AP74" i="17"/>
  <c r="AJ74" i="17"/>
  <c r="AK74" i="17" s="1"/>
  <c r="AQ40" i="17"/>
  <c r="AM40" i="17"/>
  <c r="AO40" i="17"/>
  <c r="AL40" i="17"/>
  <c r="AP40" i="17"/>
  <c r="AP37" i="17"/>
  <c r="AQ37" i="17"/>
  <c r="AJ37" i="17"/>
  <c r="AK37" i="17" s="1"/>
  <c r="AL37" i="17"/>
  <c r="AM37" i="17"/>
  <c r="AO37" i="17"/>
  <c r="AQ75" i="17"/>
  <c r="AL75" i="17"/>
  <c r="AO75" i="17"/>
  <c r="AJ75" i="17"/>
  <c r="AK75" i="17" s="1"/>
  <c r="AP75" i="17"/>
  <c r="AM75" i="17"/>
  <c r="AQ34" i="17"/>
  <c r="AP34" i="17"/>
  <c r="AJ34" i="17"/>
  <c r="AL34" i="17"/>
  <c r="AO34" i="17"/>
  <c r="AE46" i="17"/>
  <c r="AM34" i="17"/>
  <c r="Z19" i="17"/>
  <c r="Z15" i="17"/>
  <c r="Z18" i="17"/>
  <c r="Z74" i="17"/>
  <c r="Z21" i="17"/>
  <c r="Z40" i="17"/>
  <c r="Z20" i="17"/>
  <c r="Z12" i="17"/>
  <c r="Z53" i="17"/>
  <c r="Z75" i="17"/>
  <c r="Z24" i="17"/>
  <c r="Z69" i="17"/>
  <c r="Z39" i="17"/>
  <c r="V10" i="17"/>
  <c r="Z41" i="17"/>
  <c r="Z49" i="17"/>
  <c r="Z73" i="17"/>
  <c r="Z23" i="17"/>
  <c r="Z54" i="17"/>
  <c r="Z50" i="17"/>
  <c r="Z42" i="17"/>
  <c r="Z67" i="17"/>
  <c r="Z22" i="17"/>
  <c r="Z71" i="17"/>
  <c r="Z38" i="17"/>
  <c r="Z37" i="17"/>
  <c r="Z36" i="17"/>
  <c r="Z47" i="17"/>
  <c r="Z64" i="17"/>
  <c r="Z66" i="17"/>
  <c r="Z61" i="17"/>
  <c r="Z34" i="17"/>
  <c r="Z65" i="17"/>
  <c r="Z10" i="17"/>
  <c r="R29" i="17"/>
  <c r="R32" i="17"/>
  <c r="R28" i="17"/>
  <c r="R76" i="17"/>
  <c r="R27" i="17"/>
  <c r="M13" i="17"/>
  <c r="R9" i="17"/>
  <c r="M25" i="17"/>
  <c r="R14" i="17"/>
  <c r="S53" i="17"/>
  <c r="V53" i="17" s="1"/>
  <c r="S18" i="17"/>
  <c r="V18" i="17" s="1"/>
  <c r="S23" i="17"/>
  <c r="V23" i="17" s="1"/>
  <c r="S67" i="17"/>
  <c r="V67" i="17" s="1"/>
  <c r="S41" i="17"/>
  <c r="V41" i="17" s="1"/>
  <c r="S61" i="17"/>
  <c r="V61" i="17" s="1"/>
  <c r="S15" i="17"/>
  <c r="V15" i="17" s="1"/>
  <c r="S22" i="17"/>
  <c r="V22" i="17" s="1"/>
  <c r="S37" i="17"/>
  <c r="V37" i="17" s="1"/>
  <c r="S65" i="17"/>
  <c r="V65" i="17" s="1"/>
  <c r="S50" i="17"/>
  <c r="V50" i="17" s="1"/>
  <c r="S24" i="17"/>
  <c r="V24" i="17" s="1"/>
  <c r="T76" i="17"/>
  <c r="U76" i="17"/>
  <c r="U9" i="17"/>
  <c r="T9" i="17"/>
  <c r="S19" i="17"/>
  <c r="V19" i="17" s="1"/>
  <c r="T29" i="17"/>
  <c r="U29" i="17"/>
  <c r="T32" i="17"/>
  <c r="U32" i="17"/>
  <c r="T14" i="17"/>
  <c r="T25" i="17" s="1"/>
  <c r="U14" i="17"/>
  <c r="Y46" i="17"/>
  <c r="T28" i="17"/>
  <c r="U28" i="17"/>
  <c r="S71" i="17"/>
  <c r="V71" i="17" s="1"/>
  <c r="S34" i="17"/>
  <c r="S36" i="17"/>
  <c r="V36" i="17" s="1"/>
  <c r="S66" i="17"/>
  <c r="V66" i="17" s="1"/>
  <c r="S42" i="17"/>
  <c r="V42" i="17" s="1"/>
  <c r="U27" i="17"/>
  <c r="T27" i="17"/>
  <c r="S63" i="17"/>
  <c r="V63" i="17" s="1"/>
  <c r="S73" i="17"/>
  <c r="V73" i="17" s="1"/>
  <c r="Y52" i="17"/>
  <c r="S49" i="17"/>
  <c r="V49" i="17" s="1"/>
  <c r="S40" i="17"/>
  <c r="V40" i="17" s="1"/>
  <c r="S69" i="17"/>
  <c r="V69" i="17" s="1"/>
  <c r="S20" i="17"/>
  <c r="V20" i="17" s="1"/>
  <c r="S64" i="17"/>
  <c r="V64" i="17" s="1"/>
  <c r="S16" i="17"/>
  <c r="V16" i="17" s="1"/>
  <c r="S39" i="17"/>
  <c r="V39" i="17" s="1"/>
  <c r="S54" i="17"/>
  <c r="S75" i="17"/>
  <c r="V75" i="17" s="1"/>
  <c r="S74" i="17"/>
  <c r="V74" i="17" s="1"/>
  <c r="S21" i="17"/>
  <c r="V21" i="17" s="1"/>
  <c r="S38" i="17"/>
  <c r="V38" i="17" s="1"/>
  <c r="W46" i="17"/>
  <c r="X46" i="17"/>
  <c r="X27" i="17"/>
  <c r="W27" i="17"/>
  <c r="X28" i="17"/>
  <c r="W28" i="17"/>
  <c r="X9" i="17"/>
  <c r="X13" i="17" s="1"/>
  <c r="W9" i="17"/>
  <c r="W13" i="17" s="1"/>
  <c r="X29" i="17"/>
  <c r="W29" i="17"/>
  <c r="W76" i="17"/>
  <c r="W77" i="17" s="1"/>
  <c r="X76" i="17"/>
  <c r="X77" i="17" s="1"/>
  <c r="X32" i="17"/>
  <c r="W32" i="17"/>
  <c r="X14" i="17"/>
  <c r="X25" i="17" s="1"/>
  <c r="W14" i="17"/>
  <c r="W25" i="17" s="1"/>
  <c r="W52" i="17"/>
  <c r="X52" i="17"/>
  <c r="U52" i="17"/>
  <c r="T52" i="17"/>
  <c r="M77" i="17"/>
  <c r="U46" i="17"/>
  <c r="T46" i="17"/>
  <c r="P93" i="17"/>
  <c r="O85" i="17" s="1"/>
  <c r="P85" i="17" s="1"/>
  <c r="O25" i="17"/>
  <c r="Q13" i="17"/>
  <c r="O13" i="17"/>
  <c r="N33" i="17"/>
  <c r="N25" i="17"/>
  <c r="O33" i="17"/>
  <c r="P33" i="17"/>
  <c r="Q33" i="17"/>
  <c r="M26" i="17"/>
  <c r="P100" i="17"/>
  <c r="O86" i="17" s="1"/>
  <c r="P86" i="17" s="1"/>
  <c r="N87" i="17"/>
  <c r="T102" i="17"/>
  <c r="F80" i="17"/>
  <c r="F6" i="17" s="1"/>
  <c r="T92" i="17"/>
  <c r="T94" i="17" s="1"/>
  <c r="F19" i="3" l="1"/>
  <c r="AF22" i="29"/>
  <c r="AG21" i="29"/>
  <c r="AI21" i="29" s="1"/>
  <c r="AI23" i="29" s="1"/>
  <c r="H46" i="23" s="1"/>
  <c r="BR80" i="17"/>
  <c r="DC80" i="17"/>
  <c r="CK80" i="17"/>
  <c r="G19" i="3"/>
  <c r="D12" i="23" s="1"/>
  <c r="BE52" i="17"/>
  <c r="DI13" i="17"/>
  <c r="CS13" i="17"/>
  <c r="AA16" i="17"/>
  <c r="AC16" i="17" s="1"/>
  <c r="AE77" i="17"/>
  <c r="CZ13" i="17"/>
  <c r="DD9" i="17"/>
  <c r="DE9" i="17" s="1"/>
  <c r="DH9" i="17" s="1"/>
  <c r="DM9" i="17" s="1"/>
  <c r="DO9" i="17" s="1"/>
  <c r="DL38" i="17"/>
  <c r="CH33" i="17"/>
  <c r="CZ26" i="17"/>
  <c r="CZ33" i="17" s="1"/>
  <c r="CJ13" i="17"/>
  <c r="DB10" i="17"/>
  <c r="CT22" i="17"/>
  <c r="CP69" i="17"/>
  <c r="DF52" i="17"/>
  <c r="CP54" i="17"/>
  <c r="BG52" i="17"/>
  <c r="CN52" i="17"/>
  <c r="CP65" i="17"/>
  <c r="DL24" i="17"/>
  <c r="DL18" i="17"/>
  <c r="CJ33" i="17"/>
  <c r="CJ80" i="17" s="1"/>
  <c r="DB26" i="17"/>
  <c r="DB33" i="17" s="1"/>
  <c r="CI33" i="17"/>
  <c r="DA26" i="17"/>
  <c r="DA33" i="17" s="1"/>
  <c r="DL69" i="17"/>
  <c r="CY77" i="17"/>
  <c r="CT71" i="17"/>
  <c r="DL63" i="17"/>
  <c r="DL75" i="17"/>
  <c r="DH67" i="17"/>
  <c r="CK46" i="17"/>
  <c r="DC34" i="17"/>
  <c r="DC46" i="17" s="1"/>
  <c r="DL37" i="17"/>
  <c r="DH38" i="17"/>
  <c r="DH39" i="17"/>
  <c r="DL22" i="17"/>
  <c r="CB69" i="17"/>
  <c r="BF71" i="17"/>
  <c r="BF39" i="17"/>
  <c r="CT21" i="17"/>
  <c r="CP20" i="17"/>
  <c r="CT37" i="17"/>
  <c r="DG13" i="17"/>
  <c r="DL54" i="17"/>
  <c r="DH75" i="17"/>
  <c r="CQ52" i="17"/>
  <c r="CT16" i="17"/>
  <c r="CP74" i="17"/>
  <c r="DK13" i="17"/>
  <c r="DH18" i="17"/>
  <c r="DI52" i="17"/>
  <c r="DJ13" i="17"/>
  <c r="DL49" i="17"/>
  <c r="DH49" i="17"/>
  <c r="CT36" i="17"/>
  <c r="CT19" i="17"/>
  <c r="CP21" i="17"/>
  <c r="CT74" i="17"/>
  <c r="CT61" i="17"/>
  <c r="CT64" i="17"/>
  <c r="CT67" i="17"/>
  <c r="DH23" i="17"/>
  <c r="DH41" i="17"/>
  <c r="DG52" i="17"/>
  <c r="DH19" i="17"/>
  <c r="DH65" i="17"/>
  <c r="DH54" i="17"/>
  <c r="DJ52" i="17"/>
  <c r="DF13" i="17"/>
  <c r="CT63" i="17"/>
  <c r="CP71" i="17"/>
  <c r="DL20" i="17"/>
  <c r="DH12" i="17"/>
  <c r="DH73" i="17"/>
  <c r="DJ28" i="17"/>
  <c r="DK28" i="17"/>
  <c r="DF28" i="17"/>
  <c r="DI28" i="17"/>
  <c r="DD28" i="17"/>
  <c r="DE28" i="17" s="1"/>
  <c r="DG28" i="17"/>
  <c r="DG42" i="17"/>
  <c r="DF42" i="17"/>
  <c r="DD42" i="17"/>
  <c r="DE42" i="17" s="1"/>
  <c r="DK42" i="17"/>
  <c r="DI42" i="17"/>
  <c r="DJ42" i="17"/>
  <c r="DJ74" i="17"/>
  <c r="DG74" i="17"/>
  <c r="DK74" i="17"/>
  <c r="DF74" i="17"/>
  <c r="DI74" i="17"/>
  <c r="DD74" i="17"/>
  <c r="DE74" i="17" s="1"/>
  <c r="DK27" i="17"/>
  <c r="DJ27" i="17"/>
  <c r="DF27" i="17"/>
  <c r="DI27" i="17"/>
  <c r="DD27" i="17"/>
  <c r="DE27" i="17" s="1"/>
  <c r="DG27" i="17"/>
  <c r="DH20" i="17"/>
  <c r="DL34" i="17"/>
  <c r="DL23" i="17"/>
  <c r="DH63" i="17"/>
  <c r="DL47" i="17"/>
  <c r="DK52" i="17"/>
  <c r="DL12" i="17"/>
  <c r="DL39" i="17"/>
  <c r="DH64" i="17"/>
  <c r="DK14" i="17"/>
  <c r="DI14" i="17"/>
  <c r="DF14" i="17"/>
  <c r="DJ14" i="17"/>
  <c r="DG14" i="17"/>
  <c r="CP36" i="17"/>
  <c r="CP37" i="17"/>
  <c r="CT75" i="17"/>
  <c r="CP50" i="17"/>
  <c r="DL61" i="17"/>
  <c r="DH24" i="17"/>
  <c r="DH36" i="17"/>
  <c r="DH66" i="17"/>
  <c r="DL65" i="17"/>
  <c r="DL10" i="17"/>
  <c r="DL16" i="17"/>
  <c r="DJ76" i="17"/>
  <c r="DG76" i="17"/>
  <c r="DF76" i="17"/>
  <c r="DK76" i="17"/>
  <c r="DI76" i="17"/>
  <c r="DI29" i="17"/>
  <c r="DJ29" i="17"/>
  <c r="DK29" i="17"/>
  <c r="DF29" i="17"/>
  <c r="DD29" i="17"/>
  <c r="DE29" i="17" s="1"/>
  <c r="DG29" i="17"/>
  <c r="BJ67" i="17"/>
  <c r="BJ63" i="17"/>
  <c r="BJ54" i="17"/>
  <c r="BX61" i="17"/>
  <c r="BX38" i="17"/>
  <c r="DL66" i="17"/>
  <c r="DH50" i="17"/>
  <c r="DH16" i="17"/>
  <c r="DH69" i="17"/>
  <c r="DL53" i="17"/>
  <c r="CO52" i="17"/>
  <c r="DL21" i="17"/>
  <c r="BX75" i="17"/>
  <c r="CB66" i="17"/>
  <c r="CP63" i="17"/>
  <c r="CP38" i="17"/>
  <c r="CP39" i="17"/>
  <c r="CP64" i="17"/>
  <c r="CP67" i="17"/>
  <c r="CT49" i="17"/>
  <c r="DL41" i="17"/>
  <c r="DK71" i="17"/>
  <c r="DJ71" i="17"/>
  <c r="DF71" i="17"/>
  <c r="DD71" i="17"/>
  <c r="DE71" i="17" s="1"/>
  <c r="DG71" i="17"/>
  <c r="DI71" i="17"/>
  <c r="DL19" i="17"/>
  <c r="DL50" i="17"/>
  <c r="CY25" i="17"/>
  <c r="DH21" i="17"/>
  <c r="DH37" i="17"/>
  <c r="DL67" i="17"/>
  <c r="DG15" i="17"/>
  <c r="DK15" i="17"/>
  <c r="DI15" i="17"/>
  <c r="DF15" i="17"/>
  <c r="DJ15" i="17"/>
  <c r="DD15" i="17"/>
  <c r="DE15" i="17" s="1"/>
  <c r="DJ32" i="17"/>
  <c r="DD32" i="17"/>
  <c r="DE32" i="17" s="1"/>
  <c r="DG32" i="17"/>
  <c r="DF32" i="17"/>
  <c r="DI32" i="17"/>
  <c r="DK32" i="17"/>
  <c r="CP12" i="17"/>
  <c r="DH61" i="17"/>
  <c r="DL36" i="17"/>
  <c r="DH22" i="17"/>
  <c r="DL73" i="17"/>
  <c r="DL64" i="17"/>
  <c r="CT34" i="17"/>
  <c r="CQ14" i="17"/>
  <c r="CG25" i="17"/>
  <c r="CS14" i="17"/>
  <c r="CO14" i="17"/>
  <c r="CR14" i="17"/>
  <c r="CN14" i="17"/>
  <c r="CO28" i="17"/>
  <c r="CN28" i="17"/>
  <c r="CS28" i="17"/>
  <c r="CQ28" i="17"/>
  <c r="CL28" i="17"/>
  <c r="CM28" i="17" s="1"/>
  <c r="CR28" i="17"/>
  <c r="CO76" i="17"/>
  <c r="CO77" i="17" s="1"/>
  <c r="CQ76" i="17"/>
  <c r="CQ77" i="17" s="1"/>
  <c r="CN76" i="17"/>
  <c r="CN77" i="17" s="1"/>
  <c r="CS76" i="17"/>
  <c r="CS77" i="17" s="1"/>
  <c r="CR76" i="17"/>
  <c r="CR77" i="17" s="1"/>
  <c r="BF19" i="17"/>
  <c r="BJ65" i="17"/>
  <c r="BG13" i="17"/>
  <c r="CO42" i="17"/>
  <c r="CN42" i="17"/>
  <c r="CQ42" i="17"/>
  <c r="CS42" i="17"/>
  <c r="CR42" i="17"/>
  <c r="CL42" i="17"/>
  <c r="CM42" i="17" s="1"/>
  <c r="BJ69" i="17"/>
  <c r="BO46" i="17"/>
  <c r="CG40" i="17"/>
  <c r="CY40" i="17" s="1"/>
  <c r="CY46" i="17" s="1"/>
  <c r="BQ77" i="17"/>
  <c r="BQ80" i="17" s="1"/>
  <c r="CI53" i="17"/>
  <c r="DA53" i="17" s="1"/>
  <c r="CB36" i="17"/>
  <c r="BX19" i="17"/>
  <c r="CB37" i="17"/>
  <c r="CB49" i="17"/>
  <c r="CB39" i="17"/>
  <c r="CP41" i="17"/>
  <c r="CL10" i="17"/>
  <c r="CM10" i="17" s="1"/>
  <c r="CP10" i="17" s="1"/>
  <c r="CP61" i="17"/>
  <c r="CT18" i="17"/>
  <c r="CS27" i="17"/>
  <c r="CR27" i="17"/>
  <c r="CQ27" i="17"/>
  <c r="CO27" i="17"/>
  <c r="CN27" i="17"/>
  <c r="CL27" i="17"/>
  <c r="CM27" i="17" s="1"/>
  <c r="BX12" i="17"/>
  <c r="BX20" i="17"/>
  <c r="CS52" i="17"/>
  <c r="CT47" i="17"/>
  <c r="CT65" i="17"/>
  <c r="CP75" i="17"/>
  <c r="CO13" i="17"/>
  <c r="BX50" i="17"/>
  <c r="CB20" i="17"/>
  <c r="BX67" i="17"/>
  <c r="BX16" i="17"/>
  <c r="BX49" i="17"/>
  <c r="BX39" i="17"/>
  <c r="CP24" i="17"/>
  <c r="CT41" i="17"/>
  <c r="CR13" i="17"/>
  <c r="CP22" i="17"/>
  <c r="CP23" i="17"/>
  <c r="CO29" i="17"/>
  <c r="CQ29" i="17"/>
  <c r="CL29" i="17"/>
  <c r="CM29" i="17" s="1"/>
  <c r="CS29" i="17"/>
  <c r="CN29" i="17"/>
  <c r="CR29" i="17"/>
  <c r="CP16" i="17"/>
  <c r="CT73" i="17"/>
  <c r="CH13" i="17"/>
  <c r="CL9" i="17"/>
  <c r="BF61" i="17"/>
  <c r="BJ41" i="17"/>
  <c r="CO15" i="17"/>
  <c r="CR15" i="17"/>
  <c r="CN15" i="17"/>
  <c r="CQ15" i="17"/>
  <c r="CS15" i="17"/>
  <c r="CL15" i="17"/>
  <c r="CM15" i="17" s="1"/>
  <c r="CT66" i="17"/>
  <c r="CP19" i="17"/>
  <c r="CT39" i="17"/>
  <c r="CP73" i="17"/>
  <c r="CT20" i="17"/>
  <c r="CT54" i="17"/>
  <c r="CT69" i="17"/>
  <c r="CP18" i="17"/>
  <c r="CT23" i="17"/>
  <c r="BQ52" i="17"/>
  <c r="CI47" i="17"/>
  <c r="DA47" i="17" s="1"/>
  <c r="BX21" i="17"/>
  <c r="CP66" i="17"/>
  <c r="CP49" i="17"/>
  <c r="CU49" i="17" s="1"/>
  <c r="CW49" i="17" s="1"/>
  <c r="CT53" i="17"/>
  <c r="AA18" i="17"/>
  <c r="AC18" i="17" s="1"/>
  <c r="CO32" i="17"/>
  <c r="CS32" i="17"/>
  <c r="CR32" i="17"/>
  <c r="CN32" i="17"/>
  <c r="CL32" i="17"/>
  <c r="CM32" i="17" s="1"/>
  <c r="CQ32" i="17"/>
  <c r="BR46" i="17"/>
  <c r="CJ34" i="17"/>
  <c r="DB34" i="17" s="1"/>
  <c r="CT24" i="17"/>
  <c r="CT38" i="17"/>
  <c r="CR52" i="17"/>
  <c r="CT10" i="17"/>
  <c r="CQ13" i="17"/>
  <c r="CG77" i="17"/>
  <c r="CT50" i="17"/>
  <c r="CT12" i="17"/>
  <c r="AN19" i="17"/>
  <c r="CA32" i="17"/>
  <c r="BW32" i="17"/>
  <c r="BY32" i="17"/>
  <c r="BZ32" i="17"/>
  <c r="BT32" i="17"/>
  <c r="BU32" i="17" s="1"/>
  <c r="BV32" i="17"/>
  <c r="AW77" i="17"/>
  <c r="CA15" i="17"/>
  <c r="BT15" i="17"/>
  <c r="BU15" i="17" s="1"/>
  <c r="BV15" i="17"/>
  <c r="BW15" i="17"/>
  <c r="BY15" i="17"/>
  <c r="BZ15" i="17"/>
  <c r="BJ22" i="17"/>
  <c r="CB75" i="17"/>
  <c r="BX18" i="17"/>
  <c r="CB23" i="17"/>
  <c r="CB61" i="17"/>
  <c r="CB24" i="17"/>
  <c r="CB38" i="17"/>
  <c r="BX71" i="17"/>
  <c r="BV52" i="17"/>
  <c r="BX36" i="17"/>
  <c r="CB19" i="17"/>
  <c r="BW13" i="17"/>
  <c r="BX74" i="17"/>
  <c r="AP13" i="17"/>
  <c r="AR19" i="17"/>
  <c r="AW46" i="17"/>
  <c r="BJ61" i="17"/>
  <c r="BD13" i="17"/>
  <c r="CB18" i="17"/>
  <c r="CC18" i="17" s="1"/>
  <c r="CE18" i="17" s="1"/>
  <c r="BX24" i="17"/>
  <c r="BW52" i="17"/>
  <c r="BX64" i="17"/>
  <c r="CB65" i="17"/>
  <c r="BX37" i="17"/>
  <c r="CB10" i="17"/>
  <c r="BZ13" i="17"/>
  <c r="CB22" i="17"/>
  <c r="BV14" i="17"/>
  <c r="BW14" i="17"/>
  <c r="CA14" i="17"/>
  <c r="BZ14" i="17"/>
  <c r="BY14" i="17"/>
  <c r="BO25" i="17"/>
  <c r="BT28" i="17"/>
  <c r="BU28" i="17" s="1"/>
  <c r="CA28" i="17"/>
  <c r="BV28" i="17"/>
  <c r="BZ28" i="17"/>
  <c r="BW28" i="17"/>
  <c r="BY28" i="17"/>
  <c r="BW76" i="17"/>
  <c r="BW77" i="17" s="1"/>
  <c r="BY76" i="17"/>
  <c r="BY77" i="17" s="1"/>
  <c r="CA76" i="17"/>
  <c r="BV76" i="17"/>
  <c r="BV77" i="17" s="1"/>
  <c r="BZ76" i="17"/>
  <c r="BZ77" i="17" s="1"/>
  <c r="CB63" i="17"/>
  <c r="CB71" i="17"/>
  <c r="BY52" i="17"/>
  <c r="BX66" i="17"/>
  <c r="BX65" i="17"/>
  <c r="BV13" i="17"/>
  <c r="BT27" i="17"/>
  <c r="BU27" i="17" s="1"/>
  <c r="CA27" i="17"/>
  <c r="BV27" i="17"/>
  <c r="BW27" i="17"/>
  <c r="BY27" i="17"/>
  <c r="BZ27" i="17"/>
  <c r="BJ20" i="17"/>
  <c r="BJ75" i="17"/>
  <c r="BJ71" i="17"/>
  <c r="BE13" i="17"/>
  <c r="BF37" i="17"/>
  <c r="CB41" i="17"/>
  <c r="BX63" i="17"/>
  <c r="CB64" i="17"/>
  <c r="BX10" i="17"/>
  <c r="CB16" i="17"/>
  <c r="CB21" i="17"/>
  <c r="CB74" i="17"/>
  <c r="CB73" i="17"/>
  <c r="BW42" i="17"/>
  <c r="BT42" i="17"/>
  <c r="BU42" i="17" s="1"/>
  <c r="BV42" i="17"/>
  <c r="CA42" i="17"/>
  <c r="BZ42" i="17"/>
  <c r="BY42" i="17"/>
  <c r="BW40" i="17"/>
  <c r="CA40" i="17"/>
  <c r="BV40" i="17"/>
  <c r="BZ40" i="17"/>
  <c r="BY40" i="17"/>
  <c r="BT40" i="17"/>
  <c r="BU40" i="17" s="1"/>
  <c r="BX23" i="17"/>
  <c r="BX41" i="17"/>
  <c r="BZ52" i="17"/>
  <c r="CA13" i="17"/>
  <c r="BX73" i="17"/>
  <c r="BX54" i="17"/>
  <c r="BT29" i="17"/>
  <c r="BU29" i="17" s="1"/>
  <c r="CA29" i="17"/>
  <c r="BW29" i="17"/>
  <c r="BY29" i="17"/>
  <c r="BV29" i="17"/>
  <c r="BZ29" i="17"/>
  <c r="AX25" i="17"/>
  <c r="BP14" i="17"/>
  <c r="BT14" i="17" s="1"/>
  <c r="BF67" i="17"/>
  <c r="BO77" i="17"/>
  <c r="BX69" i="17"/>
  <c r="CB12" i="17"/>
  <c r="BU34" i="17"/>
  <c r="BT47" i="17"/>
  <c r="CB67" i="17"/>
  <c r="BY13" i="17"/>
  <c r="CB54" i="17"/>
  <c r="BU53" i="17"/>
  <c r="AA74" i="17"/>
  <c r="AC74" i="17" s="1"/>
  <c r="BP13" i="17"/>
  <c r="BT9" i="17"/>
  <c r="CB53" i="17"/>
  <c r="CB50" i="17"/>
  <c r="CB34" i="17"/>
  <c r="CB47" i="17"/>
  <c r="CA52" i="17"/>
  <c r="BX22" i="17"/>
  <c r="BJ24" i="17"/>
  <c r="BH52" i="17"/>
  <c r="AA20" i="17"/>
  <c r="AC20" i="17" s="1"/>
  <c r="BE14" i="17"/>
  <c r="BB14" i="17"/>
  <c r="BG14" i="17"/>
  <c r="AW25" i="17"/>
  <c r="BH14" i="17"/>
  <c r="BD14" i="17"/>
  <c r="BI14" i="17"/>
  <c r="AN16" i="17"/>
  <c r="BI28" i="17"/>
  <c r="BG28" i="17"/>
  <c r="BD28" i="17"/>
  <c r="BE28" i="17"/>
  <c r="BH28" i="17"/>
  <c r="BB28" i="17"/>
  <c r="BC28" i="17" s="1"/>
  <c r="BH76" i="17"/>
  <c r="BH77" i="17" s="1"/>
  <c r="BG76" i="17"/>
  <c r="BG77" i="17" s="1"/>
  <c r="BE76" i="17"/>
  <c r="BE77" i="17" s="1"/>
  <c r="BI76" i="17"/>
  <c r="BI77" i="17" s="1"/>
  <c r="BD76" i="17"/>
  <c r="BD77" i="17" s="1"/>
  <c r="BF20" i="17"/>
  <c r="BF24" i="17"/>
  <c r="BF75" i="17"/>
  <c r="BD52" i="17"/>
  <c r="BF36" i="17"/>
  <c r="BJ10" i="17"/>
  <c r="BH13" i="17"/>
  <c r="BF16" i="17"/>
  <c r="BF54" i="17"/>
  <c r="BJ50" i="17"/>
  <c r="BJ73" i="17"/>
  <c r="BF74" i="17"/>
  <c r="AN15" i="17"/>
  <c r="BF41" i="17"/>
  <c r="BC53" i="17"/>
  <c r="BJ36" i="17"/>
  <c r="BI42" i="17"/>
  <c r="BE42" i="17"/>
  <c r="BG42" i="17"/>
  <c r="BD42" i="17"/>
  <c r="BH42" i="17"/>
  <c r="BB42" i="17"/>
  <c r="BC42" i="17" s="1"/>
  <c r="BJ21" i="17"/>
  <c r="BF18" i="17"/>
  <c r="BI40" i="17"/>
  <c r="BE40" i="17"/>
  <c r="BE46" i="17" s="1"/>
  <c r="BD40" i="17"/>
  <c r="BH40" i="17"/>
  <c r="BG40" i="17"/>
  <c r="BB40" i="17"/>
  <c r="BC40" i="17" s="1"/>
  <c r="BH29" i="17"/>
  <c r="BG29" i="17"/>
  <c r="BD29" i="17"/>
  <c r="BI29" i="17"/>
  <c r="BE29" i="17"/>
  <c r="BB29" i="17"/>
  <c r="BC29" i="17" s="1"/>
  <c r="BJ12" i="17"/>
  <c r="BF38" i="17"/>
  <c r="BI52" i="17"/>
  <c r="BJ47" i="17"/>
  <c r="BJ19" i="17"/>
  <c r="BF65" i="17"/>
  <c r="BJ66" i="17"/>
  <c r="BI13" i="17"/>
  <c r="BF21" i="17"/>
  <c r="BF49" i="17"/>
  <c r="BJ64" i="17"/>
  <c r="BJ53" i="17"/>
  <c r="AM52" i="17"/>
  <c r="AX13" i="17"/>
  <c r="BB9" i="17"/>
  <c r="BJ38" i="17"/>
  <c r="BF63" i="17"/>
  <c r="BJ16" i="17"/>
  <c r="BJ74" i="17"/>
  <c r="BF64" i="17"/>
  <c r="BI27" i="17"/>
  <c r="BD27" i="17"/>
  <c r="BE27" i="17"/>
  <c r="BH27" i="17"/>
  <c r="BG27" i="17"/>
  <c r="BB27" i="17"/>
  <c r="BC27" i="17" s="1"/>
  <c r="BJ34" i="17"/>
  <c r="AR40" i="17"/>
  <c r="BJ23" i="17"/>
  <c r="BF12" i="17"/>
  <c r="BF22" i="17"/>
  <c r="BF50" i="17"/>
  <c r="BJ49" i="17"/>
  <c r="AA63" i="17"/>
  <c r="AC63" i="17" s="1"/>
  <c r="AF77" i="17"/>
  <c r="AX76" i="17"/>
  <c r="BG32" i="17"/>
  <c r="BH32" i="17"/>
  <c r="BE32" i="17"/>
  <c r="BB32" i="17"/>
  <c r="BC32" i="17" s="1"/>
  <c r="BI32" i="17"/>
  <c r="BD32" i="17"/>
  <c r="BC34" i="17"/>
  <c r="BF23" i="17"/>
  <c r="BB52" i="17"/>
  <c r="BC47" i="17"/>
  <c r="BE15" i="17"/>
  <c r="BD15" i="17"/>
  <c r="BH15" i="17"/>
  <c r="BI15" i="17"/>
  <c r="BG15" i="17"/>
  <c r="BB15" i="17"/>
  <c r="BC15" i="17" s="1"/>
  <c r="BF66" i="17"/>
  <c r="BF10" i="17"/>
  <c r="BF69" i="17"/>
  <c r="BJ18" i="17"/>
  <c r="BJ39" i="17"/>
  <c r="BF73" i="17"/>
  <c r="BJ37" i="17"/>
  <c r="AA36" i="17"/>
  <c r="AC36" i="17" s="1"/>
  <c r="AA73" i="17"/>
  <c r="AC73" i="17" s="1"/>
  <c r="AR23" i="17"/>
  <c r="AN50" i="17"/>
  <c r="AN38" i="17"/>
  <c r="AL52" i="17"/>
  <c r="AN65" i="17"/>
  <c r="AN69" i="17"/>
  <c r="AN22" i="17"/>
  <c r="AN66" i="17"/>
  <c r="AR20" i="17"/>
  <c r="AA21" i="17"/>
  <c r="AC21" i="17" s="1"/>
  <c r="AN20" i="17"/>
  <c r="AN67" i="17"/>
  <c r="AN10" i="17"/>
  <c r="AR71" i="17"/>
  <c r="AN61" i="17"/>
  <c r="AN64" i="17"/>
  <c r="AA40" i="17"/>
  <c r="AC40" i="17" s="1"/>
  <c r="AO13" i="17"/>
  <c r="AR75" i="17"/>
  <c r="AR16" i="17"/>
  <c r="AS16" i="17" s="1"/>
  <c r="AU16" i="17" s="1"/>
  <c r="AN41" i="17"/>
  <c r="AQ29" i="17"/>
  <c r="AJ29" i="17"/>
  <c r="AK29" i="17" s="1"/>
  <c r="AO29" i="17"/>
  <c r="AM29" i="17"/>
  <c r="AP29" i="17"/>
  <c r="AL29" i="17"/>
  <c r="AA23" i="17"/>
  <c r="AC23" i="17" s="1"/>
  <c r="AM46" i="17"/>
  <c r="AN37" i="17"/>
  <c r="AN74" i="17"/>
  <c r="AR18" i="17"/>
  <c r="AR49" i="17"/>
  <c r="AR12" i="17"/>
  <c r="AK53" i="17"/>
  <c r="AR69" i="17"/>
  <c r="AF13" i="17"/>
  <c r="AJ9" i="17"/>
  <c r="AN39" i="17"/>
  <c r="AN75" i="17"/>
  <c r="AN12" i="17"/>
  <c r="AK47" i="17"/>
  <c r="AJ52" i="17"/>
  <c r="AR41" i="17"/>
  <c r="AR73" i="17"/>
  <c r="AR50" i="17"/>
  <c r="AA53" i="17"/>
  <c r="AC53" i="17" s="1"/>
  <c r="AO46" i="17"/>
  <c r="AM13" i="17"/>
  <c r="AP14" i="17"/>
  <c r="AP25" i="17" s="1"/>
  <c r="AQ14" i="17"/>
  <c r="AQ25" i="17" s="1"/>
  <c r="AJ14" i="17"/>
  <c r="AE25" i="17"/>
  <c r="AL14" i="17"/>
  <c r="AL25" i="17" s="1"/>
  <c r="AO14" i="17"/>
  <c r="AM14" i="17"/>
  <c r="AM25" i="17" s="1"/>
  <c r="AN18" i="17"/>
  <c r="AR67" i="17"/>
  <c r="AR53" i="17"/>
  <c r="AP52" i="17"/>
  <c r="AR65" i="17"/>
  <c r="AJ32" i="17"/>
  <c r="AK32" i="17" s="1"/>
  <c r="AQ32" i="17"/>
  <c r="AP32" i="17"/>
  <c r="AL32" i="17"/>
  <c r="AM32" i="17"/>
  <c r="AO32" i="17"/>
  <c r="AR54" i="17"/>
  <c r="AN36" i="17"/>
  <c r="AR21" i="17"/>
  <c r="Y26" i="17"/>
  <c r="Y33" i="17" s="1"/>
  <c r="AE26" i="17"/>
  <c r="AW26" i="17" s="1"/>
  <c r="BO26" i="17" s="1"/>
  <c r="CG26" i="17" s="1"/>
  <c r="CY26" i="17" s="1"/>
  <c r="AR63" i="17"/>
  <c r="AA22" i="17"/>
  <c r="AC22" i="17" s="1"/>
  <c r="AL46" i="17"/>
  <c r="AN23" i="17"/>
  <c r="AR61" i="17"/>
  <c r="AR24" i="17"/>
  <c r="AQ28" i="17"/>
  <c r="AO28" i="17"/>
  <c r="AM28" i="17"/>
  <c r="AP28" i="17"/>
  <c r="AL28" i="17"/>
  <c r="AJ28" i="17"/>
  <c r="AK28" i="17" s="1"/>
  <c r="AR47" i="17"/>
  <c r="AQ52" i="17"/>
  <c r="AR22" i="17"/>
  <c r="AR39" i="17"/>
  <c r="AA19" i="17"/>
  <c r="AC19" i="17" s="1"/>
  <c r="AA75" i="17"/>
  <c r="AC75" i="17" s="1"/>
  <c r="AA15" i="17"/>
  <c r="AC15" i="17" s="1"/>
  <c r="AK34" i="17"/>
  <c r="AJ46" i="17"/>
  <c r="AN40" i="17"/>
  <c r="AR10" i="17"/>
  <c r="AQ13" i="17"/>
  <c r="AN71" i="17"/>
  <c r="AN49" i="17"/>
  <c r="AN24" i="17"/>
  <c r="AR42" i="17"/>
  <c r="AO52" i="17"/>
  <c r="AJ27" i="17"/>
  <c r="AK27" i="17" s="1"/>
  <c r="AQ27" i="17"/>
  <c r="AO27" i="17"/>
  <c r="AL27" i="17"/>
  <c r="AM27" i="17"/>
  <c r="AP27" i="17"/>
  <c r="AR64" i="17"/>
  <c r="AN63" i="17"/>
  <c r="AM76" i="17"/>
  <c r="AM77" i="17" s="1"/>
  <c r="AQ76" i="17"/>
  <c r="AO76" i="17"/>
  <c r="AO77" i="17" s="1"/>
  <c r="AJ76" i="17"/>
  <c r="AK76" i="17" s="1"/>
  <c r="AL76" i="17"/>
  <c r="AL77" i="17" s="1"/>
  <c r="AP76" i="17"/>
  <c r="AP77" i="17" s="1"/>
  <c r="AR15" i="17"/>
  <c r="AR66" i="17"/>
  <c r="AN21" i="17"/>
  <c r="AP46" i="17"/>
  <c r="AR37" i="17"/>
  <c r="AR74" i="17"/>
  <c r="AR38" i="17"/>
  <c r="AN42" i="17"/>
  <c r="AR36" i="17"/>
  <c r="AN73" i="17"/>
  <c r="AR34" i="17"/>
  <c r="AQ46" i="17"/>
  <c r="AL13" i="17"/>
  <c r="AN54" i="17"/>
  <c r="AA42" i="17"/>
  <c r="AC42" i="17" s="1"/>
  <c r="AA39" i="17"/>
  <c r="AC39" i="17" s="1"/>
  <c r="AA66" i="17"/>
  <c r="AC66" i="17" s="1"/>
  <c r="Z27" i="17"/>
  <c r="AA69" i="17"/>
  <c r="AC69" i="17" s="1"/>
  <c r="AA65" i="17"/>
  <c r="AC65" i="17" s="1"/>
  <c r="AA24" i="17"/>
  <c r="AC24" i="17" s="1"/>
  <c r="Z32" i="17"/>
  <c r="Z28" i="17"/>
  <c r="AA37" i="17"/>
  <c r="AC37" i="17" s="1"/>
  <c r="AA49" i="17"/>
  <c r="AC49" i="17" s="1"/>
  <c r="AA61" i="17"/>
  <c r="AC61" i="17" s="1"/>
  <c r="Z29" i="17"/>
  <c r="AA41" i="17"/>
  <c r="AC41" i="17" s="1"/>
  <c r="AA64" i="17"/>
  <c r="AC64" i="17" s="1"/>
  <c r="AA67" i="17"/>
  <c r="AC67" i="17" s="1"/>
  <c r="AA38" i="17"/>
  <c r="AC38" i="17" s="1"/>
  <c r="N58" i="6"/>
  <c r="E69" i="23" s="1"/>
  <c r="Z14" i="17"/>
  <c r="AA71" i="17"/>
  <c r="AC71" i="17" s="1"/>
  <c r="AA50" i="17"/>
  <c r="AC50" i="17" s="1"/>
  <c r="R26" i="17"/>
  <c r="Z76" i="17"/>
  <c r="Y13" i="17"/>
  <c r="Z9" i="17"/>
  <c r="K90" i="17"/>
  <c r="K91" i="17"/>
  <c r="K92" i="17"/>
  <c r="K94" i="17"/>
  <c r="S9" i="17"/>
  <c r="V9" i="17" s="1"/>
  <c r="K87" i="17" s="1"/>
  <c r="S28" i="17"/>
  <c r="V28" i="17" s="1"/>
  <c r="S27" i="17"/>
  <c r="V27" i="17" s="1"/>
  <c r="U26" i="17"/>
  <c r="T26" i="17"/>
  <c r="S32" i="17"/>
  <c r="V32" i="17" s="1"/>
  <c r="S76" i="17"/>
  <c r="V76" i="17" s="1"/>
  <c r="R25" i="17"/>
  <c r="X26" i="17"/>
  <c r="X33" i="17" s="1"/>
  <c r="X80" i="17" s="1"/>
  <c r="W26" i="17"/>
  <c r="W33" i="17" s="1"/>
  <c r="W80" i="17" s="1"/>
  <c r="S12" i="17"/>
  <c r="V12" i="17" s="1"/>
  <c r="T13" i="17"/>
  <c r="T77" i="17"/>
  <c r="U77" i="17"/>
  <c r="R46" i="17"/>
  <c r="S46" i="17"/>
  <c r="V34" i="17"/>
  <c r="R52" i="17"/>
  <c r="S47" i="17"/>
  <c r="V54" i="17"/>
  <c r="AA54" i="17" s="1"/>
  <c r="N80" i="17"/>
  <c r="O80" i="17"/>
  <c r="P80" i="17"/>
  <c r="Q80" i="17"/>
  <c r="M33" i="17"/>
  <c r="P87" i="17"/>
  <c r="P89" i="17" s="1"/>
  <c r="U25" i="17"/>
  <c r="U13" i="17"/>
  <c r="O58" i="6"/>
  <c r="M58" i="6"/>
  <c r="G11" i="15"/>
  <c r="G12" i="15" s="1"/>
  <c r="G10" i="15"/>
  <c r="H11" i="15"/>
  <c r="H12" i="15" s="1"/>
  <c r="DM37" i="17" l="1"/>
  <c r="DO37" i="17" s="1"/>
  <c r="CU20" i="17"/>
  <c r="CW20" i="17" s="1"/>
  <c r="AS19" i="17"/>
  <c r="AU19" i="17" s="1"/>
  <c r="AS38" i="17"/>
  <c r="AU38" i="17" s="1"/>
  <c r="AS40" i="17"/>
  <c r="AU40" i="17" s="1"/>
  <c r="BK54" i="17"/>
  <c r="BM54" i="17" s="1"/>
  <c r="CC61" i="17"/>
  <c r="CE61" i="17" s="1"/>
  <c r="CU65" i="17"/>
  <c r="CW65" i="17" s="1"/>
  <c r="CC21" i="17"/>
  <c r="CE21" i="17" s="1"/>
  <c r="DM69" i="17"/>
  <c r="DO69" i="17" s="1"/>
  <c r="CU50" i="17"/>
  <c r="CW50" i="17" s="1"/>
  <c r="CU22" i="17"/>
  <c r="CW22" i="17" s="1"/>
  <c r="E18" i="12"/>
  <c r="E15" i="12"/>
  <c r="E12" i="12"/>
  <c r="CC75" i="17"/>
  <c r="CE75" i="17" s="1"/>
  <c r="CU54" i="17"/>
  <c r="CW54" i="17" s="1"/>
  <c r="CU16" i="17"/>
  <c r="CW16" i="17" s="1"/>
  <c r="DM67" i="17"/>
  <c r="DO67" i="17" s="1"/>
  <c r="CU19" i="17"/>
  <c r="CW19" i="17" s="1"/>
  <c r="BK63" i="17"/>
  <c r="BM63" i="17" s="1"/>
  <c r="DM38" i="17"/>
  <c r="DO38" i="17" s="1"/>
  <c r="BW46" i="17"/>
  <c r="CU36" i="17"/>
  <c r="CW36" i="17" s="1"/>
  <c r="CC69" i="17"/>
  <c r="CE69" i="17" s="1"/>
  <c r="DA52" i="17"/>
  <c r="DD47" i="17"/>
  <c r="DM73" i="17"/>
  <c r="DO73" i="17" s="1"/>
  <c r="CU18" i="17"/>
  <c r="CW18" i="17" s="1"/>
  <c r="DF77" i="17"/>
  <c r="CU64" i="17"/>
  <c r="CW64" i="17" s="1"/>
  <c r="DM18" i="17"/>
  <c r="DO18" i="17" s="1"/>
  <c r="CU69" i="17"/>
  <c r="CW69" i="17" s="1"/>
  <c r="DL27" i="17"/>
  <c r="CU71" i="17"/>
  <c r="CW71" i="17" s="1"/>
  <c r="DB13" i="17"/>
  <c r="DB80" i="17" s="1"/>
  <c r="DD10" i="17"/>
  <c r="D69" i="23"/>
  <c r="H59" i="6"/>
  <c r="F69" i="23"/>
  <c r="DM22" i="17"/>
  <c r="DO22" i="17" s="1"/>
  <c r="BZ25" i="17"/>
  <c r="DM54" i="17"/>
  <c r="DO54" i="17" s="1"/>
  <c r="DM49" i="17"/>
  <c r="DO49" i="17" s="1"/>
  <c r="DM75" i="17"/>
  <c r="DO75" i="17" s="1"/>
  <c r="BK71" i="17"/>
  <c r="BM71" i="17" s="1"/>
  <c r="DM24" i="17"/>
  <c r="DO24" i="17" s="1"/>
  <c r="DK77" i="17"/>
  <c r="DJ25" i="17"/>
  <c r="CC20" i="17"/>
  <c r="CE20" i="17" s="1"/>
  <c r="CU61" i="17"/>
  <c r="CW61" i="17" s="1"/>
  <c r="DF25" i="17"/>
  <c r="DM63" i="17"/>
  <c r="DO63" i="17" s="1"/>
  <c r="BH46" i="17"/>
  <c r="CA46" i="17"/>
  <c r="DI77" i="17"/>
  <c r="CU21" i="17"/>
  <c r="CW21" i="17" s="1"/>
  <c r="BK69" i="17"/>
  <c r="BM69" i="17" s="1"/>
  <c r="BK36" i="17"/>
  <c r="BM36" i="17" s="1"/>
  <c r="CC54" i="17"/>
  <c r="CE54" i="17" s="1"/>
  <c r="BK67" i="17"/>
  <c r="BM67" i="17" s="1"/>
  <c r="BY46" i="17"/>
  <c r="CC66" i="17"/>
  <c r="CE66" i="17" s="1"/>
  <c r="CU41" i="17"/>
  <c r="CW41" i="17" s="1"/>
  <c r="DH74" i="17"/>
  <c r="DL29" i="17"/>
  <c r="DH27" i="17"/>
  <c r="CU67" i="17"/>
  <c r="CW67" i="17" s="1"/>
  <c r="AS61" i="17"/>
  <c r="AU61" i="17" s="1"/>
  <c r="DG77" i="17"/>
  <c r="DA77" i="17"/>
  <c r="DA80" i="17" s="1"/>
  <c r="DD53" i="17"/>
  <c r="DE53" i="17" s="1"/>
  <c r="DH53" i="17" s="1"/>
  <c r="CU75" i="17"/>
  <c r="CW75" i="17" s="1"/>
  <c r="DJ77" i="17"/>
  <c r="BK39" i="17"/>
  <c r="BM39" i="17" s="1"/>
  <c r="BK41" i="17"/>
  <c r="BM41" i="17" s="1"/>
  <c r="BT46" i="17"/>
  <c r="CU37" i="17"/>
  <c r="CW37" i="17" s="1"/>
  <c r="CU38" i="17"/>
  <c r="CW38" i="17" s="1"/>
  <c r="DM39" i="17"/>
  <c r="DO39" i="17" s="1"/>
  <c r="BZ46" i="17"/>
  <c r="DB46" i="17"/>
  <c r="DD34" i="17"/>
  <c r="DE34" i="17" s="1"/>
  <c r="DH34" i="17" s="1"/>
  <c r="DM34" i="17" s="1"/>
  <c r="CC19" i="17"/>
  <c r="CE19" i="17" s="1"/>
  <c r="DM19" i="17"/>
  <c r="DO19" i="17" s="1"/>
  <c r="DM23" i="17"/>
  <c r="DO23" i="17" s="1"/>
  <c r="DM16" i="17"/>
  <c r="DO16" i="17" s="1"/>
  <c r="BK20" i="17"/>
  <c r="BM20" i="17" s="1"/>
  <c r="DG25" i="17"/>
  <c r="BV25" i="17"/>
  <c r="DH71" i="17"/>
  <c r="DH42" i="17"/>
  <c r="BW25" i="17"/>
  <c r="DH32" i="17"/>
  <c r="DM66" i="17"/>
  <c r="DO66" i="17" s="1"/>
  <c r="BK10" i="17"/>
  <c r="BM10" i="17" s="1"/>
  <c r="CU24" i="17"/>
  <c r="CW24" i="17" s="1"/>
  <c r="CO25" i="17"/>
  <c r="BK37" i="17"/>
  <c r="BM37" i="17" s="1"/>
  <c r="BK65" i="17"/>
  <c r="BM65" i="17" s="1"/>
  <c r="BK61" i="17"/>
  <c r="BM61" i="17" s="1"/>
  <c r="CU39" i="17"/>
  <c r="CW39" i="17" s="1"/>
  <c r="CP42" i="17"/>
  <c r="DL15" i="17"/>
  <c r="DL13" i="17"/>
  <c r="DI25" i="17"/>
  <c r="CU74" i="17"/>
  <c r="CW74" i="17" s="1"/>
  <c r="BB46" i="17"/>
  <c r="BD46" i="17"/>
  <c r="BY25" i="17"/>
  <c r="CQ25" i="17"/>
  <c r="DL32" i="17"/>
  <c r="DM50" i="17"/>
  <c r="DO50" i="17" s="1"/>
  <c r="DM41" i="17"/>
  <c r="DO41" i="17" s="1"/>
  <c r="DH29" i="17"/>
  <c r="DM65" i="17"/>
  <c r="DO65" i="17" s="1"/>
  <c r="DM12" i="17"/>
  <c r="DO12" i="17" s="1"/>
  <c r="CP32" i="17"/>
  <c r="DJ26" i="17"/>
  <c r="DJ33" i="17" s="1"/>
  <c r="DK26" i="17"/>
  <c r="DF26" i="17"/>
  <c r="DF33" i="17" s="1"/>
  <c r="DI26" i="17"/>
  <c r="DI33" i="17" s="1"/>
  <c r="CY33" i="17"/>
  <c r="CY80" i="17" s="1"/>
  <c r="DG26" i="17"/>
  <c r="DG33" i="17" s="1"/>
  <c r="DD26" i="17"/>
  <c r="CT15" i="17"/>
  <c r="CC36" i="17"/>
  <c r="CE36" i="17" s="1"/>
  <c r="CP29" i="17"/>
  <c r="DM36" i="17"/>
  <c r="DO36" i="17" s="1"/>
  <c r="DL74" i="17"/>
  <c r="CC50" i="17"/>
  <c r="CE50" i="17" s="1"/>
  <c r="BK22" i="17"/>
  <c r="BM22" i="17" s="1"/>
  <c r="CU12" i="17"/>
  <c r="CW12" i="17" s="1"/>
  <c r="DK40" i="17"/>
  <c r="DK46" i="17" s="1"/>
  <c r="DJ40" i="17"/>
  <c r="DJ46" i="17" s="1"/>
  <c r="DF40" i="17"/>
  <c r="DF46" i="17" s="1"/>
  <c r="DD40" i="17"/>
  <c r="DG40" i="17"/>
  <c r="DG46" i="17" s="1"/>
  <c r="DI40" i="17"/>
  <c r="DI46" i="17" s="1"/>
  <c r="DL52" i="17"/>
  <c r="DL42" i="17"/>
  <c r="DL28" i="17"/>
  <c r="DL71" i="17"/>
  <c r="DL76" i="17"/>
  <c r="DM61" i="17"/>
  <c r="DO61" i="17" s="1"/>
  <c r="BK24" i="17"/>
  <c r="BM24" i="17" s="1"/>
  <c r="CC71" i="17"/>
  <c r="CE71" i="17" s="1"/>
  <c r="CC65" i="17"/>
  <c r="CE65" i="17" s="1"/>
  <c r="CC38" i="17"/>
  <c r="CE38" i="17" s="1"/>
  <c r="CC49" i="17"/>
  <c r="CE49" i="17" s="1"/>
  <c r="CP28" i="17"/>
  <c r="DM20" i="17"/>
  <c r="DO20" i="17" s="1"/>
  <c r="CC37" i="17"/>
  <c r="CE37" i="17" s="1"/>
  <c r="DM21" i="17"/>
  <c r="DO21" i="17" s="1"/>
  <c r="DL14" i="17"/>
  <c r="DK25" i="17"/>
  <c r="CC12" i="17"/>
  <c r="CE12" i="17" s="1"/>
  <c r="DH15" i="17"/>
  <c r="DM64" i="17"/>
  <c r="DO64" i="17" s="1"/>
  <c r="DH28" i="17"/>
  <c r="CU63" i="17"/>
  <c r="CW63" i="17" s="1"/>
  <c r="CC16" i="17"/>
  <c r="CE16" i="17" s="1"/>
  <c r="CS25" i="17"/>
  <c r="CT14" i="17"/>
  <c r="AF80" i="17"/>
  <c r="CC67" i="17"/>
  <c r="CE67" i="17" s="1"/>
  <c r="BP25" i="17"/>
  <c r="CH14" i="17"/>
  <c r="CZ14" i="17" s="1"/>
  <c r="CC63" i="17"/>
  <c r="CE63" i="17" s="1"/>
  <c r="CI52" i="17"/>
  <c r="CL47" i="17"/>
  <c r="CP15" i="17"/>
  <c r="CT29" i="17"/>
  <c r="CT42" i="17"/>
  <c r="CT76" i="17"/>
  <c r="CT28" i="17"/>
  <c r="BK19" i="17"/>
  <c r="BM19" i="17" s="1"/>
  <c r="CC64" i="17"/>
  <c r="CE64" i="17" s="1"/>
  <c r="CI77" i="17"/>
  <c r="CI80" i="17" s="1"/>
  <c r="CL53" i="17"/>
  <c r="CJ46" i="17"/>
  <c r="CL34" i="17"/>
  <c r="AA27" i="17"/>
  <c r="AC27" i="17" s="1"/>
  <c r="AS50" i="17"/>
  <c r="AU50" i="17" s="1"/>
  <c r="BK16" i="17"/>
  <c r="BM16" i="17" s="1"/>
  <c r="BK73" i="17"/>
  <c r="BM73" i="17" s="1"/>
  <c r="BK75" i="17"/>
  <c r="BM75" i="17" s="1"/>
  <c r="CU10" i="17"/>
  <c r="CW10" i="17" s="1"/>
  <c r="CT13" i="17"/>
  <c r="CU23" i="17"/>
  <c r="CW23" i="17" s="1"/>
  <c r="CU73" i="17"/>
  <c r="CW73" i="17" s="1"/>
  <c r="CP27" i="17"/>
  <c r="CO26" i="17"/>
  <c r="CO33" i="17" s="1"/>
  <c r="CL26" i="17"/>
  <c r="CG33" i="17"/>
  <c r="CG80" i="17" s="1"/>
  <c r="CR26" i="17"/>
  <c r="CR33" i="17" s="1"/>
  <c r="CN26" i="17"/>
  <c r="CN33" i="17" s="1"/>
  <c r="CS26" i="17"/>
  <c r="CQ26" i="17"/>
  <c r="CQ33" i="17" s="1"/>
  <c r="AS20" i="17"/>
  <c r="AU20" i="17" s="1"/>
  <c r="BV46" i="17"/>
  <c r="CB76" i="17"/>
  <c r="CB77" i="17" s="1"/>
  <c r="CO40" i="17"/>
  <c r="CO46" i="17" s="1"/>
  <c r="CQ40" i="17"/>
  <c r="CQ46" i="17" s="1"/>
  <c r="CL40" i="17"/>
  <c r="CM40" i="17" s="1"/>
  <c r="CS40" i="17"/>
  <c r="CR40" i="17"/>
  <c r="CR46" i="17" s="1"/>
  <c r="CN40" i="17"/>
  <c r="CN46" i="17" s="1"/>
  <c r="CG46" i="17"/>
  <c r="AS22" i="17"/>
  <c r="AU22" i="17" s="1"/>
  <c r="CB40" i="17"/>
  <c r="CT32" i="17"/>
  <c r="CU66" i="17"/>
  <c r="CW66" i="17" s="1"/>
  <c r="CT27" i="17"/>
  <c r="CC39" i="17"/>
  <c r="CE39" i="17" s="1"/>
  <c r="CN25" i="17"/>
  <c r="CM9" i="17"/>
  <c r="CL13" i="17"/>
  <c r="CT52" i="17"/>
  <c r="CR25" i="17"/>
  <c r="CC73" i="17"/>
  <c r="CE73" i="17" s="1"/>
  <c r="CC74" i="17"/>
  <c r="CE74" i="17" s="1"/>
  <c r="BX28" i="17"/>
  <c r="BX32" i="17"/>
  <c r="CA26" i="17"/>
  <c r="BT26" i="17"/>
  <c r="BV26" i="17"/>
  <c r="BV33" i="17" s="1"/>
  <c r="BO33" i="17"/>
  <c r="BO80" i="17" s="1"/>
  <c r="BW26" i="17"/>
  <c r="BW33" i="17" s="1"/>
  <c r="BY26" i="17"/>
  <c r="BY33" i="17" s="1"/>
  <c r="BZ26" i="17"/>
  <c r="BZ33" i="17" s="1"/>
  <c r="AN27" i="17"/>
  <c r="BJ40" i="17"/>
  <c r="CA77" i="17"/>
  <c r="BX27" i="17"/>
  <c r="CC24" i="17"/>
  <c r="CE24" i="17" s="1"/>
  <c r="BT13" i="17"/>
  <c r="BU9" i="17"/>
  <c r="CB27" i="17"/>
  <c r="BU14" i="17"/>
  <c r="BT25" i="17"/>
  <c r="AX77" i="17"/>
  <c r="AX80" i="17" s="1"/>
  <c r="BP76" i="17"/>
  <c r="CH76" i="17" s="1"/>
  <c r="CZ76" i="17" s="1"/>
  <c r="BK23" i="17"/>
  <c r="BM23" i="17" s="1"/>
  <c r="BK12" i="17"/>
  <c r="BM12" i="17" s="1"/>
  <c r="CB29" i="17"/>
  <c r="BX40" i="17"/>
  <c r="CB42" i="17"/>
  <c r="CB28" i="17"/>
  <c r="CC23" i="17"/>
  <c r="CE23" i="17" s="1"/>
  <c r="CB52" i="17"/>
  <c r="BX34" i="17"/>
  <c r="BU46" i="17"/>
  <c r="BX29" i="17"/>
  <c r="CC10" i="17"/>
  <c r="CE10" i="17" s="1"/>
  <c r="CB13" i="17"/>
  <c r="BX15" i="17"/>
  <c r="CB32" i="17"/>
  <c r="BU47" i="17"/>
  <c r="BT52" i="17"/>
  <c r="CC22" i="17"/>
  <c r="CE22" i="17" s="1"/>
  <c r="BK74" i="17"/>
  <c r="BM74" i="17" s="1"/>
  <c r="BF29" i="17"/>
  <c r="BG46" i="17"/>
  <c r="BJ28" i="17"/>
  <c r="BE25" i="17"/>
  <c r="BX42" i="17"/>
  <c r="CB14" i="17"/>
  <c r="CA25" i="17"/>
  <c r="CB15" i="17"/>
  <c r="BX53" i="17"/>
  <c r="CC41" i="17"/>
  <c r="CE41" i="17" s="1"/>
  <c r="AS75" i="17"/>
  <c r="AU75" i="17" s="1"/>
  <c r="BJ15" i="17"/>
  <c r="BJ52" i="17"/>
  <c r="BJ29" i="17"/>
  <c r="BJ76" i="17"/>
  <c r="BJ77" i="17" s="1"/>
  <c r="BG25" i="17"/>
  <c r="BD26" i="17"/>
  <c r="BD33" i="17" s="1"/>
  <c r="BI26" i="17"/>
  <c r="BG26" i="17"/>
  <c r="BG33" i="17" s="1"/>
  <c r="BH26" i="17"/>
  <c r="BH33" i="17" s="1"/>
  <c r="BE26" i="17"/>
  <c r="BE33" i="17" s="1"/>
  <c r="BB26" i="17"/>
  <c r="AW33" i="17"/>
  <c r="AW80" i="17" s="1"/>
  <c r="BK18" i="17"/>
  <c r="BM18" i="17" s="1"/>
  <c r="BF34" i="17"/>
  <c r="BC46" i="17"/>
  <c r="BK38" i="17"/>
  <c r="BM38" i="17" s="1"/>
  <c r="BK64" i="17"/>
  <c r="BM64" i="17" s="1"/>
  <c r="BB76" i="17"/>
  <c r="BB25" i="17"/>
  <c r="BC14" i="17"/>
  <c r="BJ27" i="17"/>
  <c r="BC9" i="17"/>
  <c r="BB13" i="17"/>
  <c r="BK21" i="17"/>
  <c r="BM21" i="17" s="1"/>
  <c r="BF53" i="17"/>
  <c r="BI25" i="17"/>
  <c r="BJ14" i="17"/>
  <c r="BK50" i="17"/>
  <c r="BM50" i="17" s="1"/>
  <c r="BJ32" i="17"/>
  <c r="AS15" i="17"/>
  <c r="AU15" i="17" s="1"/>
  <c r="AS23" i="17"/>
  <c r="AU23" i="17" s="1"/>
  <c r="AS65" i="17"/>
  <c r="AU65" i="17" s="1"/>
  <c r="AS71" i="17"/>
  <c r="AU71" i="17" s="1"/>
  <c r="BC52" i="17"/>
  <c r="BF47" i="17"/>
  <c r="BF52" i="17" s="1"/>
  <c r="BF32" i="17"/>
  <c r="BK49" i="17"/>
  <c r="BM49" i="17" s="1"/>
  <c r="BI46" i="17"/>
  <c r="BK66" i="17"/>
  <c r="BM66" i="17" s="1"/>
  <c r="BF40" i="17"/>
  <c r="BF42" i="17"/>
  <c r="BF28" i="17"/>
  <c r="BD25" i="17"/>
  <c r="BJ42" i="17"/>
  <c r="BH25" i="17"/>
  <c r="BF15" i="17"/>
  <c r="BF27" i="17"/>
  <c r="BJ13" i="17"/>
  <c r="AS74" i="17"/>
  <c r="AU74" i="17" s="1"/>
  <c r="AS69" i="17"/>
  <c r="AU69" i="17" s="1"/>
  <c r="AS39" i="17"/>
  <c r="AU39" i="17" s="1"/>
  <c r="AS67" i="17"/>
  <c r="AU67" i="17" s="1"/>
  <c r="AS66" i="17"/>
  <c r="AU66" i="17" s="1"/>
  <c r="AS18" i="17"/>
  <c r="AU18" i="17" s="1"/>
  <c r="AS64" i="17"/>
  <c r="AU64" i="17" s="1"/>
  <c r="AS36" i="17"/>
  <c r="AU36" i="17" s="1"/>
  <c r="AS24" i="17"/>
  <c r="AU24" i="17" s="1"/>
  <c r="AS41" i="17"/>
  <c r="AU41" i="17" s="1"/>
  <c r="AS63" i="17"/>
  <c r="AU63" i="17" s="1"/>
  <c r="AN32" i="17"/>
  <c r="AN34" i="17"/>
  <c r="AN46" i="17" s="1"/>
  <c r="AK46" i="17"/>
  <c r="AS12" i="17"/>
  <c r="AU12" i="17" s="1"/>
  <c r="AS54" i="17"/>
  <c r="AU54" i="17" s="1"/>
  <c r="AR14" i="17"/>
  <c r="AO25" i="17"/>
  <c r="AS49" i="17"/>
  <c r="AU49" i="17" s="1"/>
  <c r="AR46" i="17"/>
  <c r="AN76" i="17"/>
  <c r="AN28" i="17"/>
  <c r="AS73" i="17"/>
  <c r="AU73" i="17" s="1"/>
  <c r="AK9" i="17"/>
  <c r="AJ13" i="17"/>
  <c r="AN29" i="17"/>
  <c r="AR76" i="17"/>
  <c r="AR77" i="17" s="1"/>
  <c r="AR27" i="17"/>
  <c r="AR13" i="17"/>
  <c r="AS10" i="17"/>
  <c r="AU10" i="17" s="1"/>
  <c r="AQ77" i="17"/>
  <c r="AJ25" i="17"/>
  <c r="AK14" i="17"/>
  <c r="AS37" i="17"/>
  <c r="AU37" i="17" s="1"/>
  <c r="AR29" i="17"/>
  <c r="AR28" i="17"/>
  <c r="AR32" i="17"/>
  <c r="AK52" i="17"/>
  <c r="AN47" i="17"/>
  <c r="AN52" i="17" s="1"/>
  <c r="AJ77" i="17"/>
  <c r="AQ26" i="17"/>
  <c r="AJ26" i="17"/>
  <c r="AE33" i="17"/>
  <c r="AE80" i="17" s="1"/>
  <c r="AO26" i="17"/>
  <c r="AO33" i="17" s="1"/>
  <c r="AM26" i="17"/>
  <c r="AM33" i="17" s="1"/>
  <c r="AM80" i="17" s="1"/>
  <c r="AP26" i="17"/>
  <c r="AP33" i="17" s="1"/>
  <c r="AP80" i="17" s="1"/>
  <c r="AL26" i="17"/>
  <c r="AL33" i="17" s="1"/>
  <c r="AL80" i="17" s="1"/>
  <c r="AS42" i="17"/>
  <c r="AU42" i="17" s="1"/>
  <c r="AR52" i="17"/>
  <c r="AS21" i="17"/>
  <c r="AU21" i="17" s="1"/>
  <c r="AK77" i="17"/>
  <c r="AN53" i="17"/>
  <c r="AA32" i="17"/>
  <c r="AC32" i="17" s="1"/>
  <c r="AA28" i="17"/>
  <c r="AC28" i="17" s="1"/>
  <c r="Y80" i="17"/>
  <c r="E22" i="23"/>
  <c r="D62" i="8"/>
  <c r="E62" i="8" s="1"/>
  <c r="F62" i="8" s="1"/>
  <c r="G62" i="8" s="1"/>
  <c r="D61" i="8"/>
  <c r="E61" i="8" s="1"/>
  <c r="F61" i="8" s="1"/>
  <c r="G61" i="8" s="1"/>
  <c r="D63" i="8"/>
  <c r="E63" i="8" s="1"/>
  <c r="F63" i="8" s="1"/>
  <c r="G63" i="8" s="1"/>
  <c r="H22" i="23"/>
  <c r="G22" i="23"/>
  <c r="D22" i="23"/>
  <c r="F22" i="23"/>
  <c r="AA12" i="17"/>
  <c r="AC12" i="17" s="1"/>
  <c r="Z46" i="17"/>
  <c r="AA34" i="17"/>
  <c r="AA76" i="17"/>
  <c r="AC76" i="17" s="1"/>
  <c r="AA10" i="17"/>
  <c r="AC10" i="17" s="1"/>
  <c r="Z26" i="17"/>
  <c r="Z77" i="17"/>
  <c r="Z13" i="17"/>
  <c r="AA9" i="17"/>
  <c r="AC9" i="17" s="1"/>
  <c r="K93" i="17"/>
  <c r="R33" i="17"/>
  <c r="R77" i="17"/>
  <c r="S77" i="17"/>
  <c r="U33" i="17"/>
  <c r="V46" i="17"/>
  <c r="T33" i="17"/>
  <c r="S52" i="17"/>
  <c r="V47" i="17"/>
  <c r="AA47" i="17" s="1"/>
  <c r="V77" i="17"/>
  <c r="M80" i="17"/>
  <c r="R13" i="17"/>
  <c r="S29" i="17"/>
  <c r="S14" i="17"/>
  <c r="D20" i="8"/>
  <c r="E20" i="8" s="1"/>
  <c r="F20" i="8" s="1"/>
  <c r="G20" i="8" s="1"/>
  <c r="D59" i="8"/>
  <c r="E59" i="8" s="1"/>
  <c r="F59" i="8" s="1"/>
  <c r="G59" i="8" s="1"/>
  <c r="D47" i="8"/>
  <c r="E47" i="8" s="1"/>
  <c r="F47" i="8" s="1"/>
  <c r="G47" i="8" s="1"/>
  <c r="D54" i="8"/>
  <c r="E54" i="8" s="1"/>
  <c r="F54" i="8" s="1"/>
  <c r="G54" i="8" s="1"/>
  <c r="I9" i="15"/>
  <c r="H10" i="15"/>
  <c r="BW80" i="17" l="1"/>
  <c r="CU32" i="17"/>
  <c r="CW32" i="17" s="1"/>
  <c r="CU15" i="17"/>
  <c r="CW15" i="17" s="1"/>
  <c r="DM27" i="17"/>
  <c r="DO27" i="17" s="1"/>
  <c r="BZ80" i="17"/>
  <c r="DM15" i="17"/>
  <c r="DO15" i="17" s="1"/>
  <c r="DM74" i="17"/>
  <c r="DO74" i="17" s="1"/>
  <c r="DE10" i="17"/>
  <c r="DD13" i="17"/>
  <c r="CZ25" i="17"/>
  <c r="DD14" i="17"/>
  <c r="DE47" i="17"/>
  <c r="DD52" i="17"/>
  <c r="DM29" i="17"/>
  <c r="DO29" i="17" s="1"/>
  <c r="BE80" i="17"/>
  <c r="CU29" i="17"/>
  <c r="CW29" i="17" s="1"/>
  <c r="DM32" i="17"/>
  <c r="DO32" i="17" s="1"/>
  <c r="DG80" i="17"/>
  <c r="DM28" i="17"/>
  <c r="DO28" i="17" s="1"/>
  <c r="CZ77" i="17"/>
  <c r="DD76" i="17"/>
  <c r="DE76" i="17" s="1"/>
  <c r="DM71" i="17"/>
  <c r="DO71" i="17" s="1"/>
  <c r="BJ46" i="17"/>
  <c r="CU42" i="17"/>
  <c r="CW42" i="17" s="1"/>
  <c r="CR80" i="17"/>
  <c r="BY80" i="17"/>
  <c r="DI80" i="17"/>
  <c r="BV80" i="17"/>
  <c r="CO80" i="17"/>
  <c r="CB46" i="17"/>
  <c r="DJ80" i="17"/>
  <c r="BH80" i="17"/>
  <c r="CC40" i="17"/>
  <c r="CE40" i="17" s="1"/>
  <c r="DE40" i="17"/>
  <c r="DH40" i="17" s="1"/>
  <c r="DH46" i="17" s="1"/>
  <c r="DD46" i="17"/>
  <c r="BK32" i="17"/>
  <c r="BM32" i="17" s="1"/>
  <c r="CU28" i="17"/>
  <c r="CW28" i="17" s="1"/>
  <c r="DL77" i="17"/>
  <c r="CQ80" i="17"/>
  <c r="DM53" i="17"/>
  <c r="DE26" i="17"/>
  <c r="DD33" i="17"/>
  <c r="BD80" i="17"/>
  <c r="CC27" i="17"/>
  <c r="CE27" i="17" s="1"/>
  <c r="CP40" i="17"/>
  <c r="DL40" i="17"/>
  <c r="DL46" i="17" s="1"/>
  <c r="DF80" i="17"/>
  <c r="CN80" i="17"/>
  <c r="DL25" i="17"/>
  <c r="DM42" i="17"/>
  <c r="DO42" i="17" s="1"/>
  <c r="DL26" i="17"/>
  <c r="DK33" i="17"/>
  <c r="DK80" i="17" s="1"/>
  <c r="DO34" i="17"/>
  <c r="CT25" i="17"/>
  <c r="CL52" i="17"/>
  <c r="CM47" i="17"/>
  <c r="BK29" i="17"/>
  <c r="BM29" i="17" s="1"/>
  <c r="CS33" i="17"/>
  <c r="CT26" i="17"/>
  <c r="BK40" i="17"/>
  <c r="BM40" i="17" s="1"/>
  <c r="CM13" i="17"/>
  <c r="CP9" i="17"/>
  <c r="CM26" i="17"/>
  <c r="CL33" i="17"/>
  <c r="CL46" i="17"/>
  <c r="CM34" i="17"/>
  <c r="CT77" i="17"/>
  <c r="CH77" i="17"/>
  <c r="CL76" i="17"/>
  <c r="CM76" i="17" s="1"/>
  <c r="CP76" i="17" s="1"/>
  <c r="CU76" i="17" s="1"/>
  <c r="CW76" i="17" s="1"/>
  <c r="CH25" i="17"/>
  <c r="CL14" i="17"/>
  <c r="CC32" i="17"/>
  <c r="CE32" i="17" s="1"/>
  <c r="CM53" i="17"/>
  <c r="CU27" i="17"/>
  <c r="CW27" i="17" s="1"/>
  <c r="CT40" i="17"/>
  <c r="CS46" i="17"/>
  <c r="BK28" i="17"/>
  <c r="BM28" i="17" s="1"/>
  <c r="CC15" i="17"/>
  <c r="CE15" i="17" s="1"/>
  <c r="CC42" i="17"/>
  <c r="CE42" i="17" s="1"/>
  <c r="BU25" i="17"/>
  <c r="BX14" i="17"/>
  <c r="BX25" i="17" s="1"/>
  <c r="BU26" i="17"/>
  <c r="BT33" i="17"/>
  <c r="CC53" i="17"/>
  <c r="CB25" i="17"/>
  <c r="BK15" i="17"/>
  <c r="BM15" i="17" s="1"/>
  <c r="CC29" i="17"/>
  <c r="CE29" i="17" s="1"/>
  <c r="BP77" i="17"/>
  <c r="BP80" i="17" s="1"/>
  <c r="BT76" i="17"/>
  <c r="BG80" i="17"/>
  <c r="BX46" i="17"/>
  <c r="BX9" i="17"/>
  <c r="BU13" i="17"/>
  <c r="CA33" i="17"/>
  <c r="CA80" i="17" s="1"/>
  <c r="CB26" i="17"/>
  <c r="AS27" i="17"/>
  <c r="AU27" i="17" s="1"/>
  <c r="CC34" i="17"/>
  <c r="BU52" i="17"/>
  <c r="BX47" i="17"/>
  <c r="CC28" i="17"/>
  <c r="CE28" i="17" s="1"/>
  <c r="BC76" i="17"/>
  <c r="BB77" i="17"/>
  <c r="BK47" i="17"/>
  <c r="BK42" i="17"/>
  <c r="BM42" i="17" s="1"/>
  <c r="BF46" i="17"/>
  <c r="AN77" i="17"/>
  <c r="BC26" i="17"/>
  <c r="BB33" i="17"/>
  <c r="BK53" i="17"/>
  <c r="BF9" i="17"/>
  <c r="BC13" i="17"/>
  <c r="BK27" i="17"/>
  <c r="BM27" i="17" s="1"/>
  <c r="BJ26" i="17"/>
  <c r="BI33" i="17"/>
  <c r="BI80" i="17" s="1"/>
  <c r="BJ25" i="17"/>
  <c r="AS29" i="17"/>
  <c r="AU29" i="17" s="1"/>
  <c r="BK34" i="17"/>
  <c r="BC25" i="17"/>
  <c r="BF14" i="17"/>
  <c r="BF25" i="17" s="1"/>
  <c r="AO80" i="17"/>
  <c r="AS34" i="17"/>
  <c r="AU34" i="17" s="1"/>
  <c r="AU46" i="17" s="1"/>
  <c r="C12" i="8" s="1"/>
  <c r="AS32" i="17"/>
  <c r="AU32" i="17" s="1"/>
  <c r="AS28" i="17"/>
  <c r="AU28" i="17" s="1"/>
  <c r="AK25" i="17"/>
  <c r="AN14" i="17"/>
  <c r="AN25" i="17" s="1"/>
  <c r="AR25" i="17"/>
  <c r="AS47" i="17"/>
  <c r="AR26" i="17"/>
  <c r="AQ33" i="17"/>
  <c r="AQ80" i="17" s="1"/>
  <c r="AS76" i="17"/>
  <c r="AU76" i="17" s="1"/>
  <c r="AN9" i="17"/>
  <c r="AK13" i="17"/>
  <c r="AK26" i="17"/>
  <c r="AJ33" i="17"/>
  <c r="AJ80" i="17" s="1"/>
  <c r="AS53" i="17"/>
  <c r="AC47" i="17"/>
  <c r="AC52" i="17" s="1"/>
  <c r="Z52" i="17"/>
  <c r="U80" i="17"/>
  <c r="T80" i="17"/>
  <c r="AC54" i="17"/>
  <c r="AC77" i="17" s="1"/>
  <c r="AA77" i="17"/>
  <c r="AA46" i="17"/>
  <c r="AC34" i="17"/>
  <c r="AC46" i="17" s="1"/>
  <c r="AC13" i="17"/>
  <c r="AA13" i="17"/>
  <c r="S26" i="17"/>
  <c r="S33" i="17" s="1"/>
  <c r="V52" i="17"/>
  <c r="S13" i="17"/>
  <c r="R80" i="17"/>
  <c r="V29" i="17"/>
  <c r="AA29" i="17" s="1"/>
  <c r="S25" i="17"/>
  <c r="V14" i="17"/>
  <c r="J9" i="15"/>
  <c r="I11" i="15"/>
  <c r="I12" i="15" s="1"/>
  <c r="I10" i="15"/>
  <c r="AA14" i="17" l="1"/>
  <c r="AA25" i="17" s="1"/>
  <c r="K88" i="17"/>
  <c r="DE46" i="17"/>
  <c r="DE52" i="17"/>
  <c r="DH47" i="17"/>
  <c r="DD25" i="17"/>
  <c r="DE14" i="17"/>
  <c r="CZ80" i="17"/>
  <c r="DH10" i="17"/>
  <c r="DE13" i="17"/>
  <c r="DH76" i="17"/>
  <c r="DE77" i="17"/>
  <c r="CL77" i="17"/>
  <c r="DD77" i="17"/>
  <c r="CS80" i="17"/>
  <c r="DM40" i="17"/>
  <c r="DH26" i="17"/>
  <c r="DH33" i="17" s="1"/>
  <c r="DE33" i="17"/>
  <c r="DL33" i="17"/>
  <c r="DL80" i="17" s="1"/>
  <c r="DO53" i="17"/>
  <c r="CP53" i="17"/>
  <c r="CM77" i="17"/>
  <c r="CM46" i="17"/>
  <c r="CP34" i="17"/>
  <c r="CT33" i="17"/>
  <c r="CL25" i="17"/>
  <c r="CM14" i="17"/>
  <c r="CM52" i="17"/>
  <c r="CP47" i="17"/>
  <c r="CM33" i="17"/>
  <c r="CP26" i="17"/>
  <c r="CP33" i="17" s="1"/>
  <c r="CP13" i="17"/>
  <c r="CU9" i="17"/>
  <c r="CU40" i="17"/>
  <c r="CW40" i="17" s="1"/>
  <c r="CT46" i="17"/>
  <c r="CH80" i="17"/>
  <c r="CB33" i="17"/>
  <c r="CB80" i="17" s="1"/>
  <c r="BU76" i="17"/>
  <c r="BT77" i="17"/>
  <c r="BT80" i="17" s="1"/>
  <c r="CE34" i="17"/>
  <c r="CE46" i="17" s="1"/>
  <c r="E12" i="8" s="1"/>
  <c r="CC46" i="17"/>
  <c r="BK14" i="17"/>
  <c r="BK25" i="17" s="1"/>
  <c r="BX13" i="17"/>
  <c r="CC9" i="17"/>
  <c r="CC14" i="17"/>
  <c r="BX52" i="17"/>
  <c r="CC47" i="17"/>
  <c r="CE53" i="17"/>
  <c r="BX26" i="17"/>
  <c r="BX33" i="17" s="1"/>
  <c r="BU33" i="17"/>
  <c r="BC33" i="17"/>
  <c r="BF26" i="17"/>
  <c r="BF33" i="17" s="1"/>
  <c r="AS46" i="17"/>
  <c r="BJ33" i="17"/>
  <c r="BJ80" i="17" s="1"/>
  <c r="BM34" i="17"/>
  <c r="BM46" i="17" s="1"/>
  <c r="D12" i="8" s="1"/>
  <c r="BK46" i="17"/>
  <c r="BF13" i="17"/>
  <c r="BK9" i="17"/>
  <c r="BM47" i="17"/>
  <c r="BM52" i="17" s="1"/>
  <c r="D13" i="8" s="1"/>
  <c r="BK52" i="17"/>
  <c r="BM53" i="17"/>
  <c r="BB80" i="17"/>
  <c r="BF76" i="17"/>
  <c r="BC77" i="17"/>
  <c r="AN13" i="17"/>
  <c r="AS9" i="17"/>
  <c r="AS14" i="17"/>
  <c r="AR33" i="17"/>
  <c r="AR80" i="17" s="1"/>
  <c r="AU53" i="17"/>
  <c r="AU77" i="17" s="1"/>
  <c r="C14" i="8" s="1"/>
  <c r="AS77" i="17"/>
  <c r="AK33" i="17"/>
  <c r="AK80" i="17" s="1"/>
  <c r="AN26" i="17"/>
  <c r="AN33" i="17" s="1"/>
  <c r="AU47" i="17"/>
  <c r="AU52" i="17" s="1"/>
  <c r="C13" i="8" s="1"/>
  <c r="AS52" i="17"/>
  <c r="AA52" i="17"/>
  <c r="AC14" i="17"/>
  <c r="AC25" i="17" s="1"/>
  <c r="Z25" i="17"/>
  <c r="AC29" i="17"/>
  <c r="V26" i="17"/>
  <c r="V13" i="17"/>
  <c r="S80" i="17"/>
  <c r="V25" i="17"/>
  <c r="K9" i="15"/>
  <c r="J11" i="15"/>
  <c r="J12" i="15" s="1"/>
  <c r="J10" i="15"/>
  <c r="DD80" i="17" l="1"/>
  <c r="BK26" i="17"/>
  <c r="BM26" i="17" s="1"/>
  <c r="BM33" i="17" s="1"/>
  <c r="D11" i="8" s="1"/>
  <c r="AN80" i="17"/>
  <c r="D14" i="23"/>
  <c r="E14" i="23"/>
  <c r="DH13" i="17"/>
  <c r="DM10" i="17"/>
  <c r="DE25" i="17"/>
  <c r="DE80" i="17" s="1"/>
  <c r="DH14" i="17"/>
  <c r="AS26" i="17"/>
  <c r="AS33" i="17" s="1"/>
  <c r="DH52" i="17"/>
  <c r="DM47" i="17"/>
  <c r="CL80" i="17"/>
  <c r="CU26" i="17"/>
  <c r="CU33" i="17" s="1"/>
  <c r="BC80" i="17"/>
  <c r="DM26" i="17"/>
  <c r="DO26" i="17" s="1"/>
  <c r="DO33" i="17" s="1"/>
  <c r="G11" i="8" s="1"/>
  <c r="DM76" i="17"/>
  <c r="DH77" i="17"/>
  <c r="DO40" i="17"/>
  <c r="DO46" i="17" s="1"/>
  <c r="G12" i="8" s="1"/>
  <c r="DM46" i="17"/>
  <c r="CT80" i="17"/>
  <c r="CC26" i="17"/>
  <c r="CE26" i="17" s="1"/>
  <c r="CE33" i="17" s="1"/>
  <c r="E11" i="8" s="1"/>
  <c r="BM14" i="17"/>
  <c r="BM25" i="17" s="1"/>
  <c r="D10" i="8" s="1"/>
  <c r="CP46" i="17"/>
  <c r="CU34" i="17"/>
  <c r="CP52" i="17"/>
  <c r="CU47" i="17"/>
  <c r="CP77" i="17"/>
  <c r="CU53" i="17"/>
  <c r="CW9" i="17"/>
  <c r="CW13" i="17" s="1"/>
  <c r="F9" i="8" s="1"/>
  <c r="CU13" i="17"/>
  <c r="CP14" i="17"/>
  <c r="CM25" i="17"/>
  <c r="CM80" i="17" s="1"/>
  <c r="CE9" i="17"/>
  <c r="CE13" i="17" s="1"/>
  <c r="E9" i="8" s="1"/>
  <c r="CC13" i="17"/>
  <c r="CC52" i="17"/>
  <c r="CE47" i="17"/>
  <c r="CE52" i="17" s="1"/>
  <c r="E13" i="8" s="1"/>
  <c r="BX76" i="17"/>
  <c r="BU77" i="17"/>
  <c r="BU80" i="17" s="1"/>
  <c r="CE14" i="17"/>
  <c r="CE25" i="17" s="1"/>
  <c r="E10" i="8" s="1"/>
  <c r="CC25" i="17"/>
  <c r="BM9" i="17"/>
  <c r="BM13" i="17" s="1"/>
  <c r="D9" i="8" s="1"/>
  <c r="BK13" i="17"/>
  <c r="BK76" i="17"/>
  <c r="BF77" i="17"/>
  <c r="BF80" i="17" s="1"/>
  <c r="AU14" i="17"/>
  <c r="AU25" i="17" s="1"/>
  <c r="C10" i="8" s="1"/>
  <c r="AS25" i="17"/>
  <c r="AU9" i="17"/>
  <c r="AU13" i="17" s="1"/>
  <c r="C9" i="8" s="1"/>
  <c r="AS13" i="17"/>
  <c r="Z33" i="17"/>
  <c r="Z80" i="17" s="1"/>
  <c r="AA26" i="17"/>
  <c r="V33" i="17"/>
  <c r="V80" i="17" s="1"/>
  <c r="K11" i="15"/>
  <c r="K12" i="15" s="1"/>
  <c r="K10" i="15"/>
  <c r="E20" i="12"/>
  <c r="E17" i="12"/>
  <c r="E14" i="12"/>
  <c r="D21" i="12"/>
  <c r="D10" i="23" s="1"/>
  <c r="F18" i="12"/>
  <c r="BK33" i="17" l="1"/>
  <c r="AU26" i="17"/>
  <c r="AU33" i="17" s="1"/>
  <c r="C11" i="8" s="1"/>
  <c r="CW26" i="17"/>
  <c r="CW33" i="17" s="1"/>
  <c r="F11" i="8" s="1"/>
  <c r="F14" i="23"/>
  <c r="DM33" i="17"/>
  <c r="DM52" i="17"/>
  <c r="DO47" i="17"/>
  <c r="DO52" i="17" s="1"/>
  <c r="G13" i="8" s="1"/>
  <c r="DH25" i="17"/>
  <c r="DH80" i="17" s="1"/>
  <c r="DM14" i="17"/>
  <c r="DO10" i="17"/>
  <c r="DO13" i="17" s="1"/>
  <c r="G9" i="8" s="1"/>
  <c r="DM13" i="17"/>
  <c r="DO76" i="17"/>
  <c r="DO77" i="17" s="1"/>
  <c r="G14" i="8" s="1"/>
  <c r="DM77" i="17"/>
  <c r="CC33" i="17"/>
  <c r="CU52" i="17"/>
  <c r="CW47" i="17"/>
  <c r="CW52" i="17" s="1"/>
  <c r="F13" i="8" s="1"/>
  <c r="CP25" i="17"/>
  <c r="CP80" i="17" s="1"/>
  <c r="CU14" i="17"/>
  <c r="CW34" i="17"/>
  <c r="CW46" i="17" s="1"/>
  <c r="F12" i="8" s="1"/>
  <c r="CU46" i="17"/>
  <c r="CW53" i="17"/>
  <c r="CW77" i="17" s="1"/>
  <c r="F14" i="8" s="1"/>
  <c r="CU77" i="17"/>
  <c r="CC76" i="17"/>
  <c r="BX77" i="17"/>
  <c r="BX80" i="17" s="1"/>
  <c r="BM76" i="17"/>
  <c r="BM77" i="17" s="1"/>
  <c r="BK77" i="17"/>
  <c r="AS80" i="17"/>
  <c r="AA33" i="17"/>
  <c r="AA80" i="17" s="1"/>
  <c r="AC26" i="17"/>
  <c r="AC33" i="17" s="1"/>
  <c r="AC80" i="17" s="1"/>
  <c r="C41" i="23"/>
  <c r="E21" i="12"/>
  <c r="E10" i="23" s="1"/>
  <c r="F20" i="12"/>
  <c r="G18" i="12"/>
  <c r="F15" i="12"/>
  <c r="F12" i="12"/>
  <c r="BK80" i="17" l="1"/>
  <c r="AU80" i="17"/>
  <c r="G14" i="23"/>
  <c r="DO14" i="17"/>
  <c r="DO25" i="17" s="1"/>
  <c r="G10" i="8" s="1"/>
  <c r="DM25" i="17"/>
  <c r="DM80" i="17" s="1"/>
  <c r="BM80" i="17"/>
  <c r="D14" i="8"/>
  <c r="CW14" i="17"/>
  <c r="CW25" i="17" s="1"/>
  <c r="CU25" i="17"/>
  <c r="CU80" i="17" s="1"/>
  <c r="CE76" i="17"/>
  <c r="CE77" i="17" s="1"/>
  <c r="CC77" i="17"/>
  <c r="CC80" i="17" s="1"/>
  <c r="F14" i="12"/>
  <c r="G12" i="12"/>
  <c r="F17" i="12"/>
  <c r="G15" i="12"/>
  <c r="G20" i="12"/>
  <c r="H18" i="12"/>
  <c r="I18" i="12" s="1"/>
  <c r="I20" i="12" s="1"/>
  <c r="H14" i="23" l="1"/>
  <c r="DO80" i="17"/>
  <c r="CW80" i="17"/>
  <c r="F10" i="8"/>
  <c r="CE80" i="17"/>
  <c r="E14" i="8"/>
  <c r="H20" i="12"/>
  <c r="G17" i="12"/>
  <c r="H15" i="12"/>
  <c r="I15" i="12" s="1"/>
  <c r="I17" i="12" s="1"/>
  <c r="G14" i="12"/>
  <c r="H12" i="12"/>
  <c r="I12" i="12" s="1"/>
  <c r="I14" i="12" s="1"/>
  <c r="F21" i="12"/>
  <c r="F10" i="23" s="1"/>
  <c r="G21" i="12" l="1"/>
  <c r="G10" i="23" s="1"/>
  <c r="I21" i="12"/>
  <c r="H14" i="12"/>
  <c r="H17" i="12"/>
  <c r="C43" i="23" l="1"/>
  <c r="C46" i="23"/>
  <c r="H21" i="12"/>
  <c r="H10" i="23" s="1"/>
  <c r="D22" i="8" l="1"/>
  <c r="E22" i="8" s="1"/>
  <c r="F22" i="8" s="1"/>
  <c r="G22" i="8" s="1"/>
  <c r="D60" i="8" l="1"/>
  <c r="E60" i="8" s="1"/>
  <c r="F60" i="8" s="1"/>
  <c r="G60" i="8" s="1"/>
  <c r="D46" i="8"/>
  <c r="E46" i="8" s="1"/>
  <c r="F46" i="8" s="1"/>
  <c r="G46" i="8" s="1"/>
  <c r="D64" i="8"/>
  <c r="E64" i="8" s="1"/>
  <c r="F64" i="8" s="1"/>
  <c r="G64" i="8" s="1"/>
  <c r="D48" i="8"/>
  <c r="E48" i="8" s="1"/>
  <c r="F48" i="8" s="1"/>
  <c r="G48" i="8" s="1"/>
  <c r="D19" i="8"/>
  <c r="E19" i="8" s="1"/>
  <c r="D53" i="8"/>
  <c r="C49" i="8"/>
  <c r="D29" i="23" s="1"/>
  <c r="D45" i="8"/>
  <c r="C28" i="8" l="1"/>
  <c r="D23" i="8"/>
  <c r="E23" i="8" s="1"/>
  <c r="F23" i="8" s="1"/>
  <c r="G23" i="8" s="1"/>
  <c r="D27" i="8"/>
  <c r="E27" i="8" s="1"/>
  <c r="F27" i="8" s="1"/>
  <c r="G27" i="8" s="1"/>
  <c r="D25" i="8"/>
  <c r="E25" i="8" s="1"/>
  <c r="F25" i="8" s="1"/>
  <c r="G25" i="8" s="1"/>
  <c r="E45" i="8"/>
  <c r="D49" i="8"/>
  <c r="E29" i="23" s="1"/>
  <c r="D65" i="8"/>
  <c r="E30" i="23" s="1"/>
  <c r="E53" i="8"/>
  <c r="F19" i="8"/>
  <c r="C69" i="8" l="1"/>
  <c r="D26" i="23"/>
  <c r="E65" i="8"/>
  <c r="F30" i="23" s="1"/>
  <c r="F53" i="8"/>
  <c r="F45" i="8"/>
  <c r="E49" i="8"/>
  <c r="F29" i="23" s="1"/>
  <c r="G57" i="1"/>
  <c r="E11" i="23" s="1"/>
  <c r="J57" i="1"/>
  <c r="H11" i="23" s="1"/>
  <c r="I57" i="1"/>
  <c r="G11" i="23" s="1"/>
  <c r="H57" i="1"/>
  <c r="F11" i="23" s="1"/>
  <c r="G19" i="8"/>
  <c r="F65" i="8" l="1"/>
  <c r="G30" i="23" s="1"/>
  <c r="G53" i="8"/>
  <c r="F49" i="8"/>
  <c r="G29" i="23" s="1"/>
  <c r="G45" i="8"/>
  <c r="D28" i="8" l="1"/>
  <c r="G49" i="8"/>
  <c r="H29" i="23" s="1"/>
  <c r="G65" i="8"/>
  <c r="H30" i="23" s="1"/>
  <c r="D69" i="8" l="1"/>
  <c r="E26" i="23"/>
  <c r="E28" i="8"/>
  <c r="E15" i="8"/>
  <c r="C15" i="8"/>
  <c r="D15" i="8"/>
  <c r="E69" i="8" l="1"/>
  <c r="E71" i="8" s="1"/>
  <c r="F26" i="23"/>
  <c r="D24" i="23"/>
  <c r="C71" i="8"/>
  <c r="D71" i="8"/>
  <c r="E24" i="23"/>
  <c r="F24" i="23"/>
  <c r="F28" i="8"/>
  <c r="F15" i="8"/>
  <c r="D33" i="23" l="1"/>
  <c r="D41" i="23" s="1"/>
  <c r="F69" i="8"/>
  <c r="F71" i="8" s="1"/>
  <c r="G26" i="23"/>
  <c r="E33" i="23"/>
  <c r="E41" i="23" s="1"/>
  <c r="F33" i="23"/>
  <c r="G24" i="23"/>
  <c r="G28" i="8"/>
  <c r="G15" i="8"/>
  <c r="G69" i="8" l="1"/>
  <c r="G71" i="8" s="1"/>
  <c r="H26" i="23"/>
  <c r="G33" i="23"/>
  <c r="H24" i="23"/>
  <c r="H33" i="23" l="1"/>
  <c r="D15" i="23"/>
  <c r="D19" i="23" s="1"/>
  <c r="D43" i="23" s="1"/>
  <c r="D48" i="23" s="1"/>
  <c r="J19" i="3"/>
  <c r="G12" i="23" s="1"/>
  <c r="I19" i="3"/>
  <c r="F12" i="23" s="1"/>
  <c r="H19" i="3"/>
  <c r="E12" i="23" s="1"/>
  <c r="K19" i="3"/>
  <c r="H12" i="23" s="1"/>
  <c r="D65" i="23" l="1"/>
  <c r="D67" i="23" s="1"/>
  <c r="G15" i="23"/>
  <c r="G19" i="23" s="1"/>
  <c r="H15" i="23"/>
  <c r="H19" i="23" s="1"/>
  <c r="F15" i="23"/>
  <c r="F19" i="23" s="1"/>
  <c r="E15" i="23"/>
  <c r="E19" i="23" s="1"/>
  <c r="G41" i="23" l="1"/>
  <c r="G43" i="23" s="1"/>
  <c r="H41" i="23"/>
  <c r="H43" i="23" s="1"/>
  <c r="E43" i="23"/>
  <c r="F41" i="23"/>
  <c r="F43" i="23" s="1"/>
  <c r="C48" i="23"/>
  <c r="F48" i="23" l="1"/>
  <c r="F65" i="23" s="1"/>
  <c r="E48" i="23"/>
  <c r="E65" i="23" s="1"/>
  <c r="E67" i="23" s="1"/>
  <c r="G48" i="23"/>
  <c r="G65" i="23" s="1"/>
  <c r="H48" i="23"/>
  <c r="H65" i="23" s="1"/>
  <c r="F67" i="23" l="1"/>
  <c r="G67" i="23" s="1"/>
  <c r="H67" i="2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<sst xmlns="http://schemas.openxmlformats.org/spreadsheetml/2006/main" count="1329" uniqueCount="532">
  <si>
    <t>m2</t>
  </si>
  <si>
    <t>TOTAL</t>
  </si>
  <si>
    <t>ANUAL</t>
  </si>
  <si>
    <t>ACTIVIDADES RECREATIVAS</t>
  </si>
  <si>
    <t>Embarcadero #1</t>
  </si>
  <si>
    <t>PLANTILLA</t>
  </si>
  <si>
    <t>UNIFORMES</t>
  </si>
  <si>
    <t>EQUIPO DE PROTECCION</t>
  </si>
  <si>
    <t>USO UNIFORME</t>
  </si>
  <si>
    <t>NIVEL</t>
  </si>
  <si>
    <t>PUESTO</t>
  </si>
  <si>
    <t>AREA</t>
  </si>
  <si>
    <t>AGUINALDO</t>
  </si>
  <si>
    <t>PRIMA VAC</t>
  </si>
  <si>
    <t>TOTAL ANUAL POR PUESTO</t>
  </si>
  <si>
    <t>Tipo de Uniforme</t>
  </si>
  <si>
    <t>Cantidad</t>
  </si>
  <si>
    <t>Costo estimado</t>
  </si>
  <si>
    <t>Oficina</t>
  </si>
  <si>
    <t>1. Dirección</t>
  </si>
  <si>
    <t>Casco</t>
  </si>
  <si>
    <t>Operación</t>
  </si>
  <si>
    <t>Guantes</t>
  </si>
  <si>
    <t>Lentes</t>
  </si>
  <si>
    <t>Faja</t>
  </si>
  <si>
    <t>Uniformes Administrativos</t>
  </si>
  <si>
    <t>Total</t>
  </si>
  <si>
    <t>Camisa</t>
  </si>
  <si>
    <t>Personal</t>
  </si>
  <si>
    <t>Polo</t>
  </si>
  <si>
    <t>Invesión Anual</t>
  </si>
  <si>
    <t>Uniformes Operativos</t>
  </si>
  <si>
    <t>Pantalon</t>
  </si>
  <si>
    <t>Botas de Trabajo</t>
  </si>
  <si>
    <t>Ejecutivo de Ventas</t>
  </si>
  <si>
    <t>Diseñador</t>
  </si>
  <si>
    <t>Jardinero</t>
  </si>
  <si>
    <t>Jefe de Seguridad</t>
  </si>
  <si>
    <t>Paramedicos</t>
  </si>
  <si>
    <t>Total de plazas</t>
  </si>
  <si>
    <t>NOMINA</t>
  </si>
  <si>
    <t>Mensual</t>
  </si>
  <si>
    <t>Mantenimiento</t>
  </si>
  <si>
    <t>GASTOS EN GENERAL</t>
  </si>
  <si>
    <t>ADMINISTRACIÓN</t>
  </si>
  <si>
    <t>OPERACIÓN</t>
  </si>
  <si>
    <t>Comisiones Bancarias</t>
  </si>
  <si>
    <t>Uniformes</t>
  </si>
  <si>
    <t>TOTAL ADMINISTRACION</t>
  </si>
  <si>
    <t>Equipo de Seguridad</t>
  </si>
  <si>
    <t>Combustibles y Lubricantes</t>
  </si>
  <si>
    <t>TOTAL MANTENIMIENTO</t>
  </si>
  <si>
    <t>TOTAL PUBLICIDAD</t>
  </si>
  <si>
    <t>Tipo</t>
  </si>
  <si>
    <t>TOTAL INGRESOS</t>
  </si>
  <si>
    <t>INFLACION</t>
  </si>
  <si>
    <t>INGRESOS</t>
  </si>
  <si>
    <t>ORO - Precio</t>
  </si>
  <si>
    <t>ORO - Cantidad</t>
  </si>
  <si>
    <t>ORO - Total</t>
  </si>
  <si>
    <t>PLATA - Precio</t>
  </si>
  <si>
    <t>PLATA - Cantidad</t>
  </si>
  <si>
    <t>PLATA - Total</t>
  </si>
  <si>
    <t>BRONCE - Precio</t>
  </si>
  <si>
    <t>BRONCE - Cantidad</t>
  </si>
  <si>
    <t>BRONCE - Total</t>
  </si>
  <si>
    <t>TOTAL PATROCINIOS</t>
  </si>
  <si>
    <t>Aforo mínimo</t>
  </si>
  <si>
    <t>Aforo maximo</t>
  </si>
  <si>
    <t>Mob de Oficina y Eq de Cómputo</t>
  </si>
  <si>
    <t>Rotacion de Personal</t>
  </si>
  <si>
    <t>PARQUE CENTRAL</t>
  </si>
  <si>
    <t>6.3.2.3. PATROCINIOS</t>
  </si>
  <si>
    <t>AFLUENCIA ESPERADA</t>
  </si>
  <si>
    <t>INCREMENTO</t>
  </si>
  <si>
    <t>Asistencia Anual</t>
  </si>
  <si>
    <t>Semanal</t>
  </si>
  <si>
    <t>Diario</t>
  </si>
  <si>
    <t>TOTAL CONCESIONES DE ALIMENTOS</t>
  </si>
  <si>
    <t>ACTIVIDADES DEPORTIVAS</t>
  </si>
  <si>
    <t>TOTAL INGRESOS PROPIOS</t>
  </si>
  <si>
    <t>Aforo</t>
  </si>
  <si>
    <t>Escenario</t>
  </si>
  <si>
    <t>TOTAL m2</t>
  </si>
  <si>
    <t>Eventos/año</t>
  </si>
  <si>
    <t>$/m2</t>
  </si>
  <si>
    <t>ZONA</t>
  </si>
  <si>
    <t>Oriente</t>
  </si>
  <si>
    <t>Poniente</t>
  </si>
  <si>
    <t>PROYECTOS DE CAPITAL</t>
  </si>
  <si>
    <t>RENTA DIRECTA MENSUAL</t>
  </si>
  <si>
    <t>Alberca</t>
  </si>
  <si>
    <t>Tercero</t>
  </si>
  <si>
    <t>Alimento Modesto</t>
  </si>
  <si>
    <t>TEMA</t>
  </si>
  <si>
    <t>Consideración</t>
  </si>
  <si>
    <t>Inflación</t>
  </si>
  <si>
    <t>Estacionamientos</t>
  </si>
  <si>
    <t>Se considera un porcentaje de inflación anual creciente en la proforma.</t>
  </si>
  <si>
    <t>Veterinario Modesto</t>
  </si>
  <si>
    <t>PLAZAS AÑO 0</t>
  </si>
  <si>
    <t>PLAZAS AÑO 1</t>
  </si>
  <si>
    <t>PLAZAS AÑO 2</t>
  </si>
  <si>
    <t>PLAZAS AÑO 3</t>
  </si>
  <si>
    <t>PLAZAS AÑO 4</t>
  </si>
  <si>
    <t>PLAZAS AÑO 5</t>
  </si>
  <si>
    <t>SUELDO MENSUAL SUGERIDO</t>
  </si>
  <si>
    <t>Equipo</t>
  </si>
  <si>
    <t>PROM</t>
  </si>
  <si>
    <t>Dirección General</t>
  </si>
  <si>
    <t>Chaleco</t>
  </si>
  <si>
    <t>Jefaturas</t>
  </si>
  <si>
    <t>Direcciones</t>
  </si>
  <si>
    <t>Asesores Técnicos</t>
  </si>
  <si>
    <t>BONO Z.V.C</t>
  </si>
  <si>
    <t>DESPENSA</t>
  </si>
  <si>
    <t>BONO TRANSPORTE</t>
  </si>
  <si>
    <t>COMPENSACION</t>
  </si>
  <si>
    <t>Contralor Interno</t>
  </si>
  <si>
    <t>IDEAL</t>
  </si>
  <si>
    <t>Jefe de Fauna</t>
  </si>
  <si>
    <t>Guardaparques</t>
  </si>
  <si>
    <t>Monitoristas</t>
  </si>
  <si>
    <t>Keepers</t>
  </si>
  <si>
    <t>Dirección Administrativa</t>
  </si>
  <si>
    <t>Jefe de Capital Humano</t>
  </si>
  <si>
    <t>Auxiliar de Capital Humano</t>
  </si>
  <si>
    <t>Jefe de Finanzas y Contabilidad</t>
  </si>
  <si>
    <t>Egresos</t>
  </si>
  <si>
    <t>Ingresos</t>
  </si>
  <si>
    <t>Compras</t>
  </si>
  <si>
    <t>Auxiliar Almacen</t>
  </si>
  <si>
    <t>Chofer</t>
  </si>
  <si>
    <t>Asesor Jurídico</t>
  </si>
  <si>
    <t>Punto de Venta</t>
  </si>
  <si>
    <t>Punto de Venta Fin de Semana</t>
  </si>
  <si>
    <t>Servicios Personales</t>
  </si>
  <si>
    <t>Limpieza</t>
  </si>
  <si>
    <t>EVENTOS</t>
  </si>
  <si>
    <t>Evento de Navidad</t>
  </si>
  <si>
    <t>Evento de Halloween</t>
  </si>
  <si>
    <t>Evento Huellas de la Vida</t>
  </si>
  <si>
    <t>EGRESOS OPERACIÓN</t>
  </si>
  <si>
    <t>EGRESOS OPERATIVOS</t>
  </si>
  <si>
    <t>INVERSIONES</t>
  </si>
  <si>
    <t>Productos Financieros</t>
  </si>
  <si>
    <t>FLUJO POSITIVO O NEGATIVO</t>
  </si>
  <si>
    <t>SALDO ACUMULADO</t>
  </si>
  <si>
    <t>Electricista</t>
  </si>
  <si>
    <t>Mecanico</t>
  </si>
  <si>
    <t>Jefe de Areas Verdes y Limpieza</t>
  </si>
  <si>
    <t>Medios Digitales</t>
  </si>
  <si>
    <t>Auxiliar de Comunicación y Marketing</t>
  </si>
  <si>
    <t>FLUJO POSITIVO O NEGATIVO EVENTOS</t>
  </si>
  <si>
    <t>ICHISAL</t>
  </si>
  <si>
    <t>FONDO DE PENSIONES</t>
  </si>
  <si>
    <t>TECHO FINANCIERO</t>
  </si>
  <si>
    <t>EGRESOS (SUBSIDIO EXTRAORDINARIO)</t>
  </si>
  <si>
    <t>Hábitat de Benito</t>
  </si>
  <si>
    <t>Aviario</t>
  </si>
  <si>
    <t>Lago</t>
  </si>
  <si>
    <t>Tirolesa</t>
  </si>
  <si>
    <t>Área de picnic</t>
  </si>
  <si>
    <t>Auditorio al aire libre</t>
  </si>
  <si>
    <t>Jardín Botánico</t>
  </si>
  <si>
    <t>Acceso principal</t>
  </si>
  <si>
    <t>Huerto</t>
  </si>
  <si>
    <t>Parque canino</t>
  </si>
  <si>
    <t>Cancha de voleibol de playa</t>
  </si>
  <si>
    <t>Foro al aire libre</t>
  </si>
  <si>
    <t>ID</t>
  </si>
  <si>
    <t>Activo</t>
  </si>
  <si>
    <t>Polígono</t>
  </si>
  <si>
    <t>Área verde y arbolada</t>
  </si>
  <si>
    <t>Centro Cultural Telón de Arena</t>
  </si>
  <si>
    <t>Estacionamiento 1</t>
  </si>
  <si>
    <t>Estacionamiento 2</t>
  </si>
  <si>
    <t>Juegos infantiles 1</t>
  </si>
  <si>
    <t>Juegos infantiles 2</t>
  </si>
  <si>
    <t>Juegos infantiles 3</t>
  </si>
  <si>
    <t>Juegos infantiles 4</t>
  </si>
  <si>
    <t>Juegos infantiles 5</t>
  </si>
  <si>
    <t>Vaso regulador</t>
  </si>
  <si>
    <t>OR_REHA_</t>
  </si>
  <si>
    <t>Rehabilitación</t>
  </si>
  <si>
    <t>Gimnasios</t>
  </si>
  <si>
    <t>Clasificación</t>
  </si>
  <si>
    <t>Nombre del proyecto</t>
  </si>
  <si>
    <t>Cantidad
Superficie Aprox.</t>
  </si>
  <si>
    <t>Unidad</t>
  </si>
  <si>
    <t>Costo Unitario Paramétrico</t>
  </si>
  <si>
    <t>Subtotal parcial</t>
  </si>
  <si>
    <t>Año de implementación 2025-2028</t>
  </si>
  <si>
    <t>IPA</t>
  </si>
  <si>
    <t>Priorización Parque Central</t>
  </si>
  <si>
    <t>PO_REHA_</t>
  </si>
  <si>
    <t>Lote</t>
  </si>
  <si>
    <t xml:space="preserve">Oficina </t>
  </si>
  <si>
    <t>OR_CONS_</t>
  </si>
  <si>
    <t>Construcción</t>
  </si>
  <si>
    <t>OR_MANT_</t>
  </si>
  <si>
    <t xml:space="preserve">Campo de sóftbol/bésibol </t>
  </si>
  <si>
    <t>PO_MANT_</t>
  </si>
  <si>
    <t>Kioscos para renta zona poniente (15 m2 c/u)</t>
  </si>
  <si>
    <t>Pzas</t>
  </si>
  <si>
    <t>Kioscos con baño para renta zona poniente (126 m2 c/u)</t>
  </si>
  <si>
    <t>Kioscos para renta zona oriente (15 m2 c/u)</t>
  </si>
  <si>
    <t>Embarcadero del lago</t>
  </si>
  <si>
    <t>Sanitarios 1, 2 y 3</t>
  </si>
  <si>
    <t>Sanitarios 4, 5, 6, 7 y 8</t>
  </si>
  <si>
    <t>AM_REHA_</t>
  </si>
  <si>
    <t>Banners interactivos</t>
  </si>
  <si>
    <t>Ambos</t>
  </si>
  <si>
    <t>AM_SUMI_</t>
  </si>
  <si>
    <t>Suministro</t>
  </si>
  <si>
    <t>Basureros</t>
  </si>
  <si>
    <t>Canchas 4 en 1</t>
  </si>
  <si>
    <t>Centro de Educación ambiental</t>
  </si>
  <si>
    <t>Esquina comercial</t>
  </si>
  <si>
    <t>PO_ESTU_</t>
  </si>
  <si>
    <t>Estudio</t>
  </si>
  <si>
    <t>Estudio de la calidad del agua</t>
  </si>
  <si>
    <t>Servicio</t>
  </si>
  <si>
    <t>AM_ESTU_</t>
  </si>
  <si>
    <t>Levantamiento, inventario y marcación de arbolado</t>
  </si>
  <si>
    <t>Módulos de infornación</t>
  </si>
  <si>
    <t>Plan de manejo para GFA</t>
  </si>
  <si>
    <t>Racks de bicis</t>
  </si>
  <si>
    <t>Salón de espejos</t>
  </si>
  <si>
    <t>Señalética informativa, preventiva y educativa</t>
  </si>
  <si>
    <t>AM_CONS_</t>
  </si>
  <si>
    <t>Teleférico</t>
  </si>
  <si>
    <t>Tienda de conveniencia</t>
  </si>
  <si>
    <t>Coordinador de Voluntarios</t>
  </si>
  <si>
    <t>Direccion de Comercializacion y Desarrollo de Negocios</t>
  </si>
  <si>
    <t>Auxiliar Comercializacion y Desarrollo de Negocios</t>
  </si>
  <si>
    <t>Jefe de Venta de Productos</t>
  </si>
  <si>
    <t>Direccion de Comunicación y Marketing</t>
  </si>
  <si>
    <t>Atención a Visitas</t>
  </si>
  <si>
    <t>Supervisor de Jardinería</t>
  </si>
  <si>
    <t>Supervisor de Limpieza</t>
  </si>
  <si>
    <t>Dirección de Recreación y Eventos</t>
  </si>
  <si>
    <t>Instructor Deportivo</t>
  </si>
  <si>
    <t>Jefe de Educacion y Experiencias en la Naturaleza</t>
  </si>
  <si>
    <t>Guía Fin de Semana</t>
  </si>
  <si>
    <t>Guía Educativo</t>
  </si>
  <si>
    <t>Jefe de Eventos Especiales y de Temporada</t>
  </si>
  <si>
    <t>Auxiliar de Eventos Especiales y de Temporada</t>
  </si>
  <si>
    <t>Auxiliar Recreación y Eventos</t>
  </si>
  <si>
    <t>Jefe de Actividades Deportivas</t>
  </si>
  <si>
    <t>Auxiliar de Actividades Deportivas</t>
  </si>
  <si>
    <t>Jefe de Clases y Eventos Permanentes</t>
  </si>
  <si>
    <t>Instructor de Clases Permanentes</t>
  </si>
  <si>
    <t>Auxiliares</t>
  </si>
  <si>
    <t>Operadores</t>
  </si>
  <si>
    <t>Tecnicos</t>
  </si>
  <si>
    <t>Supervisores</t>
  </si>
  <si>
    <t>Asistente</t>
  </si>
  <si>
    <t>IMPUESTO SOBRE NOMINA</t>
  </si>
  <si>
    <t>MENSUAL</t>
  </si>
  <si>
    <t>Jefe de Compras y Activo Fijo</t>
  </si>
  <si>
    <t>PERCEPCIONES ANUALES</t>
  </si>
  <si>
    <t>TOTAL CON IMPUESTOS POR PUESTO</t>
  </si>
  <si>
    <t>PERCEPCION</t>
  </si>
  <si>
    <t>Supervisor de Mantenimiento General</t>
  </si>
  <si>
    <t>Jefe de Mantenimiento de Infraestructura</t>
  </si>
  <si>
    <t>Supervisor de Mantenimiento Hidráulico</t>
  </si>
  <si>
    <t>Albañil</t>
  </si>
  <si>
    <t>Herrero</t>
  </si>
  <si>
    <t>Pintor</t>
  </si>
  <si>
    <t>Plomero</t>
  </si>
  <si>
    <t>Jefe de Proyectos de Infraestructura</t>
  </si>
  <si>
    <t>Construcción del Centro de Educación Ambiental con módulo de oficinas, módulo de salón usos múltiples, bodega de materiales y equipo, zona de lombricomposta, zona de huerto e invernadero</t>
  </si>
  <si>
    <t>Elaboración del Plan de Manejo alineado a los critrios de solicitud y evaluación para la acreditación internacional Green Flag Award</t>
  </si>
  <si>
    <t>Construcción de canchas de pasto sintético 4 en 1 (Fut 7, tochito bandera, futbol soccer, jockey sobre pasto)</t>
  </si>
  <si>
    <t>Rehabilitación de zonas ajardinadas y arboladas zona poniente</t>
  </si>
  <si>
    <t>Rehabilitación de zonas ajardinadas y arboladas zona oriente</t>
  </si>
  <si>
    <t>Completar levantamiento e inventario de árboles, con georreferencia, topografía y estudio con software I-Tree; marcaje de cada árbol con identificador y base de datos en ambos polígonos</t>
  </si>
  <si>
    <t>Suministro y colocación de señalética informativa, preventiva y educativa en el parque que incluye el proyecto de ubicación y contenidos</t>
  </si>
  <si>
    <t>Adecuar edificio de oficinas para bodega general</t>
  </si>
  <si>
    <t>Reubicación de las oficinas generales a la parte baja del salón de espejos</t>
  </si>
  <si>
    <t>Área infantil</t>
  </si>
  <si>
    <t>Mega área infantil</t>
  </si>
  <si>
    <t>Rehabilitación de cubiertas para sombra, área de comida y mantenimiento del lago y rejas perimetrales</t>
  </si>
  <si>
    <t>Rehabilitación de malla ciclónica y hábitat general de aviario zona poniente</t>
  </si>
  <si>
    <t>Suministro y colocación de basureros separadores de residuos</t>
  </si>
  <si>
    <t>Construcción y habilitación de múdulo para renta o concesión con estacionamiento en la esquina comercial de mayor valor del parque</t>
  </si>
  <si>
    <t>Rehabilitación de los MUPIs al interior del parque en ambas secciones, banners y módulos de información con oportunidades de publicidad</t>
  </si>
  <si>
    <t>Suministro y colocación de racks de bicis</t>
  </si>
  <si>
    <t>Mantenimiento y limpieza de estructura de auditorio y lonaria</t>
  </si>
  <si>
    <t>Mantenimiento de mallasombra en gradas de canchas de béisbol</t>
  </si>
  <si>
    <t>Rehabilitación de acceso principal zona poniente</t>
  </si>
  <si>
    <t>Rehabilitación de accesos zona oriente</t>
  </si>
  <si>
    <t>Rehabilitación de embarcadero zona oriente</t>
  </si>
  <si>
    <t>Rehabilitación de zona de juegos infantiles (detrás del auditorio) zona poniente</t>
  </si>
  <si>
    <t>Mantenimiento de zona de resbaladilla y juegos libres (detrás plaza del agua) zona oriente</t>
  </si>
  <si>
    <t>Mantenimiento general de juegos infantiles y retiro de puertas y rejas, zona poniente</t>
  </si>
  <si>
    <t>Rehabilitación de zona de juegos infantiles de dinosaurios (junto a la alberca) zona oriente</t>
  </si>
  <si>
    <t>Rehabilitación de zona de juegos infantiles (cerca del vaso regulador) zona oriente</t>
  </si>
  <si>
    <t>Rehabilitación, reparación y mantenimiento general al agua del vaso regulador zona oriente</t>
  </si>
  <si>
    <t>Mantenimiento de estacionamiento 1, señalética horizontal y vertical, siembra de árboles e iluminación zona poniente</t>
  </si>
  <si>
    <t>Rescate de cajones de estacionamiento 2 , limpieza, pintura, iluminación y arbolado en zona poniente</t>
  </si>
  <si>
    <t>Mantenimiento general a los sanitarios de la zona poniente</t>
  </si>
  <si>
    <t>Mantenimiento general a los sanitarios de la zona oriente</t>
  </si>
  <si>
    <t>Dragado, limpieza y recuperación de lago zona poniente</t>
  </si>
  <si>
    <t xml:space="preserve">Elaboración de estudio de la calidad del agua y manejo de la fauna para completar un plan integral de manejo del lago </t>
  </si>
  <si>
    <t>Mantenimiento general del Centro Cultural Telón de Arena zona oriente</t>
  </si>
  <si>
    <t>Mantenimiento y limpieza general de área de picnic</t>
  </si>
  <si>
    <t>Rehabilitación de mallasombras en área de picnic junto a la plaza del agua</t>
  </si>
  <si>
    <t>Rehabilitación de cancha de voleibol de arena y construcción de gradas</t>
  </si>
  <si>
    <t>Reubicación de área de gimnasios al interior del parque</t>
  </si>
  <si>
    <t>Construcción de teleférico para unir ambos polígonos del parque</t>
  </si>
  <si>
    <t>Kioscos con baño para renta zona oriente (270 m2)</t>
  </si>
  <si>
    <t>Mantenimiento general de kioscos y puesta en funcionamiento</t>
  </si>
  <si>
    <t>Rehabilitación del parque canino con unidad de concesión o renta para la correcta implementación del plan de negocios</t>
  </si>
  <si>
    <t>Rehabilitación de tienda de conveniencia existente</t>
  </si>
  <si>
    <t>Rehabilitación de atracción tirolesa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</si>
  <si>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</si>
  <si>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TOTAL ANUAL PLANTILLA COMPLETA</t>
  </si>
  <si>
    <t>TOTAL ANUAL PLANTILLA AÑO 1</t>
  </si>
  <si>
    <t>TOTAL ANUAL PLANTILLA AÑO 2</t>
  </si>
  <si>
    <t>TOTAL ANUAL PLANTILLA AÑO 3</t>
  </si>
  <si>
    <t>TOTAL ANUAL PLANTILLA AÑO 4</t>
  </si>
  <si>
    <t>TOTAL ANUAL PLANTILLA AÑO 5</t>
  </si>
  <si>
    <t>3. Comercialización y Desarrollo de Negocios</t>
  </si>
  <si>
    <t>4. Recreación y Eventos</t>
  </si>
  <si>
    <t>5. Comunicación y Marketing</t>
  </si>
  <si>
    <t>2. Administración</t>
  </si>
  <si>
    <t>Direccion de Operación y Mantenimiento</t>
  </si>
  <si>
    <t>Auxiliar de Operación y Mantenimiento</t>
  </si>
  <si>
    <t>6. Operación y Mantenimiento</t>
  </si>
  <si>
    <t>Jefe de Espacios Comerciales, Concesiones y Recaudación de Fondos</t>
  </si>
  <si>
    <t>Capítulo 1000.- todo lo referente a sueldos, salarios y prestaciones</t>
  </si>
  <si>
    <t>Capítulo 2000.- materiales y suministros como los consumibles, herramientas menores, cloró, papelería, gasolina, etc</t>
  </si>
  <si>
    <t>Capítulo 3000.- servicios genéreles, referente a todos los gastos en general. Cómo por ejemplo tubería, cemento, varilla, tabique, honorarios, arrendamientos, pago de servicios, etc</t>
  </si>
  <si>
    <t>Capítulo 4000.- transferencia y/o asignaciones, son los recursos que nos mandan de gobierno del estado. De aquí no se paga nada.</t>
  </si>
  <si>
    <t>Capítulo 5000.- activos fijos . Cómo vehículos, mobiliario y equipo de oficina, cómputo, etc</t>
  </si>
  <si>
    <t>TOTAL GASTOS EN GENERAL</t>
  </si>
  <si>
    <t>TOTAL INGRESOS OPERACIÓN</t>
  </si>
  <si>
    <t>Clases de natación</t>
  </si>
  <si>
    <t>Diaria</t>
  </si>
  <si>
    <t>Cursos de primeros auxilios acuáticos</t>
  </si>
  <si>
    <t>Bimestral</t>
  </si>
  <si>
    <t>Por evento</t>
  </si>
  <si>
    <t>Competencias de natación</t>
  </si>
  <si>
    <t>Permanente</t>
  </si>
  <si>
    <t>Talleres de manualidades al aire libre</t>
  </si>
  <si>
    <t>Trimestral</t>
  </si>
  <si>
    <t>Talleres sobre aves y conservación</t>
  </si>
  <si>
    <t>Talleres de fotografía de naturaleza</t>
  </si>
  <si>
    <t>Torneos de sóftbol</t>
  </si>
  <si>
    <t>Ligas locales de béisbol</t>
  </si>
  <si>
    <t>Clínicas de béisbol para jóvenes</t>
  </si>
  <si>
    <t>Quincenal</t>
  </si>
  <si>
    <t>Campamentos deportivos</t>
  </si>
  <si>
    <t>Semestral</t>
  </si>
  <si>
    <t>Campeonatos de sóftbol</t>
  </si>
  <si>
    <t>Torneos de futbol rápido</t>
  </si>
  <si>
    <t>Ligas locales de futbol</t>
  </si>
  <si>
    <t>Entrenamientos abiertos</t>
  </si>
  <si>
    <t>Campeonatos de futbol</t>
  </si>
  <si>
    <t>Competencias de tiros penales</t>
  </si>
  <si>
    <t>Talleres de básquetbol para niños</t>
  </si>
  <si>
    <t>Clínicas de entrenamiento físico</t>
  </si>
  <si>
    <t>Torneos de básquetbol</t>
  </si>
  <si>
    <t>Competencias de tiros libres</t>
  </si>
  <si>
    <t>Ligas locales de básquetbol</t>
  </si>
  <si>
    <t>Clases de frontón para jóvenes</t>
  </si>
  <si>
    <t>Entrenamientos abiertos/renta de canchas</t>
  </si>
  <si>
    <t>Torneos de frontón</t>
  </si>
  <si>
    <t>Talleres de danza</t>
  </si>
  <si>
    <t>Clases de yoga</t>
  </si>
  <si>
    <t>Clases de Tai chi</t>
  </si>
  <si>
    <t>Actividades de mindfulness</t>
  </si>
  <si>
    <t>Clases de zumba y ritmos latinos</t>
  </si>
  <si>
    <t>Clases de acondicionamiento físico</t>
  </si>
  <si>
    <t>Clases de fitness</t>
  </si>
  <si>
    <t>Taller de huertos urbanos</t>
  </si>
  <si>
    <t>Talleres de composta</t>
  </si>
  <si>
    <t>Cursos sobre técnicas de agricultura</t>
  </si>
  <si>
    <t>Talleres sobre reciclaje de residuos</t>
  </si>
  <si>
    <t>Taller de jardinería</t>
  </si>
  <si>
    <t>Cursos de herbolaria</t>
  </si>
  <si>
    <t>Clases de atletismo</t>
  </si>
  <si>
    <t>Talleres de técnicas de carrera</t>
  </si>
  <si>
    <t>Cursos de preparación física</t>
  </si>
  <si>
    <t>Frecuencia de actividad</t>
  </si>
  <si>
    <t>Frecuencia de cobro</t>
  </si>
  <si>
    <t>Cuota sugerida  por persona/por equipo /por clase/evento</t>
  </si>
  <si>
    <t>Área de Cuadros</t>
  </si>
  <si>
    <t>Clases de pintura y dibujo</t>
  </si>
  <si>
    <t>Cursos de fotografía</t>
  </si>
  <si>
    <t>Talleres de escultura</t>
  </si>
  <si>
    <t>PROGRAMACION</t>
  </si>
  <si>
    <t>Áreas de Picnic</t>
  </si>
  <si>
    <t>Auditorio al Aire Libre</t>
  </si>
  <si>
    <t>Talleres de actuación y teatro</t>
  </si>
  <si>
    <t>Campo de Sóftbol / Béisbol</t>
  </si>
  <si>
    <t>Cancha de Básquetbol/Usos múltiples</t>
  </si>
  <si>
    <t>Cancha de Futbol Rápido</t>
  </si>
  <si>
    <t>Canchas de Frontón</t>
  </si>
  <si>
    <t>Focos Tonales</t>
  </si>
  <si>
    <t>Parque Canino</t>
  </si>
  <si>
    <t>Pista de Atletismo</t>
  </si>
  <si>
    <t>Competencias de pista</t>
  </si>
  <si>
    <t>Eventos de relevos</t>
  </si>
  <si>
    <t>Eventos al Año</t>
  </si>
  <si>
    <t>Ingreso Máximo Anual</t>
  </si>
  <si>
    <t>Utilidad</t>
  </si>
  <si>
    <t>Costo de la Actividad</t>
  </si>
  <si>
    <t>% Costos de la actividad</t>
  </si>
  <si>
    <t>Embarcadero #2 (oriente)</t>
  </si>
  <si>
    <t>VECES EN EL AÑO</t>
  </si>
  <si>
    <t>Tecnico Hidráulico</t>
  </si>
  <si>
    <t>Clases de natación - Inscripcion</t>
  </si>
  <si>
    <t>Mobiliario y Equipo de Oficina</t>
  </si>
  <si>
    <t>Equipo Medico</t>
  </si>
  <si>
    <t>Maquinaria y Equipo</t>
  </si>
  <si>
    <t>Contratos (seguridad, limpieza y áreas verdes)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</si>
  <si>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</si>
  <si>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</si>
  <si>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</si>
  <si>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</si>
  <si>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</si>
  <si>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</si>
  <si>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</si>
  <si>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</si>
  <si>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</si>
  <si>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</si>
  <si>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</si>
  <si>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</si>
  <si>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1</t>
  </si>
  <si>
    <t>AÑO 2</t>
  </si>
  <si>
    <t>AÑO 3</t>
  </si>
  <si>
    <t>AÑO 4</t>
  </si>
  <si>
    <t>AÑO 5</t>
  </si>
  <si>
    <t>FLUJO POSITIVO O NEGATIVO DESPUES DE PF</t>
  </si>
  <si>
    <t>FLUJO POSITIVO O NEGATIVO DESPUES DE EVENTOS</t>
  </si>
  <si>
    <t>Kiosko Fijo 1</t>
  </si>
  <si>
    <t>Kiosko Fijo 2</t>
  </si>
  <si>
    <t>Kiosko Fijo 3</t>
  </si>
  <si>
    <t>Kiosko Fijo 4</t>
  </si>
  <si>
    <t>Kiosko Fijo 5</t>
  </si>
  <si>
    <t>Kiosko Fijo 6</t>
  </si>
  <si>
    <t>Kiosko Fijo 7</t>
  </si>
  <si>
    <t>Kiosko Fijo 8</t>
  </si>
  <si>
    <t>Kiosko Itinerante 1</t>
  </si>
  <si>
    <t>Kiosko Itinerante 2</t>
  </si>
  <si>
    <t>Kiosko Itinerante 3</t>
  </si>
  <si>
    <t>Kiosko Itinerante 4</t>
  </si>
  <si>
    <t>RECREACION Y EVENTOS</t>
  </si>
  <si>
    <t>TOTAL RECREACION Y EVENTOS</t>
  </si>
  <si>
    <t>Material y Equipo</t>
  </si>
  <si>
    <t>Comunicación Social y Publicidad</t>
  </si>
  <si>
    <t>Materiales y Suministros de Seguridad</t>
  </si>
  <si>
    <t>COMERCIALIZACION Y DESARROLLO DE NEGOCIOS</t>
  </si>
  <si>
    <t>OPERACIÓN Y MANTENIMIENTO</t>
  </si>
  <si>
    <t>COMUNICACIÓN Y MARKETING</t>
  </si>
  <si>
    <t>Materiales de Adminsitracion</t>
  </si>
  <si>
    <t>Mobiliario y Equipo</t>
  </si>
  <si>
    <t>Vestuario y Articulos Deportivos</t>
  </si>
  <si>
    <t>Servicios Basicos</t>
  </si>
  <si>
    <t>Productos Quimicos</t>
  </si>
  <si>
    <t>Alimentos y Utencilios</t>
  </si>
  <si>
    <t>Tecnologías de la Información</t>
  </si>
  <si>
    <t>Herramientas y Refacciones</t>
  </si>
  <si>
    <t>Servicio de Traslado y Viaticos</t>
  </si>
  <si>
    <t>Vehiculos</t>
  </si>
  <si>
    <t>Gastos Varios</t>
  </si>
  <si>
    <t>Servicios Profesionales Científicos</t>
  </si>
  <si>
    <t>Otros servicios Generales</t>
  </si>
  <si>
    <t>Administración</t>
  </si>
  <si>
    <t>Comunicación y Marketing</t>
  </si>
  <si>
    <t>Operación y Mantenimiento</t>
  </si>
  <si>
    <t>Servicios de Instalación, Reparación y Mantenimiento</t>
  </si>
  <si>
    <t>Materiales de Construcción y Reparación</t>
  </si>
  <si>
    <t>TOTLA INVERSIONES</t>
  </si>
  <si>
    <t>Comercialización y Desarrollo de Negocios</t>
  </si>
  <si>
    <t>Recreación y Eventos</t>
  </si>
  <si>
    <t>Kiosko Itinerante 5</t>
  </si>
  <si>
    <t>Kiosko Itinerante 6</t>
  </si>
  <si>
    <t>Kiosko Itinerante 7</t>
  </si>
  <si>
    <t>Kiosko Itinerante 8</t>
  </si>
  <si>
    <t>Kiosko Itinerante 9</t>
  </si>
  <si>
    <t>Kiosko Itinerante 10</t>
  </si>
  <si>
    <t>Kiosko Itinerante 11</t>
  </si>
  <si>
    <t>Kiosko Itinerante 12</t>
  </si>
  <si>
    <t>Kiosko Itinerante 13</t>
  </si>
  <si>
    <t>Kiosko Itinerante 14</t>
  </si>
  <si>
    <t>Kiosko Itinerante 15</t>
  </si>
  <si>
    <t>Kiosko Itinerante 16</t>
  </si>
  <si>
    <t>Kiosko Itinerante 17</t>
  </si>
  <si>
    <t>Kiosko Itinerante 18</t>
  </si>
  <si>
    <t>Kiosko Itinerante 19</t>
  </si>
  <si>
    <t>Kiosko Itinerante 20</t>
  </si>
  <si>
    <t>Kiosko Itinerante 21</t>
  </si>
  <si>
    <t>Kiosko Itinerante 22</t>
  </si>
  <si>
    <t>Kiosko Itinerante 23</t>
  </si>
  <si>
    <t>Kiosko Itinerante 24</t>
  </si>
  <si>
    <t>Kiosko Itinerante 25</t>
  </si>
  <si>
    <t>Kiosko Itinerante 26</t>
  </si>
  <si>
    <t>Kiosko Itinerante 27</t>
  </si>
  <si>
    <t>Kiosko Itinerante 28</t>
  </si>
  <si>
    <t>Kiosko Itinerante 29</t>
  </si>
  <si>
    <t>Kiosko Itinerante 30</t>
  </si>
  <si>
    <t>Kiosko Itinerante 31</t>
  </si>
  <si>
    <t>Kiosko Itinerante 32</t>
  </si>
  <si>
    <t>Kiosko Itinerante 33</t>
  </si>
  <si>
    <t>Kiosko Itinerante 34</t>
  </si>
  <si>
    <t>Kiosko Itinerante 35</t>
  </si>
  <si>
    <t>Bazares en General</t>
  </si>
  <si>
    <t>MESES</t>
  </si>
  <si>
    <t>Patrocinios</t>
  </si>
  <si>
    <t>Concesiones Alimentos</t>
  </si>
  <si>
    <t>Concesiones Deportivas y Atracciones</t>
  </si>
  <si>
    <t>Programación</t>
  </si>
  <si>
    <t>Renta de Espacios</t>
  </si>
  <si>
    <t>Num Mesas</t>
  </si>
  <si>
    <t>TOTAL CONCESIONES DEPORTIVAS</t>
  </si>
  <si>
    <t>TOTAL PROGRAMACION</t>
  </si>
  <si>
    <t>TOTAL RENTA DE ESPACIO PARA EVENTOS PARTICULARES</t>
  </si>
  <si>
    <t>CANCHA 4 EN 1</t>
  </si>
  <si>
    <t>A partir del año 2026 se considera que la seguridad, la limpieza y la jardinería se haga de manera interna por parte del personal del parque.</t>
  </si>
  <si>
    <t>Nomina</t>
  </si>
  <si>
    <t>De igual manera, se considera una reducción en la partida de "Servicios de Instalación, Reparación y Mantenimiento" ya que los trabajos de mantenimiento se harían interna por parte del personal del parque</t>
  </si>
  <si>
    <t>Nomina (Seguridad, limpieza y jardinería)</t>
  </si>
  <si>
    <t>Nomina (Mantenimiento y operación)</t>
  </si>
  <si>
    <t>Se consideró retirar este rubro como fuente de ingresos</t>
  </si>
  <si>
    <t>Se considera un interés anual de 5%, se propone solicitar el presupuesto en su totalidad para la administración eficiente del parque y colocar los fondos que se usrán en un futuro en un instrumento de renta fija con el mínimo de riesgo.</t>
  </si>
  <si>
    <t>Se consideró el organigrama completo para el año 2029 y se considera un incremento gradual cada año tanto de plazas como de número puestos</t>
  </si>
  <si>
    <t>Co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</si>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</sst>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#,##0&quot; m²&quot;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12" fillId="0" borderId="0"/>
    <xf numFmtId="0" fontId="2" fillId="0" borderId="0"/>
    <xf numFmtId="165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7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3"/>
    <xf numFmtId="3" fontId="9" fillId="0" borderId="0" xfId="3" applyNumberFormat="1" applyFont="1" applyAlignment="1">
      <alignment horizontal="right" vertical="center"/>
    </xf>
    <xf numFmtId="9" fontId="0" fillId="0" borderId="0" xfId="0" applyNumberFormat="1"/>
    <xf numFmtId="3" fontId="6" fillId="0" borderId="0" xfId="0" applyNumberFormat="1" applyFont="1"/>
    <xf numFmtId="0" fontId="1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0" fillId="0" borderId="2" xfId="0" applyNumberFormat="1" applyBorder="1"/>
    <xf numFmtId="9" fontId="0" fillId="0" borderId="0" xfId="2" applyFont="1" applyBorder="1"/>
    <xf numFmtId="9" fontId="0" fillId="0" borderId="0" xfId="0" applyNumberFormat="1" applyAlignment="1">
      <alignment horizontal="center"/>
    </xf>
    <xf numFmtId="9" fontId="0" fillId="0" borderId="1" xfId="2" applyFont="1" applyBorder="1"/>
    <xf numFmtId="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/>
    <xf numFmtId="0" fontId="1" fillId="0" borderId="0" xfId="0" applyFont="1" applyAlignment="1">
      <alignment horizontal="right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9" fontId="0" fillId="0" borderId="0" xfId="2" applyFont="1" applyAlignment="1">
      <alignment horizontal="center"/>
    </xf>
    <xf numFmtId="9" fontId="1" fillId="0" borderId="0" xfId="2" applyFont="1"/>
    <xf numFmtId="0" fontId="0" fillId="0" borderId="0" xfId="0" applyAlignment="1">
      <alignment horizontal="right" inden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7" fillId="0" borderId="0" xfId="3" applyFont="1" applyAlignment="1">
      <alignment horizontal="center"/>
    </xf>
    <xf numFmtId="0" fontId="14" fillId="5" borderId="4" xfId="0" applyFont="1" applyFill="1" applyBorder="1" applyAlignment="1">
      <alignment horizontal="center" vertical="center" wrapText="1"/>
    </xf>
    <xf numFmtId="4" fontId="14" fillId="5" borderId="4" xfId="0" applyNumberFormat="1" applyFont="1" applyFill="1" applyBorder="1" applyAlignment="1">
      <alignment horizontal="center" vertical="center" wrapText="1"/>
    </xf>
    <xf numFmtId="167" fontId="14" fillId="0" borderId="4" xfId="0" applyNumberFormat="1" applyFont="1" applyBorder="1" applyAlignment="1">
      <alignment horizontal="center" vertical="center" wrapText="1"/>
    </xf>
    <xf numFmtId="168" fontId="14" fillId="0" borderId="4" xfId="0" applyNumberFormat="1" applyFont="1" applyBorder="1" applyAlignment="1">
      <alignment horizontal="center" vertical="center" wrapText="1"/>
    </xf>
    <xf numFmtId="168" fontId="14" fillId="5" borderId="4" xfId="0" applyNumberFormat="1" applyFont="1" applyFill="1" applyBorder="1" applyAlignment="1">
      <alignment horizontal="center" vertical="center" wrapText="1"/>
    </xf>
    <xf numFmtId="3" fontId="18" fillId="0" borderId="0" xfId="3" applyNumberFormat="1" applyFont="1" applyAlignment="1">
      <alignment horizontal="center"/>
    </xf>
    <xf numFmtId="0" fontId="15" fillId="4" borderId="4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vertical="center"/>
    </xf>
    <xf numFmtId="4" fontId="15" fillId="4" borderId="4" xfId="0" applyNumberFormat="1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center" vertical="center"/>
    </xf>
    <xf numFmtId="168" fontId="15" fillId="4" borderId="4" xfId="0" applyNumberFormat="1" applyFont="1" applyFill="1" applyBorder="1" applyAlignment="1">
      <alignment horizontal="right" vertical="center"/>
    </xf>
    <xf numFmtId="2" fontId="11" fillId="4" borderId="4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3" fontId="0" fillId="4" borderId="0" xfId="0" applyNumberFormat="1" applyFill="1" applyAlignment="1">
      <alignment horizontal="right"/>
    </xf>
    <xf numFmtId="167" fontId="15" fillId="4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vertical="center"/>
    </xf>
    <xf numFmtId="4" fontId="15" fillId="2" borderId="4" xfId="0" applyNumberFormat="1" applyFont="1" applyFill="1" applyBorder="1" applyAlignment="1">
      <alignment horizontal="right" vertical="center"/>
    </xf>
    <xf numFmtId="167" fontId="15" fillId="2" borderId="4" xfId="0" applyNumberFormat="1" applyFont="1" applyFill="1" applyBorder="1" applyAlignment="1">
      <alignment horizontal="center" vertical="center"/>
    </xf>
    <xf numFmtId="168" fontId="15" fillId="2" borderId="4" xfId="0" applyNumberFormat="1" applyFont="1" applyFill="1" applyBorder="1" applyAlignment="1">
      <alignment horizontal="right" vertical="center"/>
    </xf>
    <xf numFmtId="2" fontId="11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right"/>
    </xf>
    <xf numFmtId="0" fontId="15" fillId="3" borderId="4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vertical="center"/>
    </xf>
    <xf numFmtId="4" fontId="15" fillId="3" borderId="4" xfId="0" applyNumberFormat="1" applyFont="1" applyFill="1" applyBorder="1" applyAlignment="1">
      <alignment horizontal="right" vertical="center"/>
    </xf>
    <xf numFmtId="167" fontId="15" fillId="3" borderId="4" xfId="0" applyNumberFormat="1" applyFont="1" applyFill="1" applyBorder="1" applyAlignment="1">
      <alignment horizontal="center" vertical="center"/>
    </xf>
    <xf numFmtId="168" fontId="15" fillId="3" borderId="4" xfId="0" applyNumberFormat="1" applyFont="1" applyFill="1" applyBorder="1" applyAlignment="1">
      <alignment horizontal="right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right"/>
    </xf>
    <xf numFmtId="3" fontId="0" fillId="6" borderId="0" xfId="0" applyNumberForma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vertical="center" wrapText="1"/>
    </xf>
    <xf numFmtId="164" fontId="0" fillId="0" borderId="0" xfId="1" applyFont="1" applyBorder="1"/>
    <xf numFmtId="0" fontId="0" fillId="0" borderId="0" xfId="0" applyAlignment="1">
      <alignment vertical="center"/>
    </xf>
    <xf numFmtId="4" fontId="0" fillId="7" borderId="0" xfId="0" applyNumberFormat="1" applyFill="1"/>
    <xf numFmtId="4" fontId="0" fillId="0" borderId="1" xfId="0" applyNumberFormat="1" applyBorder="1"/>
    <xf numFmtId="3" fontId="1" fillId="0" borderId="3" xfId="0" applyNumberFormat="1" applyFont="1" applyBorder="1"/>
    <xf numFmtId="3" fontId="0" fillId="0" borderId="1" xfId="0" applyNumberFormat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</cellXfs>
  <cellStyles count="7">
    <cellStyle name="Currency" xfId="1" builtinId="4"/>
    <cellStyle name="Millares 2" xfId="6" xr:uid="{1B116E2C-3C02-4C70-9969-2FCA35790CF4}"/>
    <cellStyle name="Normal" xfId="0" builtinId="0"/>
    <cellStyle name="Normal 2" xfId="3" xr:uid="{C6D23582-A8EC-4D87-B974-3C6AE35AD052}"/>
    <cellStyle name="Normal 3" xfId="4" xr:uid="{83A012CA-7E6A-49B0-BCB0-7BB1E34F498C}"/>
    <cellStyle name="Normal 3 2" xfId="5" xr:uid="{2801D3E6-828B-4824-8881-C267CBDE3CC5}"/>
    <cellStyle name="Percent" xfId="2" builtinId="5"/>
  </cellStyles>
  <dxfs count="0"/>
  <tableStyles count="0" defaultTableStyle="TableStyleMedium2" defaultPivotStyle="PivotStyleLight16"/>
  <colors>
    <mruColors>
      <color rgb="FF9999FF"/>
      <color rgb="FF6666FF"/>
      <color rgb="FFCCCCFF"/>
      <color rgb="FFE1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8BA7000-C7F1-459E-A765-8BF0E59CE5ED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D04C0DBD-EF3F-40C4-B6AA-FEB3FB006A18}">
      <dgm:prSet phldrT="[Texto]"/>
      <dgm:spPr>
        <a:solidFill>
          <a:schemeClr val="tx1"/>
        </a:solidFill>
      </dgm:spPr>
      <dgm:t>
        <a:bodyPr/>
        <a:lstStyle/>
        <a:p>
          <a:r>
            <a:rPr lang="es-MX" b="1">
              <a:solidFill>
                <a:schemeClr val="bg1"/>
              </a:solidFill>
            </a:rPr>
            <a:t>Director General</a:t>
          </a:r>
        </a:p>
      </dgm:t>
    </dgm:pt>
    <dgm:pt modelId="{4308D7AF-84CB-4535-8BCC-D425687069DF}" type="parTrans" cxnId="{6614BE51-A32C-457D-B825-E3EC7F24EE1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BD5399D-B285-4B4D-9A81-052554D3C6DE}" type="sibTrans" cxnId="{6614BE51-A32C-457D-B825-E3EC7F24EE1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734ECF4-94F9-48A3-B656-E6E8993D69A1}" type="asst">
      <dgm:prSet phldrT="[Texto]"/>
      <dgm:spPr>
        <a:solidFill>
          <a:schemeClr val="bg1">
            <a:lumMod val="8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Asistente</a:t>
          </a:r>
        </a:p>
      </dgm:t>
    </dgm:pt>
    <dgm:pt modelId="{67F38A55-816F-4079-9AB9-E54145A90970}" type="parTrans" cxnId="{AF3515C4-9CEC-4BFD-BAC4-7CBE246EC56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1DCC630-B6FE-4A6E-9C5A-F3FF2F7EDC49}" type="sibTrans" cxnId="{AF3515C4-9CEC-4BFD-BAC4-7CBE246EC56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7A1819A-BDD4-4B8D-B12B-E5EBFD0D0C96}">
      <dgm:prSet phldrT="[Texto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Administativa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8FFBC35-62F2-407A-AE0E-F42A500EBC3A}" type="parTrans" cxnId="{06FA4F0D-8B03-4005-B027-D85431B1ED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ED8AD47-EDCB-481E-AE4B-CD948A49CC70}" type="sibTrans" cxnId="{06FA4F0D-8B03-4005-B027-D85431B1ED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934D51D-C4DE-4983-BA5C-D10864F706E7}">
      <dgm:prSet phldrT="[Texto]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Asesor Jurídico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7C8E36F-F20A-43A9-B40A-F31BB12F90A6}" type="parTrans" cxnId="{86739B3F-CEDD-47E8-82DD-AFD2DCC7E4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0881E5F-404D-4966-81EE-D88679A047D4}" type="sibTrans" cxnId="{86739B3F-CEDD-47E8-82DD-AFD2DCC7E4B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DC3A6EE-B34D-4501-8453-1FE1137CE59C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Recreación y Eventos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BCBD93C-3BA3-4874-AF04-FF39909C9C59}" type="parTrans" cxnId="{021363E6-513A-4814-98A6-6659B583FE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8187934-68DA-42B2-8A0C-5199EC70D973}" type="sibTrans" cxnId="{021363E6-513A-4814-98A6-6659B583FE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3CBA17B-6D3A-4C67-A02D-B3C6565472B0}">
      <dgm:prSet phldrT="[Texto]"/>
      <dgm:spPr/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Operación y Mantenimiento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8A48D700-63A0-4E3C-892C-F3736EA15F8C}" type="parTrans" cxnId="{2F75580C-8E54-4A7A-8B66-DCBBBDBCC86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5DE4181-AA38-463A-A4BC-4F9EBBFD0D16}" type="sibTrans" cxnId="{2F75580C-8E54-4A7A-8B66-DCBBBDBCC869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D66D92B-3CF9-46BE-A4E0-7FD898F58F15}">
      <dgm:prSet phldrT="[Texto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Venta de Productos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A7C5ACC-A70A-4645-AB81-EB932D00E89D}" type="parTrans" cxnId="{32A36CCD-B2EE-4732-82F2-A2F38D6A6F2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779B963-DD1A-4D7C-8FDA-8C1537E142E7}" type="sibTrans" cxnId="{32A36CCD-B2EE-4732-82F2-A2F38D6A6F2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559323D-6EC0-4A0F-AB0A-FA0E1A2FC160}">
      <dgm:prSet phldrT="[Texto]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Punto de Venta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CC906888-6745-40AB-BDF0-D194D5B3396A}" type="parTrans" cxnId="{DEEFD7E8-47B6-4B07-B0DD-CE14A87ADB8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1C2A8D7-C9A6-4A6A-9A68-6E0C0C2DE678}" type="sibTrans" cxnId="{DEEFD7E8-47B6-4B07-B0DD-CE14A87ADB8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65DD56F-C122-4869-8122-159F707DCCC0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Dirección de Comercialización y Desarrollo de Negocios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6B8B3E6A-54FF-4469-B1BA-1EBDDB520BE8}" type="sibTrans" cxnId="{252FC766-D2E4-4253-B781-BCA817E99AF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423D2D9-E7AE-4ABB-904F-4D47A82BB61A}" type="parTrans" cxnId="{252FC766-D2E4-4253-B781-BCA817E99AF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17FCF73-A84C-4E2E-A592-085A5851973C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Finanzas y Contabilidad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A0193738-AB13-4B2E-9667-DCC83E0A1E53}" type="parTrans" cxnId="{EA0BFE7A-5E00-48E7-AD0E-840E5C48DA3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2A1FA19-73AA-46B1-A20C-173E69B95467}" type="sibTrans" cxnId="{EA0BFE7A-5E00-48E7-AD0E-840E5C48DA3C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0C2819E-DF65-47A9-8095-1FBC05FC8DA8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Compras y Activo Fijo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03C31F32-2F80-4A62-B3C3-9816BC8DA82F}" type="parTrans" cxnId="{87221B4E-EDA5-4DD3-9682-A7AFE9F7F31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1579DB5-75B6-4FD9-8562-50290D234736}" type="sibTrans" cxnId="{87221B4E-EDA5-4DD3-9682-A7AFE9F7F31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3948F60-F066-4977-95CC-6C87719523B9}">
      <dgm:prSet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Capital Humano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7352F29C-5D1A-4677-9B22-6BE8BFE7DCB8}" type="parTrans" cxnId="{C3B3CB63-D44F-4DB6-9078-ACFC91DF8E8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724DA0A-7FAE-481F-8676-695BF9C18685}" type="sibTrans" cxnId="{C3B3CB63-D44F-4DB6-9078-ACFC91DF8E8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F9F41D5-C112-432A-821E-F20202B8A02E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Capital Humano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A68723F0-922F-464C-97F5-AC18EC3ABF3E}" type="parTrans" cxnId="{E5D9369D-FBC2-495F-9307-435663CE7D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8A7630D-29CE-4B89-871F-F92CEC691A95}" type="sibTrans" cxnId="{E5D9369D-FBC2-495F-9307-435663CE7D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FBBCB87-8722-4811-AB0A-085FB42B78C2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Egresos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C2F20A1-75B0-4326-9689-1F7AE914E844}" type="parTrans" cxnId="{89DD4AAF-76A2-4E37-B9ED-F98332A15DE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ABCF0BA-F8FF-4B42-9985-5B6C57467CD9}" type="sibTrans" cxnId="{89DD4AAF-76A2-4E37-B9ED-F98332A15DE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72ADC86-52D5-4B9D-9112-F7EAACE9133C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Ingresos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DC4D1F9-C8FC-4B99-8330-EF05C036CF0E}" type="parTrans" cxnId="{0AECF431-8E8A-48F3-B479-97DB28A8B3A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F69EA33-6CE7-445B-A0CA-25FB78DDAC78}" type="sibTrans" cxnId="{0AECF431-8E8A-48F3-B479-97DB28A8B3A2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D2A65F4-C693-4772-A86F-1B8205AE1B94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Chofer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1F6E3F72-605D-4DD4-9B50-12FD0FB2A835}" type="parTrans" cxnId="{66EA413C-CCF2-4160-B00A-8B898847937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A608910-DD13-484C-AE1E-EA56EFA4BB19}" type="sibTrans" cxnId="{66EA413C-CCF2-4160-B00A-8B898847937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E6754EB-48A3-4C52-9202-7E94D06C8185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Compras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E89F618-8AD1-4F9F-BA07-3D6FC581B20D}" type="parTrans" cxnId="{27BB7DAD-3E8D-4C60-B870-29BD2F3ACAD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AA981F6-0AC6-490D-9C73-E8A5E355CE90}" type="sibTrans" cxnId="{27BB7DAD-3E8D-4C60-B870-29BD2F3ACAD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D6627AC-8C08-4C04-A1D5-85CC46CF1161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Almacén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71C076D-880B-4299-85AA-80BBD9702A7E}" type="parTrans" cxnId="{435D6BE8-0D70-4F12-A562-116349D94A8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07BE0AF-5CC2-4021-B7A4-22F27E90741D}" type="sibTrans" cxnId="{435D6BE8-0D70-4F12-A562-116349D94A8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F3E616D-B5A6-41D9-92F5-245A3BB6CEB4}" type="asst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Comercialización y Desarrollo de Negocios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754E69E3-6515-406F-824C-64B04A58F3F9}" type="parTrans" cxnId="{41B4FB5C-6DF2-4CC0-9B93-DF0B602CE03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DF60E6E-0E40-4903-9737-CA1B2B1582E3}" type="sibTrans" cxnId="{41B4FB5C-6DF2-4CC0-9B93-DF0B602CE03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6A77366-8AE5-43D6-9CD3-7B27735F781D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Punto de Venta Fin de Semana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6D185C9B-E6D1-4DE5-A681-7E4239FC0108}" type="parTrans" cxnId="{C0E08C1C-E7D7-42D8-94C1-10733705EC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954E2B8-32E6-4714-9F2A-64E9ED7C79DA}" type="sibTrans" cxnId="{C0E08C1C-E7D7-42D8-94C1-10733705EC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64490FA-4515-4226-88F5-D896B795C44D}">
      <dgm:prSet phldrT="[Texto]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Contralor Interno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5DAA62C-A6D3-405E-A4E3-207CCC55BF3C}" type="sibTrans" cxnId="{4E188925-4516-429D-BADA-4868224D68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D14F4B9-065A-4494-BDD2-B6B40A018FFF}" type="parTrans" cxnId="{4E188925-4516-429D-BADA-4868224D686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3B7C1D9-5040-465D-98C7-866F0B461EB8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Actividades Deportivas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93648D5-757E-4741-92D0-7F8AE78C92AB}" type="parTrans" cxnId="{A1CC17BC-45F1-414F-9B9B-1D183940A11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B7493DE-D585-4140-93E1-C7C3E9B43C47}" type="sibTrans" cxnId="{A1CC17BC-45F1-414F-9B9B-1D183940A11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7241A2C-426E-46BE-B9F6-A298F8C90326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Educación y Experiencias en la Naturaleza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E2C8B586-6169-4DD5-B494-BAEEC36D0732}" type="parTrans" cxnId="{A07DCC86-CC73-40AA-95C0-D747F03932C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3200A45-4F39-44D9-A8D1-0F6A277FC055}" type="sibTrans" cxnId="{A07DCC86-CC73-40AA-95C0-D747F03932C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EEA66A7-AFA7-4F7A-8F70-ADEC8BDE73C2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Instructor Deportivo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9F2CE6F8-ED57-4D04-8DC1-81C3850EEE90}" type="parTrans" cxnId="{203BECCF-DFB8-4600-A217-04C56FC0384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518EC4F-14A7-45AF-B85E-FF6646D2F5CB}" type="sibTrans" cxnId="{203BECCF-DFB8-4600-A217-04C56FC0384E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64DDB17-D1F3-47F8-A981-5E365AAE93D2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Guía Educativo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(10)</a:t>
          </a:r>
        </a:p>
      </dgm:t>
    </dgm:pt>
    <dgm:pt modelId="{4E3ACF61-4A61-4F5F-8010-81B35D5A4D60}" type="parTrans" cxnId="{F816A4DB-D347-4B46-A709-31473A9FFE4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0CC236E-30F5-4D67-800C-2E672512E6B9}" type="sibTrans" cxnId="{F816A4DB-D347-4B46-A709-31473A9FFE40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71C8D97-BDE5-4BA3-9BFD-31A6790C7358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Guía Fin de Semana</a:t>
          </a:r>
        </a:p>
        <a:p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2B247209-A013-4C2C-A555-AC7B470FAD8E}" type="parTrans" cxnId="{A126A562-01D8-4A4E-9B4C-9ABB02F26F5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0E50AB5-C370-44EB-BB1E-09C11C1CF823}" type="sibTrans" cxnId="{A126A562-01D8-4A4E-9B4C-9ABB02F26F5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74580CF-198C-46B1-862D-03D60B53E54B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Actividades Deportivas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DB99B7F4-F661-41F0-A0E7-A8F07B2E947B}" type="parTrans" cxnId="{308FA77A-4D69-49B5-AAC2-72076F15A51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7CF8DD4-1913-40E5-8B10-4B173CDD4EF6}" type="sibTrans" cxnId="{308FA77A-4D69-49B5-AAC2-72076F15A51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40ACBEE0-399E-4586-9882-5DD039BE4BC8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Fauna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29D4CEE0-13FE-4DB4-B6DE-62F0508EF6DA}" type="parTrans" cxnId="{A0BFD561-003F-4897-BA0C-90E6E6C7EE5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60B30CF-89A2-4E72-B5FE-B3BDF0A98BFD}" type="sibTrans" cxnId="{A0BFD561-003F-4897-BA0C-90E6E6C7EE5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7D249587-16D7-446E-AB85-10B7A0D5A6A9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Keepers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(5)</a:t>
          </a:r>
        </a:p>
      </dgm:t>
    </dgm:pt>
    <dgm:pt modelId="{B6FD03A9-6212-4B6E-98C4-46B9E565AF9B}" type="parTrans" cxnId="{4AE705E4-CC5F-4207-80E5-652CFD706CE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A9754E7-A6D0-4F3B-BBFF-952679281CCE}" type="sibTrans" cxnId="{4AE705E4-CC5F-4207-80E5-652CFD706CE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A73DB83-1DEF-4AA0-9079-9F93502317F9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Seguridad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850EAE91-8FB7-4706-A07F-1591C51ED10B}" type="parTrans" cxnId="{93FC7161-5DD9-40A3-8D42-6F3269D55C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0E5BF584-ED2A-41AA-8D61-138DCABBAACB}" type="sibTrans" cxnId="{93FC7161-5DD9-40A3-8D42-6F3269D55CB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1CE6C1E7-1390-474E-B7B4-2B0675566B51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Guardaparques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(30)</a:t>
          </a:r>
        </a:p>
      </dgm:t>
    </dgm:pt>
    <dgm:pt modelId="{A7245F0B-D841-4B4B-97AD-03F73F3C3E06}" type="parTrans" cxnId="{9E7D51F4-854C-4B4E-BD5F-203F920C1DF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691B541-A7BB-45A5-BBB4-5A3161A7062F}" type="sibTrans" cxnId="{9E7D51F4-854C-4B4E-BD5F-203F920C1DFA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1FBF672-49F5-4B39-A1D5-ABDA5310644F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Monitoristas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F95CA566-7E24-4276-BA60-47913FC051CB}" type="parTrans" cxnId="{736CFFD4-A11C-434C-A935-72749EAC7B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B5259DB-1770-4E15-9AB6-9D4036026726}" type="sibTrans" cxnId="{736CFFD4-A11C-434C-A935-72749EAC7BAD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07E491A-EFB5-4076-B90E-085D4D1894D2}" type="asst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Operación y Mantenimiento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B5443F2-F2EC-469F-8F9A-54B482E9AAD2}" type="parTrans" cxnId="{2866D985-0561-402D-B3A5-70EAFC0D96D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6C2DF39C-4434-4E9B-B89E-EA5ACB4EE52D}" type="sibTrans" cxnId="{2866D985-0561-402D-B3A5-70EAFC0D96DB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DDCCA2D-3FEA-4AA8-B6D3-989FCCC453C7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Áreas Verdes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y 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FAABBBAD-8200-4B0A-A9D0-933E97C81D36}" type="parTrans" cxnId="{75ACA61B-3F1A-4456-8450-A40A761C590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452DF06-B951-4EF8-814F-79091D3685F6}" type="sibTrans" cxnId="{75ACA61B-3F1A-4456-8450-A40A761C5903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4B03644-4E25-443A-B6C1-CDA97EDCEE21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Mantenimiento de Infraestructura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F86C03FE-E789-4B13-A36B-9B010A019B4F}" type="parTrans" cxnId="{CC185D8E-6913-479F-93CC-1158AC9F04D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FC8F9318-2B3B-423E-A620-59D025F04C90}" type="sibTrans" cxnId="{CC185D8E-6913-479F-93CC-1158AC9F04D1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42D1CBC-9D60-45A9-8C45-D9FAB882F73C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Jardinería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3F3E82C1-1616-4FC9-88DF-DDFEB7C969B1}" type="parTrans" cxnId="{DAD10862-3552-4E80-AEE3-6DC5C6F8EA6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9FC24F6-A68A-4902-80C4-9C4D694357F2}" type="sibTrans" cxnId="{DAD10862-3552-4E80-AEE3-6DC5C6F8EA68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E53CB645-D793-4659-B659-AEBDC9BAD644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Jadinero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(15)</a:t>
          </a:r>
        </a:p>
      </dgm:t>
    </dgm:pt>
    <dgm:pt modelId="{5FCADF61-497B-4E40-8647-74E5767208A4}" type="parTrans" cxnId="{56127DE0-0218-4F0A-A452-0D1718ACDD3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3B554ADC-A1D3-474C-BB97-AB2177FEBD29}" type="sibTrans" cxnId="{56127DE0-0218-4F0A-A452-0D1718ACDD34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BBFEABEC-84EC-4A84-A9D5-6D036CB0E6FB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512F9555-E1A2-489F-935B-3B28606F5325}" type="parTrans" cxnId="{EDA53FEC-D223-4AED-A84F-301B25B03DA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8D458265-2CBC-41E8-ABCB-2F2CD6D10028}" type="sibTrans" cxnId="{EDA53FEC-D223-4AED-A84F-301B25B03DA6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9EB3E8EE-F51D-486C-A0A2-3E4B784C59A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Limpieza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(15)</a:t>
          </a:r>
        </a:p>
      </dgm:t>
    </dgm:pt>
    <dgm:pt modelId="{C9C23DFB-4E82-4943-9806-9EB16C3DA187}" type="parTrans" cxnId="{D29FFDEB-DD44-4A9E-9AB4-5944813505FF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236038B5-C9C0-426A-BE9B-5D43C63FB82C}" type="sibTrans" cxnId="{D29FFDEB-DD44-4A9E-9AB4-5944813505FF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C7515EC0-2C0A-46AD-AD08-A46294E98322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Albañil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2DF06F9F-63A7-43B4-AFDE-C01BA60E3F8C}" type="parTrans" cxnId="{C73F4414-4156-4CD8-BF60-D8325535CA6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DC780B4C-044F-4131-82C3-317C93075E5F}" type="sibTrans" cxnId="{C73F4414-4156-4CD8-BF60-D8325535CA65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5C89423-6A31-43FF-84F2-877F51903589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Supervisor de Mtto Hidráulico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4EBAE580-C0FA-42A3-BFCE-5D2E36D9A9C5}" type="parTrans" cxnId="{640D8F7A-4ABE-4175-A2DA-2D08AB85F73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AC955616-125D-46BB-87B3-24DEFCAC037D}" type="sibTrans" cxnId="{640D8F7A-4ABE-4175-A2DA-2D08AB85F737}">
      <dgm:prSet/>
      <dgm:spPr/>
      <dgm:t>
        <a:bodyPr/>
        <a:lstStyle/>
        <a:p>
          <a:endParaRPr lang="es-MX" b="1">
            <a:solidFill>
              <a:sysClr val="windowText" lastClr="000000"/>
            </a:solidFill>
          </a:endParaRPr>
        </a:p>
      </dgm:t>
    </dgm:pt>
    <dgm:pt modelId="{52734E21-8770-4740-892F-575F7BA1BA62}">
      <dgm:prSet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Espacios Comerciales, Concesiones y Recaudación de Fondos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9C379580-346E-44A7-B2C2-A6D50EDE25BF}" type="parTrans" cxnId="{A33227C3-292E-4BFF-ABA7-129375BD8806}">
      <dgm:prSet/>
      <dgm:spPr/>
      <dgm:t>
        <a:bodyPr/>
        <a:lstStyle/>
        <a:p>
          <a:endParaRPr lang="es-MX"/>
        </a:p>
      </dgm:t>
    </dgm:pt>
    <dgm:pt modelId="{644A85E3-02C0-4EB6-B986-BFA7C3C3F272}" type="sibTrans" cxnId="{A33227C3-292E-4BFF-ABA7-129375BD8806}">
      <dgm:prSet/>
      <dgm:spPr/>
      <dgm:t>
        <a:bodyPr/>
        <a:lstStyle/>
        <a:p>
          <a:endParaRPr lang="es-MX"/>
        </a:p>
      </dgm:t>
    </dgm:pt>
    <dgm:pt modelId="{398A7EDB-8AF9-493B-806F-B6F1CA72FA9A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Recreación y Eventos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851F5983-901F-4D5A-B650-6A6E7E132860}" type="parTrans" cxnId="{12A17894-37C6-4653-A5A0-9F985B8E45F7}">
      <dgm:prSet/>
      <dgm:spPr/>
      <dgm:t>
        <a:bodyPr/>
        <a:lstStyle/>
        <a:p>
          <a:endParaRPr lang="es-MX"/>
        </a:p>
      </dgm:t>
    </dgm:pt>
    <dgm:pt modelId="{F9E9C9B7-9AC8-4A8F-9234-CB81A37B52F1}" type="sibTrans" cxnId="{12A17894-37C6-4653-A5A0-9F985B8E45F7}">
      <dgm:prSet/>
      <dgm:spPr/>
      <dgm:t>
        <a:bodyPr/>
        <a:lstStyle/>
        <a:p>
          <a:endParaRPr lang="es-MX"/>
        </a:p>
      </dgm:t>
    </dgm:pt>
    <dgm:pt modelId="{EA2C475C-92E4-451F-8750-5C61F4A5B77C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Eventos Especiales y de Temporada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0EFEA506-03F8-41A6-802C-3DCAAAF4FE60}" type="parTrans" cxnId="{ECEABA1E-67BC-4CF5-86D6-819B9B5A28DA}">
      <dgm:prSet/>
      <dgm:spPr/>
      <dgm:t>
        <a:bodyPr/>
        <a:lstStyle/>
        <a:p>
          <a:endParaRPr lang="es-MX"/>
        </a:p>
      </dgm:t>
    </dgm:pt>
    <dgm:pt modelId="{F00D49D5-A736-4DCE-9F5C-7BFFE43C6947}" type="sibTrans" cxnId="{ECEABA1E-67BC-4CF5-86D6-819B9B5A28DA}">
      <dgm:prSet/>
      <dgm:spPr/>
      <dgm:t>
        <a:bodyPr/>
        <a:lstStyle/>
        <a:p>
          <a:endParaRPr lang="es-MX"/>
        </a:p>
      </dgm:t>
    </dgm:pt>
    <dgm:pt modelId="{DB923507-4CD0-4139-975D-D587E2C2F8F5}">
      <dgm:prSet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Clases y Eventos Permanentes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4F25622B-87FB-4315-8235-3A559E45B859}" type="parTrans" cxnId="{548A6082-F724-4E29-A843-D9DC59B58D09}">
      <dgm:prSet/>
      <dgm:spPr/>
      <dgm:t>
        <a:bodyPr/>
        <a:lstStyle/>
        <a:p>
          <a:endParaRPr lang="es-MX"/>
        </a:p>
      </dgm:t>
    </dgm:pt>
    <dgm:pt modelId="{D414F695-8DDC-4801-95CC-D2C30FE7EBE8}" type="sibTrans" cxnId="{548A6082-F724-4E29-A843-D9DC59B58D09}">
      <dgm:prSet/>
      <dgm:spPr/>
      <dgm:t>
        <a:bodyPr/>
        <a:lstStyle/>
        <a:p>
          <a:endParaRPr lang="es-MX"/>
        </a:p>
      </dgm:t>
    </dgm:pt>
    <dgm:pt modelId="{AB73EFE7-2477-45EE-B9C9-2DA09E776BC9}" type="asst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Auxiliar de Eventos Especiales y de Temporada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A99C444E-0AF8-4088-9951-660C33ADDA0B}" type="parTrans" cxnId="{AF01FB46-8299-4696-882E-B00C20781C38}">
      <dgm:prSet/>
      <dgm:spPr/>
      <dgm:t>
        <a:bodyPr/>
        <a:lstStyle/>
        <a:p>
          <a:endParaRPr lang="es-MX"/>
        </a:p>
      </dgm:t>
    </dgm:pt>
    <dgm:pt modelId="{91EAE48C-D313-46D9-AAB2-32996060548A}" type="sibTrans" cxnId="{AF01FB46-8299-4696-882E-B00C20781C38}">
      <dgm:prSet/>
      <dgm:spPr/>
      <dgm:t>
        <a:bodyPr/>
        <a:lstStyle/>
        <a:p>
          <a:endParaRPr lang="es-MX"/>
        </a:p>
      </dgm:t>
    </dgm:pt>
    <dgm:pt modelId="{82AE30B6-296A-4B65-8661-BC2AE17B08F6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Instructor de Clases Permanentes</a:t>
          </a:r>
        </a:p>
        <a:p>
          <a:r>
            <a:rPr lang="es-MX" b="1">
              <a:solidFill>
                <a:sysClr val="windowText" lastClr="000000"/>
              </a:solidFill>
            </a:rPr>
            <a:t>(5)</a:t>
          </a:r>
          <a:endParaRPr lang="es-MX"/>
        </a:p>
      </dgm:t>
    </dgm:pt>
    <dgm:pt modelId="{40561AF3-B5ED-4AD5-8C47-4837C9F48E5D}" type="parTrans" cxnId="{9A2944A0-C081-4863-A594-AAAF62BC98FC}">
      <dgm:prSet/>
      <dgm:spPr/>
      <dgm:t>
        <a:bodyPr/>
        <a:lstStyle/>
        <a:p>
          <a:endParaRPr lang="es-MX"/>
        </a:p>
      </dgm:t>
    </dgm:pt>
    <dgm:pt modelId="{02711F8A-518F-413F-87E3-9C1BB9C393D0}" type="sibTrans" cxnId="{9A2944A0-C081-4863-A594-AAAF62BC98FC}">
      <dgm:prSet/>
      <dgm:spPr/>
      <dgm:t>
        <a:bodyPr/>
        <a:lstStyle/>
        <a:p>
          <a:endParaRPr lang="es-MX"/>
        </a:p>
      </dgm:t>
    </dgm:pt>
    <dgm:pt modelId="{3DE40E4A-5D8F-451B-8755-B4CFEAC85D7C}">
      <dgm:prSet/>
      <dgm:spPr>
        <a:solidFill>
          <a:schemeClr val="accent6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Instructor Voluntario</a:t>
          </a:r>
        </a:p>
        <a:p>
          <a:r>
            <a:rPr lang="es-MX" b="1">
              <a:solidFill>
                <a:sysClr val="windowText" lastClr="000000"/>
              </a:solidFill>
            </a:rPr>
            <a:t>(n/a)</a:t>
          </a:r>
          <a:endParaRPr lang="es-MX"/>
        </a:p>
      </dgm:t>
    </dgm:pt>
    <dgm:pt modelId="{D056D69E-ACCB-4C9F-9348-31139A0535D1}" type="parTrans" cxnId="{FCF40B28-2D5F-4C26-9032-7BFF4C216D38}">
      <dgm:prSet/>
      <dgm:spPr/>
      <dgm:t>
        <a:bodyPr/>
        <a:lstStyle/>
        <a:p>
          <a:endParaRPr lang="es-MX"/>
        </a:p>
      </dgm:t>
    </dgm:pt>
    <dgm:pt modelId="{5B997D13-C2B6-40D5-99CE-CDC9514D5793}" type="sibTrans" cxnId="{FCF40B28-2D5F-4C26-9032-7BFF4C216D38}">
      <dgm:prSet/>
      <dgm:spPr/>
      <dgm:t>
        <a:bodyPr/>
        <a:lstStyle/>
        <a:p>
          <a:endParaRPr lang="es-MX"/>
        </a:p>
      </dgm:t>
    </dgm:pt>
    <dgm:pt modelId="{BA40A793-5E01-4B86-852E-FB80E4F8F7D0}">
      <dgm:prSet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Coordinador de Voluntarios</a:t>
          </a:r>
        </a:p>
        <a:p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005D379D-2200-43E8-9F91-4B87528F31A0}" type="parTrans" cxnId="{05113B6F-6A65-43B3-8548-624A61F5C2D9}">
      <dgm:prSet/>
      <dgm:spPr/>
      <dgm:t>
        <a:bodyPr/>
        <a:lstStyle/>
        <a:p>
          <a:endParaRPr lang="es-MX"/>
        </a:p>
      </dgm:t>
    </dgm:pt>
    <dgm:pt modelId="{85E3A04D-3B42-4021-93CA-2C961926A65C}" type="sibTrans" cxnId="{05113B6F-6A65-43B3-8548-624A61F5C2D9}">
      <dgm:prSet/>
      <dgm:spPr/>
      <dgm:t>
        <a:bodyPr/>
        <a:lstStyle/>
        <a:p>
          <a:endParaRPr lang="es-MX"/>
        </a:p>
      </dgm:t>
    </dgm:pt>
    <dgm:pt modelId="{2C7F713E-BA09-489F-AE64-01D9BF9B7606}">
      <dgm:prSet/>
      <dgm:spPr>
        <a:solidFill>
          <a:srgbClr val="6666FF"/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 Dirección de Comunicación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y Marketing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775D907A-1E36-42AB-830A-9D203BCDC3E5}" type="parTrans" cxnId="{F2220D1E-A0DC-42E5-9237-73E410118E68}">
      <dgm:prSet/>
      <dgm:spPr/>
      <dgm:t>
        <a:bodyPr/>
        <a:lstStyle/>
        <a:p>
          <a:endParaRPr lang="es-MX"/>
        </a:p>
      </dgm:t>
    </dgm:pt>
    <dgm:pt modelId="{4978949F-2770-44B0-8B54-9C728AA4A4C7}" type="sibTrans" cxnId="{F2220D1E-A0DC-42E5-9237-73E410118E68}">
      <dgm:prSet/>
      <dgm:spPr/>
      <dgm:t>
        <a:bodyPr/>
        <a:lstStyle/>
        <a:p>
          <a:endParaRPr lang="es-MX"/>
        </a:p>
      </dgm:t>
    </dgm:pt>
    <dgm:pt modelId="{075C5319-9A2B-44A8-851B-13C82FCB7F00}" type="asst">
      <dgm:prSet/>
      <dgm:spPr>
        <a:solidFill>
          <a:srgbClr val="E1E1FF"/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Auxiliar de Comunicación y Mkt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7A84BE53-5AEB-4EA8-B9A9-888FF6112C16}" type="parTrans" cxnId="{93FB4C88-E1A1-4499-8E81-9F58F31785DE}">
      <dgm:prSet/>
      <dgm:spPr/>
      <dgm:t>
        <a:bodyPr/>
        <a:lstStyle/>
        <a:p>
          <a:endParaRPr lang="es-MX"/>
        </a:p>
      </dgm:t>
    </dgm:pt>
    <dgm:pt modelId="{24AE3DB8-D935-4674-9F2C-535DCF0ECE04}" type="sibTrans" cxnId="{93FB4C88-E1A1-4499-8E81-9F58F31785DE}">
      <dgm:prSet/>
      <dgm:spPr/>
      <dgm:t>
        <a:bodyPr/>
        <a:lstStyle/>
        <a:p>
          <a:endParaRPr lang="es-MX"/>
        </a:p>
      </dgm:t>
    </dgm:pt>
    <dgm:pt modelId="{D2E179FE-802E-4D31-AB15-9F127BB2267F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Medios Digitales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C48D2BC4-B00F-4842-968A-39F6EFF2205C}" type="parTrans" cxnId="{775928B6-88A8-4E9D-A672-F47AE9A9D723}">
      <dgm:prSet/>
      <dgm:spPr/>
      <dgm:t>
        <a:bodyPr/>
        <a:lstStyle/>
        <a:p>
          <a:endParaRPr lang="es-MX"/>
        </a:p>
      </dgm:t>
    </dgm:pt>
    <dgm:pt modelId="{8665FDE5-6A6B-4787-837E-D17EA5527A8F}" type="sibTrans" cxnId="{775928B6-88A8-4E9D-A672-F47AE9A9D723}">
      <dgm:prSet/>
      <dgm:spPr/>
      <dgm:t>
        <a:bodyPr/>
        <a:lstStyle/>
        <a:p>
          <a:endParaRPr lang="es-MX"/>
        </a:p>
      </dgm:t>
    </dgm:pt>
    <dgm:pt modelId="{D51F23AE-99B8-4137-9605-878683593B7E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Diseñador(a)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B95BAC69-9C04-4523-B9DC-93C76306EB26}" type="parTrans" cxnId="{B8EF8710-2A28-4058-97DD-D9D04D045FB5}">
      <dgm:prSet/>
      <dgm:spPr/>
      <dgm:t>
        <a:bodyPr/>
        <a:lstStyle/>
        <a:p>
          <a:endParaRPr lang="es-MX"/>
        </a:p>
      </dgm:t>
    </dgm:pt>
    <dgm:pt modelId="{93985E2C-961A-412E-A0E8-85542B94CB58}" type="sibTrans" cxnId="{B8EF8710-2A28-4058-97DD-D9D04D045FB5}">
      <dgm:prSet/>
      <dgm:spPr/>
      <dgm:t>
        <a:bodyPr/>
        <a:lstStyle/>
        <a:p>
          <a:endParaRPr lang="es-MX"/>
        </a:p>
      </dgm:t>
    </dgm:pt>
    <dgm:pt modelId="{9D9B4F6E-3F24-4854-80C0-ED42D94FF697}">
      <dgm:prSet/>
      <dgm:spPr>
        <a:solidFill>
          <a:srgbClr val="E1E1FF"/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Atención a Visitantes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E59ED198-F369-4FE7-AF2A-CA9C47F2A605}" type="parTrans" cxnId="{BE75A675-EE8C-426C-B7AF-9D7F25C5FF82}">
      <dgm:prSet/>
      <dgm:spPr/>
      <dgm:t>
        <a:bodyPr/>
        <a:lstStyle/>
        <a:p>
          <a:endParaRPr lang="es-MX"/>
        </a:p>
      </dgm:t>
    </dgm:pt>
    <dgm:pt modelId="{21054E57-4909-4F77-AA68-D7214B3CB2A3}" type="sibTrans" cxnId="{BE75A675-EE8C-426C-B7AF-9D7F25C5FF82}">
      <dgm:prSet/>
      <dgm:spPr/>
      <dgm:t>
        <a:bodyPr/>
        <a:lstStyle/>
        <a:p>
          <a:endParaRPr lang="es-MX"/>
        </a:p>
      </dgm:t>
    </dgm:pt>
    <dgm:pt modelId="{714B9213-D45F-479E-A3EE-37D76540B154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Paramédicos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0EA9988F-DC92-46DA-AAE5-76B702D65775}" type="parTrans" cxnId="{AE9BD40B-E475-487F-AD65-AB792289CF46}">
      <dgm:prSet/>
      <dgm:spPr/>
      <dgm:t>
        <a:bodyPr/>
        <a:lstStyle/>
        <a:p>
          <a:endParaRPr lang="es-MX"/>
        </a:p>
      </dgm:t>
    </dgm:pt>
    <dgm:pt modelId="{3678DA9C-4A92-48DD-BE93-C1538C81FA41}" type="sibTrans" cxnId="{AE9BD40B-E475-487F-AD65-AB792289CF46}">
      <dgm:prSet/>
      <dgm:spPr/>
      <dgm:t>
        <a:bodyPr/>
        <a:lstStyle/>
        <a:p>
          <a:endParaRPr lang="es-MX"/>
        </a:p>
      </dgm:t>
    </dgm:pt>
    <dgm:pt modelId="{554F7A07-B375-4FB3-A6F8-9ACFDD4EAB34}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Jefe de Proyectos de Infraestructura </a:t>
          </a:r>
        </a:p>
        <a:p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88FF9C57-E345-4994-8A8E-BC8C3E664630}" type="parTrans" cxnId="{986DDB92-B214-4044-B14D-FF600BC138A8}">
      <dgm:prSet/>
      <dgm:spPr/>
      <dgm:t>
        <a:bodyPr/>
        <a:lstStyle/>
        <a:p>
          <a:endParaRPr lang="es-MX"/>
        </a:p>
      </dgm:t>
    </dgm:pt>
    <dgm:pt modelId="{11D1C648-3691-4201-9522-137CA99C96CA}" type="sibTrans" cxnId="{986DDB92-B214-4044-B14D-FF600BC138A8}">
      <dgm:prSet/>
      <dgm:spPr/>
      <dgm:t>
        <a:bodyPr/>
        <a:lstStyle/>
        <a:p>
          <a:endParaRPr lang="es-MX"/>
        </a:p>
      </dgm:t>
    </dgm:pt>
    <dgm:pt modelId="{9815A067-5243-4D77-8FF4-F6965EEABE20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/>
            <a:t> </a:t>
          </a:r>
          <a:r>
            <a:rPr lang="es-MX" b="1">
              <a:solidFill>
                <a:sysClr val="windowText" lastClr="000000"/>
              </a:solidFill>
            </a:rPr>
            <a:t>Supervisor de Mtto General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  <a:endParaRPr lang="es-MX"/>
        </a:p>
      </dgm:t>
    </dgm:pt>
    <dgm:pt modelId="{45CE9D53-CF25-481E-83AE-CF3636C68B5C}" type="parTrans" cxnId="{C513B7B3-F2F0-4A3C-8B4D-7495A1655ABB}">
      <dgm:prSet/>
      <dgm:spPr/>
      <dgm:t>
        <a:bodyPr/>
        <a:lstStyle/>
        <a:p>
          <a:endParaRPr lang="es-MX"/>
        </a:p>
      </dgm:t>
    </dgm:pt>
    <dgm:pt modelId="{5B60BEE3-2D9D-4418-8C4B-A5FC229523EB}" type="sibTrans" cxnId="{C513B7B3-F2F0-4A3C-8B4D-7495A1655ABB}">
      <dgm:prSet/>
      <dgm:spPr/>
      <dgm:t>
        <a:bodyPr/>
        <a:lstStyle/>
        <a:p>
          <a:endParaRPr lang="es-MX"/>
        </a:p>
      </dgm:t>
    </dgm:pt>
    <dgm:pt modelId="{709FEC57-92BC-496C-B9BA-98C4C8374C4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Herrero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405FFBF4-F187-4435-8752-32B1B082A700}" type="parTrans" cxnId="{EEDE8B0A-A709-48DE-9548-7E1F99B1EEF1}">
      <dgm:prSet/>
      <dgm:spPr/>
      <dgm:t>
        <a:bodyPr/>
        <a:lstStyle/>
        <a:p>
          <a:endParaRPr lang="es-MX"/>
        </a:p>
      </dgm:t>
    </dgm:pt>
    <dgm:pt modelId="{C7884374-5BC8-4A27-9861-2CD73C5E9315}" type="sibTrans" cxnId="{EEDE8B0A-A709-48DE-9548-7E1F99B1EEF1}">
      <dgm:prSet/>
      <dgm:spPr/>
      <dgm:t>
        <a:bodyPr/>
        <a:lstStyle/>
        <a:p>
          <a:endParaRPr lang="es-MX"/>
        </a:p>
      </dgm:t>
    </dgm:pt>
    <dgm:pt modelId="{45933A0C-E251-44B7-9CE0-1BC16991F4E4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Electricista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0D764A81-5DE8-473D-8CA2-407AF8D3C555}" type="parTrans" cxnId="{4AAA65B3-1AF6-4541-9A3D-1D712620CA2A}">
      <dgm:prSet/>
      <dgm:spPr/>
      <dgm:t>
        <a:bodyPr/>
        <a:lstStyle/>
        <a:p>
          <a:endParaRPr lang="es-MX"/>
        </a:p>
      </dgm:t>
    </dgm:pt>
    <dgm:pt modelId="{62E0C22D-A30A-4F9E-B54A-5C0B7CF6D25A}" type="sibTrans" cxnId="{4AAA65B3-1AF6-4541-9A3D-1D712620CA2A}">
      <dgm:prSet/>
      <dgm:spPr/>
      <dgm:t>
        <a:bodyPr/>
        <a:lstStyle/>
        <a:p>
          <a:endParaRPr lang="es-MX"/>
        </a:p>
      </dgm:t>
    </dgm:pt>
    <dgm:pt modelId="{BC9B0A94-FEEB-4291-B20E-556889154EF6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Mecánico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(1)</a:t>
          </a:r>
        </a:p>
      </dgm:t>
    </dgm:pt>
    <dgm:pt modelId="{C455F95F-01CB-41E2-9DA3-A6CC2B44C6FF}" type="parTrans" cxnId="{41FF7303-9417-4B36-928B-9FD38089712A}">
      <dgm:prSet/>
      <dgm:spPr/>
      <dgm:t>
        <a:bodyPr/>
        <a:lstStyle/>
        <a:p>
          <a:endParaRPr lang="es-MX"/>
        </a:p>
      </dgm:t>
    </dgm:pt>
    <dgm:pt modelId="{AF5AA91E-A444-4961-A5A4-47E9BD8202BE}" type="sibTrans" cxnId="{41FF7303-9417-4B36-928B-9FD38089712A}">
      <dgm:prSet/>
      <dgm:spPr/>
      <dgm:t>
        <a:bodyPr/>
        <a:lstStyle/>
        <a:p>
          <a:endParaRPr lang="es-MX"/>
        </a:p>
      </dgm:t>
    </dgm:pt>
    <dgm:pt modelId="{EB6ECE33-42B6-4D57-9768-4F64D337BB37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Pintor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F684ABC2-A247-4648-B988-F6DD1F113B06}" type="parTrans" cxnId="{EA1AF3DA-E501-47DD-AFD6-60F9FC90AC37}">
      <dgm:prSet/>
      <dgm:spPr/>
      <dgm:t>
        <a:bodyPr/>
        <a:lstStyle/>
        <a:p>
          <a:endParaRPr lang="es-MX"/>
        </a:p>
      </dgm:t>
    </dgm:pt>
    <dgm:pt modelId="{182020CD-CB84-48C0-BE3B-C57CEFB1F791}" type="sibTrans" cxnId="{EA1AF3DA-E501-47DD-AFD6-60F9FC90AC37}">
      <dgm:prSet/>
      <dgm:spPr/>
      <dgm:t>
        <a:bodyPr/>
        <a:lstStyle/>
        <a:p>
          <a:endParaRPr lang="es-MX"/>
        </a:p>
      </dgm:t>
    </dgm:pt>
    <dgm:pt modelId="{71F78023-59EB-42AE-A5E3-651BEBA54A7E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POR DEFINIR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  <a:endParaRPr lang="es-MX"/>
        </a:p>
      </dgm:t>
    </dgm:pt>
    <dgm:pt modelId="{1C0FA111-9E57-4527-A4EE-4B8503785225}" type="parTrans" cxnId="{D0F571E7-3F77-4082-A4A2-3B4B8BADFBBB}">
      <dgm:prSet/>
      <dgm:spPr/>
      <dgm:t>
        <a:bodyPr/>
        <a:lstStyle/>
        <a:p>
          <a:endParaRPr lang="es-MX"/>
        </a:p>
      </dgm:t>
    </dgm:pt>
    <dgm:pt modelId="{744BB40F-18BA-4DA6-8087-6B1186003C1E}" type="sibTrans" cxnId="{D0F571E7-3F77-4082-A4A2-3B4B8BADFBBB}">
      <dgm:prSet/>
      <dgm:spPr/>
      <dgm:t>
        <a:bodyPr/>
        <a:lstStyle/>
        <a:p>
          <a:endParaRPr lang="es-MX"/>
        </a:p>
      </dgm:t>
    </dgm:pt>
    <dgm:pt modelId="{84BF1F98-428F-49F8-81FC-AF07AFA4ABD3}">
      <dgm:prSet/>
      <dgm:spPr>
        <a:solidFill>
          <a:schemeClr val="accent1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Plomero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(2)</a:t>
          </a:r>
        </a:p>
      </dgm:t>
    </dgm:pt>
    <dgm:pt modelId="{DA1AB9F1-DA7C-4FC2-8B6B-685A4C5B55FB}" type="parTrans" cxnId="{F6C19B60-E918-45CB-A49E-F76CC3855795}">
      <dgm:prSet/>
      <dgm:spPr/>
      <dgm:t>
        <a:bodyPr/>
        <a:lstStyle/>
        <a:p>
          <a:endParaRPr lang="es-MX"/>
        </a:p>
      </dgm:t>
    </dgm:pt>
    <dgm:pt modelId="{DB15538F-E58E-4C4C-AECE-DC8CAF334C1B}" type="sibTrans" cxnId="{F6C19B60-E918-45CB-A49E-F76CC3855795}">
      <dgm:prSet/>
      <dgm:spPr/>
      <dgm:t>
        <a:bodyPr/>
        <a:lstStyle/>
        <a:p>
          <a:endParaRPr lang="es-MX"/>
        </a:p>
      </dgm:t>
    </dgm:pt>
    <dgm:pt modelId="{21AD66E2-04ED-4C24-9FF3-825881457CCE}">
      <dgm:prSet phldrT="[Texto]"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r>
            <a:rPr lang="es-MX" b="1">
              <a:solidFill>
                <a:sysClr val="windowText" lastClr="000000"/>
              </a:solidFill>
            </a:rPr>
            <a:t>Ejecutivos de Venta</a:t>
          </a:r>
          <a:br>
            <a:rPr lang="es-MX" b="1">
              <a:solidFill>
                <a:sysClr val="windowText" lastClr="000000"/>
              </a:solidFill>
            </a:rPr>
          </a:br>
          <a:r>
            <a:rPr lang="es-MX" b="1">
              <a:solidFill>
                <a:sysClr val="windowText" lastClr="000000"/>
              </a:solidFill>
            </a:rPr>
            <a:t>(3)</a:t>
          </a:r>
        </a:p>
      </dgm:t>
    </dgm:pt>
    <dgm:pt modelId="{9092F193-BF6D-4700-A06A-6CBC93BDBCD4}" type="parTrans" cxnId="{4A11E44C-8962-4C8C-AE2A-7B22D00599DF}">
      <dgm:prSet/>
      <dgm:spPr/>
      <dgm:t>
        <a:bodyPr/>
        <a:lstStyle/>
        <a:p>
          <a:endParaRPr lang="es-MX"/>
        </a:p>
      </dgm:t>
    </dgm:pt>
    <dgm:pt modelId="{15AA7827-7E50-417D-950E-7370E856F85D}" type="sibTrans" cxnId="{4A11E44C-8962-4C8C-AE2A-7B22D00599DF}">
      <dgm:prSet/>
      <dgm:spPr/>
      <dgm:t>
        <a:bodyPr/>
        <a:lstStyle/>
        <a:p>
          <a:endParaRPr lang="es-MX"/>
        </a:p>
      </dgm:t>
    </dgm:pt>
    <dgm:pt modelId="{B500E886-D077-4AFB-AD6A-0CAC6CED2C4B}" type="pres">
      <dgm:prSet presAssocID="{18BA7000-C7F1-459E-A765-8BF0E59CE5ED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FD1E63-0EC6-407C-827A-0994A9BF1D8A}" type="pres">
      <dgm:prSet presAssocID="{D04C0DBD-EF3F-40C4-B6AA-FEB3FB006A18}" presName="hierRoot1" presStyleCnt="0">
        <dgm:presLayoutVars>
          <dgm:hierBranch val="init"/>
        </dgm:presLayoutVars>
      </dgm:prSet>
      <dgm:spPr/>
    </dgm:pt>
    <dgm:pt modelId="{7856415F-E276-46DB-8B3C-76E69D2C5255}" type="pres">
      <dgm:prSet presAssocID="{D04C0DBD-EF3F-40C4-B6AA-FEB3FB006A18}" presName="rootComposite1" presStyleCnt="0"/>
      <dgm:spPr/>
    </dgm:pt>
    <dgm:pt modelId="{155AFBAD-01A7-442F-A99D-4BD4CE343E09}" type="pres">
      <dgm:prSet presAssocID="{D04C0DBD-EF3F-40C4-B6AA-FEB3FB006A18}" presName="rootText1" presStyleLbl="node0" presStyleIdx="0" presStyleCnt="1">
        <dgm:presLayoutVars>
          <dgm:chPref val="3"/>
        </dgm:presLayoutVars>
      </dgm:prSet>
      <dgm:spPr/>
    </dgm:pt>
    <dgm:pt modelId="{A5F69E9C-6066-4F34-8C49-D35B3A40F469}" type="pres">
      <dgm:prSet presAssocID="{D04C0DBD-EF3F-40C4-B6AA-FEB3FB006A18}" presName="rootConnector1" presStyleLbl="node1" presStyleIdx="0" presStyleCnt="0"/>
      <dgm:spPr/>
    </dgm:pt>
    <dgm:pt modelId="{6087F864-1AAD-4B2C-8C54-12EF05121CF6}" type="pres">
      <dgm:prSet presAssocID="{D04C0DBD-EF3F-40C4-B6AA-FEB3FB006A18}" presName="hierChild2" presStyleCnt="0"/>
      <dgm:spPr/>
    </dgm:pt>
    <dgm:pt modelId="{6A0BA10B-9985-4BC8-8DA2-86F0B4B002F2}" type="pres">
      <dgm:prSet presAssocID="{48FFBC35-62F2-407A-AE0E-F42A500EBC3A}" presName="Name37" presStyleLbl="parChTrans1D2" presStyleIdx="0" presStyleCnt="8"/>
      <dgm:spPr/>
    </dgm:pt>
    <dgm:pt modelId="{A0780F15-1FAB-41C3-87D6-1AB708D0963D}" type="pres">
      <dgm:prSet presAssocID="{C7A1819A-BDD4-4B8D-B12B-E5EBFD0D0C96}" presName="hierRoot2" presStyleCnt="0">
        <dgm:presLayoutVars>
          <dgm:hierBranch val="init"/>
        </dgm:presLayoutVars>
      </dgm:prSet>
      <dgm:spPr/>
    </dgm:pt>
    <dgm:pt modelId="{5ED25671-4A2A-4556-AE68-CDAF8EAB4FC8}" type="pres">
      <dgm:prSet presAssocID="{C7A1819A-BDD4-4B8D-B12B-E5EBFD0D0C96}" presName="rootComposite" presStyleCnt="0"/>
      <dgm:spPr/>
    </dgm:pt>
    <dgm:pt modelId="{C43B7506-D334-4293-960F-EA5501784C5F}" type="pres">
      <dgm:prSet presAssocID="{C7A1819A-BDD4-4B8D-B12B-E5EBFD0D0C96}" presName="rootText" presStyleLbl="node2" presStyleIdx="0" presStyleCnt="7">
        <dgm:presLayoutVars>
          <dgm:chPref val="3"/>
        </dgm:presLayoutVars>
      </dgm:prSet>
      <dgm:spPr/>
    </dgm:pt>
    <dgm:pt modelId="{562CB165-002E-4E13-B296-1EA1539FB02D}" type="pres">
      <dgm:prSet presAssocID="{C7A1819A-BDD4-4B8D-B12B-E5EBFD0D0C96}" presName="rootConnector" presStyleLbl="node2" presStyleIdx="0" presStyleCnt="7"/>
      <dgm:spPr/>
    </dgm:pt>
    <dgm:pt modelId="{009C413E-A270-445B-AA22-93A07CB22864}" type="pres">
      <dgm:prSet presAssocID="{C7A1819A-BDD4-4B8D-B12B-E5EBFD0D0C96}" presName="hierChild4" presStyleCnt="0"/>
      <dgm:spPr/>
    </dgm:pt>
    <dgm:pt modelId="{E7BEA80D-693C-4FA7-9332-EAB9151D807D}" type="pres">
      <dgm:prSet presAssocID="{7352F29C-5D1A-4677-9B22-6BE8BFE7DCB8}" presName="Name37" presStyleLbl="parChTrans1D3" presStyleIdx="0" presStyleCnt="21"/>
      <dgm:spPr/>
    </dgm:pt>
    <dgm:pt modelId="{53A715BE-F97D-49FD-B5FE-7CFD9A351638}" type="pres">
      <dgm:prSet presAssocID="{23948F60-F066-4977-95CC-6C87719523B9}" presName="hierRoot2" presStyleCnt="0">
        <dgm:presLayoutVars>
          <dgm:hierBranch val="init"/>
        </dgm:presLayoutVars>
      </dgm:prSet>
      <dgm:spPr/>
    </dgm:pt>
    <dgm:pt modelId="{6F9688C5-7686-4E6C-9EA3-C0C1481FEDA7}" type="pres">
      <dgm:prSet presAssocID="{23948F60-F066-4977-95CC-6C87719523B9}" presName="rootComposite" presStyleCnt="0"/>
      <dgm:spPr/>
    </dgm:pt>
    <dgm:pt modelId="{F7D6C3B9-4E34-43DA-9E86-6281ABEEE9A5}" type="pres">
      <dgm:prSet presAssocID="{23948F60-F066-4977-95CC-6C87719523B9}" presName="rootText" presStyleLbl="node3" presStyleIdx="0" presStyleCnt="17">
        <dgm:presLayoutVars>
          <dgm:chPref val="3"/>
        </dgm:presLayoutVars>
      </dgm:prSet>
      <dgm:spPr/>
    </dgm:pt>
    <dgm:pt modelId="{41F7011E-4FCD-40E7-81FB-23F58D1C9284}" type="pres">
      <dgm:prSet presAssocID="{23948F60-F066-4977-95CC-6C87719523B9}" presName="rootConnector" presStyleLbl="node3" presStyleIdx="0" presStyleCnt="17"/>
      <dgm:spPr/>
    </dgm:pt>
    <dgm:pt modelId="{5A89E704-953C-4935-A1FF-1193FD77CD42}" type="pres">
      <dgm:prSet presAssocID="{23948F60-F066-4977-95CC-6C87719523B9}" presName="hierChild4" presStyleCnt="0"/>
      <dgm:spPr/>
    </dgm:pt>
    <dgm:pt modelId="{88972258-6F52-4840-9D2B-F2D927555EAA}" type="pres">
      <dgm:prSet presAssocID="{A68723F0-922F-464C-97F5-AC18EC3ABF3E}" presName="Name37" presStyleLbl="parChTrans1D4" presStyleIdx="0" presStyleCnt="34"/>
      <dgm:spPr/>
    </dgm:pt>
    <dgm:pt modelId="{C303539D-2370-4E4C-9DCE-5EB0E245A60B}" type="pres">
      <dgm:prSet presAssocID="{3F9F41D5-C112-432A-821E-F20202B8A02E}" presName="hierRoot2" presStyleCnt="0">
        <dgm:presLayoutVars>
          <dgm:hierBranch val="init"/>
        </dgm:presLayoutVars>
      </dgm:prSet>
      <dgm:spPr/>
    </dgm:pt>
    <dgm:pt modelId="{CCAA0A53-8786-4C59-AB91-15EC6E223043}" type="pres">
      <dgm:prSet presAssocID="{3F9F41D5-C112-432A-821E-F20202B8A02E}" presName="rootComposite" presStyleCnt="0"/>
      <dgm:spPr/>
    </dgm:pt>
    <dgm:pt modelId="{8DC8B5D9-AE99-4ACD-BDB4-9B795FB9E636}" type="pres">
      <dgm:prSet presAssocID="{3F9F41D5-C112-432A-821E-F20202B8A02E}" presName="rootText" presStyleLbl="node4" presStyleIdx="0" presStyleCnt="32">
        <dgm:presLayoutVars>
          <dgm:chPref val="3"/>
        </dgm:presLayoutVars>
      </dgm:prSet>
      <dgm:spPr/>
    </dgm:pt>
    <dgm:pt modelId="{428EB2A8-4630-4C23-913B-5F441D2AF226}" type="pres">
      <dgm:prSet presAssocID="{3F9F41D5-C112-432A-821E-F20202B8A02E}" presName="rootConnector" presStyleLbl="node4" presStyleIdx="0" presStyleCnt="32"/>
      <dgm:spPr/>
    </dgm:pt>
    <dgm:pt modelId="{A423B01D-825B-4321-8640-FD0ACAE2391A}" type="pres">
      <dgm:prSet presAssocID="{3F9F41D5-C112-432A-821E-F20202B8A02E}" presName="hierChild4" presStyleCnt="0"/>
      <dgm:spPr/>
    </dgm:pt>
    <dgm:pt modelId="{E0C33FEB-F092-4EAB-A1E1-C3064AC9A9C4}" type="pres">
      <dgm:prSet presAssocID="{3F9F41D5-C112-432A-821E-F20202B8A02E}" presName="hierChild5" presStyleCnt="0"/>
      <dgm:spPr/>
    </dgm:pt>
    <dgm:pt modelId="{CD0072C3-0C34-4D77-A333-F377E4FD76DB}" type="pres">
      <dgm:prSet presAssocID="{005D379D-2200-43E8-9F91-4B87528F31A0}" presName="Name37" presStyleLbl="parChTrans1D4" presStyleIdx="1" presStyleCnt="34"/>
      <dgm:spPr/>
    </dgm:pt>
    <dgm:pt modelId="{74AD3F07-0DB6-41C2-9070-7D214657F39A}" type="pres">
      <dgm:prSet presAssocID="{BA40A793-5E01-4B86-852E-FB80E4F8F7D0}" presName="hierRoot2" presStyleCnt="0">
        <dgm:presLayoutVars>
          <dgm:hierBranch val="init"/>
        </dgm:presLayoutVars>
      </dgm:prSet>
      <dgm:spPr/>
    </dgm:pt>
    <dgm:pt modelId="{AE7CB58C-A70F-47E6-B022-C19344250760}" type="pres">
      <dgm:prSet presAssocID="{BA40A793-5E01-4B86-852E-FB80E4F8F7D0}" presName="rootComposite" presStyleCnt="0"/>
      <dgm:spPr/>
    </dgm:pt>
    <dgm:pt modelId="{9127A142-797B-4307-84F1-4415CC3C604B}" type="pres">
      <dgm:prSet presAssocID="{BA40A793-5E01-4B86-852E-FB80E4F8F7D0}" presName="rootText" presStyleLbl="node4" presStyleIdx="1" presStyleCnt="32">
        <dgm:presLayoutVars>
          <dgm:chPref val="3"/>
        </dgm:presLayoutVars>
      </dgm:prSet>
      <dgm:spPr/>
    </dgm:pt>
    <dgm:pt modelId="{164BE94F-6AF8-48FA-B4CF-E640554673BC}" type="pres">
      <dgm:prSet presAssocID="{BA40A793-5E01-4B86-852E-FB80E4F8F7D0}" presName="rootConnector" presStyleLbl="node4" presStyleIdx="1" presStyleCnt="32"/>
      <dgm:spPr/>
    </dgm:pt>
    <dgm:pt modelId="{4E7A35D1-6262-46B0-BC79-FE9B76CD3432}" type="pres">
      <dgm:prSet presAssocID="{BA40A793-5E01-4B86-852E-FB80E4F8F7D0}" presName="hierChild4" presStyleCnt="0"/>
      <dgm:spPr/>
    </dgm:pt>
    <dgm:pt modelId="{48546579-81AE-489F-8755-C93F112A2701}" type="pres">
      <dgm:prSet presAssocID="{BA40A793-5E01-4B86-852E-FB80E4F8F7D0}" presName="hierChild5" presStyleCnt="0"/>
      <dgm:spPr/>
    </dgm:pt>
    <dgm:pt modelId="{491F8C3E-C3BF-43A3-AFB5-9EC92A6BC835}" type="pres">
      <dgm:prSet presAssocID="{23948F60-F066-4977-95CC-6C87719523B9}" presName="hierChild5" presStyleCnt="0"/>
      <dgm:spPr/>
    </dgm:pt>
    <dgm:pt modelId="{21B41351-D0DC-4BF9-AFF5-08B14C49AE6E}" type="pres">
      <dgm:prSet presAssocID="{A0193738-AB13-4B2E-9667-DCC83E0A1E53}" presName="Name37" presStyleLbl="parChTrans1D3" presStyleIdx="1" presStyleCnt="21"/>
      <dgm:spPr/>
    </dgm:pt>
    <dgm:pt modelId="{C01DE0F8-70FC-449F-9781-16867AD523A4}" type="pres">
      <dgm:prSet presAssocID="{817FCF73-A84C-4E2E-A592-085A5851973C}" presName="hierRoot2" presStyleCnt="0">
        <dgm:presLayoutVars>
          <dgm:hierBranch val="init"/>
        </dgm:presLayoutVars>
      </dgm:prSet>
      <dgm:spPr/>
    </dgm:pt>
    <dgm:pt modelId="{4F60BF56-ACE7-4F37-BB93-4B4DBCB5FEC4}" type="pres">
      <dgm:prSet presAssocID="{817FCF73-A84C-4E2E-A592-085A5851973C}" presName="rootComposite" presStyleCnt="0"/>
      <dgm:spPr/>
    </dgm:pt>
    <dgm:pt modelId="{79A53AFF-6DDD-4379-8B59-703976AB82F9}" type="pres">
      <dgm:prSet presAssocID="{817FCF73-A84C-4E2E-A592-085A5851973C}" presName="rootText" presStyleLbl="node3" presStyleIdx="1" presStyleCnt="17">
        <dgm:presLayoutVars>
          <dgm:chPref val="3"/>
        </dgm:presLayoutVars>
      </dgm:prSet>
      <dgm:spPr/>
    </dgm:pt>
    <dgm:pt modelId="{6420EDD9-F9CF-45E1-9B3B-0B162D552E26}" type="pres">
      <dgm:prSet presAssocID="{817FCF73-A84C-4E2E-A592-085A5851973C}" presName="rootConnector" presStyleLbl="node3" presStyleIdx="1" presStyleCnt="17"/>
      <dgm:spPr/>
    </dgm:pt>
    <dgm:pt modelId="{C5AD7724-75A7-4084-8CD1-D625E725DC9F}" type="pres">
      <dgm:prSet presAssocID="{817FCF73-A84C-4E2E-A592-085A5851973C}" presName="hierChild4" presStyleCnt="0"/>
      <dgm:spPr/>
    </dgm:pt>
    <dgm:pt modelId="{B973EF85-E1CD-48CC-918C-9E2EDE8952C3}" type="pres">
      <dgm:prSet presAssocID="{DDC4D1F9-C8FC-4B99-8330-EF05C036CF0E}" presName="Name37" presStyleLbl="parChTrans1D4" presStyleIdx="2" presStyleCnt="34"/>
      <dgm:spPr/>
    </dgm:pt>
    <dgm:pt modelId="{89B257CD-DB7A-4408-8217-6DA50067BF08}" type="pres">
      <dgm:prSet presAssocID="{E72ADC86-52D5-4B9D-9112-F7EAACE9133C}" presName="hierRoot2" presStyleCnt="0">
        <dgm:presLayoutVars>
          <dgm:hierBranch val="init"/>
        </dgm:presLayoutVars>
      </dgm:prSet>
      <dgm:spPr/>
    </dgm:pt>
    <dgm:pt modelId="{919C32F4-8283-4585-AE41-C17828D85FB4}" type="pres">
      <dgm:prSet presAssocID="{E72ADC86-52D5-4B9D-9112-F7EAACE9133C}" presName="rootComposite" presStyleCnt="0"/>
      <dgm:spPr/>
    </dgm:pt>
    <dgm:pt modelId="{E4ECB766-360D-4031-96EB-4D71A972913F}" type="pres">
      <dgm:prSet presAssocID="{E72ADC86-52D5-4B9D-9112-F7EAACE9133C}" presName="rootText" presStyleLbl="node4" presStyleIdx="2" presStyleCnt="32">
        <dgm:presLayoutVars>
          <dgm:chPref val="3"/>
        </dgm:presLayoutVars>
      </dgm:prSet>
      <dgm:spPr/>
    </dgm:pt>
    <dgm:pt modelId="{BFDA07D2-48F0-4906-B78F-34A61761C683}" type="pres">
      <dgm:prSet presAssocID="{E72ADC86-52D5-4B9D-9112-F7EAACE9133C}" presName="rootConnector" presStyleLbl="node4" presStyleIdx="2" presStyleCnt="32"/>
      <dgm:spPr/>
    </dgm:pt>
    <dgm:pt modelId="{ADDC2AFF-1F86-4BE8-B48A-81583E439067}" type="pres">
      <dgm:prSet presAssocID="{E72ADC86-52D5-4B9D-9112-F7EAACE9133C}" presName="hierChild4" presStyleCnt="0"/>
      <dgm:spPr/>
    </dgm:pt>
    <dgm:pt modelId="{1F4DE199-9870-46BC-A257-D970EB2FF74E}" type="pres">
      <dgm:prSet presAssocID="{E72ADC86-52D5-4B9D-9112-F7EAACE9133C}" presName="hierChild5" presStyleCnt="0"/>
      <dgm:spPr/>
    </dgm:pt>
    <dgm:pt modelId="{29FDCB63-041B-454A-8F85-C5263997951E}" type="pres">
      <dgm:prSet presAssocID="{DC2F20A1-75B0-4326-9689-1F7AE914E844}" presName="Name37" presStyleLbl="parChTrans1D4" presStyleIdx="3" presStyleCnt="34"/>
      <dgm:spPr/>
    </dgm:pt>
    <dgm:pt modelId="{4AADF549-EE3E-4E48-A118-89DDEB85360E}" type="pres">
      <dgm:prSet presAssocID="{2FBBCB87-8722-4811-AB0A-085FB42B78C2}" presName="hierRoot2" presStyleCnt="0">
        <dgm:presLayoutVars>
          <dgm:hierBranch val="init"/>
        </dgm:presLayoutVars>
      </dgm:prSet>
      <dgm:spPr/>
    </dgm:pt>
    <dgm:pt modelId="{2B7330C0-E8E8-4F28-8344-CF912195629B}" type="pres">
      <dgm:prSet presAssocID="{2FBBCB87-8722-4811-AB0A-085FB42B78C2}" presName="rootComposite" presStyleCnt="0"/>
      <dgm:spPr/>
    </dgm:pt>
    <dgm:pt modelId="{667E8386-B60C-4F68-AD85-7AE6013867B5}" type="pres">
      <dgm:prSet presAssocID="{2FBBCB87-8722-4811-AB0A-085FB42B78C2}" presName="rootText" presStyleLbl="node4" presStyleIdx="3" presStyleCnt="32">
        <dgm:presLayoutVars>
          <dgm:chPref val="3"/>
        </dgm:presLayoutVars>
      </dgm:prSet>
      <dgm:spPr/>
    </dgm:pt>
    <dgm:pt modelId="{A377B284-A0DA-4717-A544-52CD161817FA}" type="pres">
      <dgm:prSet presAssocID="{2FBBCB87-8722-4811-AB0A-085FB42B78C2}" presName="rootConnector" presStyleLbl="node4" presStyleIdx="3" presStyleCnt="32"/>
      <dgm:spPr/>
    </dgm:pt>
    <dgm:pt modelId="{7083CD23-00A3-4799-A824-C108409B5E93}" type="pres">
      <dgm:prSet presAssocID="{2FBBCB87-8722-4811-AB0A-085FB42B78C2}" presName="hierChild4" presStyleCnt="0"/>
      <dgm:spPr/>
    </dgm:pt>
    <dgm:pt modelId="{F3F39751-CD08-4850-AF44-C26EA7DB3437}" type="pres">
      <dgm:prSet presAssocID="{2FBBCB87-8722-4811-AB0A-085FB42B78C2}" presName="hierChild5" presStyleCnt="0"/>
      <dgm:spPr/>
    </dgm:pt>
    <dgm:pt modelId="{BA4EEDA3-7BD3-4147-91FA-5FE9147A488A}" type="pres">
      <dgm:prSet presAssocID="{817FCF73-A84C-4E2E-A592-085A5851973C}" presName="hierChild5" presStyleCnt="0"/>
      <dgm:spPr/>
    </dgm:pt>
    <dgm:pt modelId="{1960E799-DF98-478D-82AF-5B8E1897606C}" type="pres">
      <dgm:prSet presAssocID="{03C31F32-2F80-4A62-B3C3-9816BC8DA82F}" presName="Name37" presStyleLbl="parChTrans1D3" presStyleIdx="2" presStyleCnt="21"/>
      <dgm:spPr/>
    </dgm:pt>
    <dgm:pt modelId="{BC168727-7167-4DCA-92BC-0C30E04A0385}" type="pres">
      <dgm:prSet presAssocID="{20C2819E-DF65-47A9-8095-1FBC05FC8DA8}" presName="hierRoot2" presStyleCnt="0">
        <dgm:presLayoutVars>
          <dgm:hierBranch val="init"/>
        </dgm:presLayoutVars>
      </dgm:prSet>
      <dgm:spPr/>
    </dgm:pt>
    <dgm:pt modelId="{4B1BBECF-E269-4DB2-93E8-5962200C2D03}" type="pres">
      <dgm:prSet presAssocID="{20C2819E-DF65-47A9-8095-1FBC05FC8DA8}" presName="rootComposite" presStyleCnt="0"/>
      <dgm:spPr/>
    </dgm:pt>
    <dgm:pt modelId="{8C817C4C-15AA-48AC-B285-049E66C9AB2A}" type="pres">
      <dgm:prSet presAssocID="{20C2819E-DF65-47A9-8095-1FBC05FC8DA8}" presName="rootText" presStyleLbl="node3" presStyleIdx="2" presStyleCnt="17">
        <dgm:presLayoutVars>
          <dgm:chPref val="3"/>
        </dgm:presLayoutVars>
      </dgm:prSet>
      <dgm:spPr/>
    </dgm:pt>
    <dgm:pt modelId="{8FB40B9B-D4B0-472C-9A0F-635982575FFF}" type="pres">
      <dgm:prSet presAssocID="{20C2819E-DF65-47A9-8095-1FBC05FC8DA8}" presName="rootConnector" presStyleLbl="node3" presStyleIdx="2" presStyleCnt="17"/>
      <dgm:spPr/>
    </dgm:pt>
    <dgm:pt modelId="{6EEB7647-D5A5-4EDD-A41D-95AD8D8C69A1}" type="pres">
      <dgm:prSet presAssocID="{20C2819E-DF65-47A9-8095-1FBC05FC8DA8}" presName="hierChild4" presStyleCnt="0"/>
      <dgm:spPr/>
    </dgm:pt>
    <dgm:pt modelId="{921DC190-B691-4055-8C40-2D2A9BA3CC72}" type="pres">
      <dgm:prSet presAssocID="{2E89F618-8AD1-4F9F-BA07-3D6FC581B20D}" presName="Name37" presStyleLbl="parChTrans1D4" presStyleIdx="4" presStyleCnt="34"/>
      <dgm:spPr/>
    </dgm:pt>
    <dgm:pt modelId="{E57D596E-A8CB-4A32-AD57-F1BF2127A456}" type="pres">
      <dgm:prSet presAssocID="{1E6754EB-48A3-4C52-9202-7E94D06C8185}" presName="hierRoot2" presStyleCnt="0">
        <dgm:presLayoutVars>
          <dgm:hierBranch val="init"/>
        </dgm:presLayoutVars>
      </dgm:prSet>
      <dgm:spPr/>
    </dgm:pt>
    <dgm:pt modelId="{4061B135-B8BC-44BC-B49B-12D5E426184F}" type="pres">
      <dgm:prSet presAssocID="{1E6754EB-48A3-4C52-9202-7E94D06C8185}" presName="rootComposite" presStyleCnt="0"/>
      <dgm:spPr/>
    </dgm:pt>
    <dgm:pt modelId="{559308E3-D863-4105-9A86-FED1EF4D3468}" type="pres">
      <dgm:prSet presAssocID="{1E6754EB-48A3-4C52-9202-7E94D06C8185}" presName="rootText" presStyleLbl="node4" presStyleIdx="4" presStyleCnt="32">
        <dgm:presLayoutVars>
          <dgm:chPref val="3"/>
        </dgm:presLayoutVars>
      </dgm:prSet>
      <dgm:spPr/>
    </dgm:pt>
    <dgm:pt modelId="{B5523E08-D497-46CA-BA5C-9297E823E7E6}" type="pres">
      <dgm:prSet presAssocID="{1E6754EB-48A3-4C52-9202-7E94D06C8185}" presName="rootConnector" presStyleLbl="node4" presStyleIdx="4" presStyleCnt="32"/>
      <dgm:spPr/>
    </dgm:pt>
    <dgm:pt modelId="{256D9F75-611B-442D-B5F1-F28E845626DD}" type="pres">
      <dgm:prSet presAssocID="{1E6754EB-48A3-4C52-9202-7E94D06C8185}" presName="hierChild4" presStyleCnt="0"/>
      <dgm:spPr/>
    </dgm:pt>
    <dgm:pt modelId="{D69E28D7-73F6-4052-8298-40F4E79F9769}" type="pres">
      <dgm:prSet presAssocID="{1E6754EB-48A3-4C52-9202-7E94D06C8185}" presName="hierChild5" presStyleCnt="0"/>
      <dgm:spPr/>
    </dgm:pt>
    <dgm:pt modelId="{C651E275-CE59-4F53-A23F-AB1BBED091D3}" type="pres">
      <dgm:prSet presAssocID="{C71C076D-880B-4299-85AA-80BBD9702A7E}" presName="Name37" presStyleLbl="parChTrans1D4" presStyleIdx="5" presStyleCnt="34"/>
      <dgm:spPr/>
    </dgm:pt>
    <dgm:pt modelId="{FB035DFB-9871-498D-AA9B-48E9220066C2}" type="pres">
      <dgm:prSet presAssocID="{2D6627AC-8C08-4C04-A1D5-85CC46CF1161}" presName="hierRoot2" presStyleCnt="0">
        <dgm:presLayoutVars>
          <dgm:hierBranch val="init"/>
        </dgm:presLayoutVars>
      </dgm:prSet>
      <dgm:spPr/>
    </dgm:pt>
    <dgm:pt modelId="{623CA5B8-459F-4FB0-A93B-4DE187258318}" type="pres">
      <dgm:prSet presAssocID="{2D6627AC-8C08-4C04-A1D5-85CC46CF1161}" presName="rootComposite" presStyleCnt="0"/>
      <dgm:spPr/>
    </dgm:pt>
    <dgm:pt modelId="{E9A34820-69BF-4C25-9CE3-6A351DAD68A3}" type="pres">
      <dgm:prSet presAssocID="{2D6627AC-8C08-4C04-A1D5-85CC46CF1161}" presName="rootText" presStyleLbl="node4" presStyleIdx="5" presStyleCnt="32">
        <dgm:presLayoutVars>
          <dgm:chPref val="3"/>
        </dgm:presLayoutVars>
      </dgm:prSet>
      <dgm:spPr/>
    </dgm:pt>
    <dgm:pt modelId="{BDAA9C0E-3248-4636-BCB9-C1692CA35108}" type="pres">
      <dgm:prSet presAssocID="{2D6627AC-8C08-4C04-A1D5-85CC46CF1161}" presName="rootConnector" presStyleLbl="node4" presStyleIdx="5" presStyleCnt="32"/>
      <dgm:spPr/>
    </dgm:pt>
    <dgm:pt modelId="{2C518E0D-55C7-4449-B9E9-20B8AD01A02C}" type="pres">
      <dgm:prSet presAssocID="{2D6627AC-8C08-4C04-A1D5-85CC46CF1161}" presName="hierChild4" presStyleCnt="0"/>
      <dgm:spPr/>
    </dgm:pt>
    <dgm:pt modelId="{E752D177-EBE8-429E-B74E-BB4B5AAD7B5A}" type="pres">
      <dgm:prSet presAssocID="{2D6627AC-8C08-4C04-A1D5-85CC46CF1161}" presName="hierChild5" presStyleCnt="0"/>
      <dgm:spPr/>
    </dgm:pt>
    <dgm:pt modelId="{8D7D06CC-C129-46CF-B566-4247B136589C}" type="pres">
      <dgm:prSet presAssocID="{1F6E3F72-605D-4DD4-9B50-12FD0FB2A835}" presName="Name37" presStyleLbl="parChTrans1D4" presStyleIdx="6" presStyleCnt="34"/>
      <dgm:spPr/>
    </dgm:pt>
    <dgm:pt modelId="{C2C7E845-9829-4E54-954C-8DB3F7ED0B08}" type="pres">
      <dgm:prSet presAssocID="{CD2A65F4-C693-4772-A86F-1B8205AE1B94}" presName="hierRoot2" presStyleCnt="0">
        <dgm:presLayoutVars>
          <dgm:hierBranch val="init"/>
        </dgm:presLayoutVars>
      </dgm:prSet>
      <dgm:spPr/>
    </dgm:pt>
    <dgm:pt modelId="{BF40EEE0-84D7-448C-88C2-827DD84325D0}" type="pres">
      <dgm:prSet presAssocID="{CD2A65F4-C693-4772-A86F-1B8205AE1B94}" presName="rootComposite" presStyleCnt="0"/>
      <dgm:spPr/>
    </dgm:pt>
    <dgm:pt modelId="{3B86ED67-5449-41D9-8486-D018E9642273}" type="pres">
      <dgm:prSet presAssocID="{CD2A65F4-C693-4772-A86F-1B8205AE1B94}" presName="rootText" presStyleLbl="node4" presStyleIdx="6" presStyleCnt="32">
        <dgm:presLayoutVars>
          <dgm:chPref val="3"/>
        </dgm:presLayoutVars>
      </dgm:prSet>
      <dgm:spPr/>
    </dgm:pt>
    <dgm:pt modelId="{2DCE6AB6-1391-4DE8-8EC1-339A7486F130}" type="pres">
      <dgm:prSet presAssocID="{CD2A65F4-C693-4772-A86F-1B8205AE1B94}" presName="rootConnector" presStyleLbl="node4" presStyleIdx="6" presStyleCnt="32"/>
      <dgm:spPr/>
    </dgm:pt>
    <dgm:pt modelId="{34E1F5FD-43D4-4B26-8656-90C6EB182DD4}" type="pres">
      <dgm:prSet presAssocID="{CD2A65F4-C693-4772-A86F-1B8205AE1B94}" presName="hierChild4" presStyleCnt="0"/>
      <dgm:spPr/>
    </dgm:pt>
    <dgm:pt modelId="{C1FDC7BF-5264-486E-A50C-3A2579B3586F}" type="pres">
      <dgm:prSet presAssocID="{CD2A65F4-C693-4772-A86F-1B8205AE1B94}" presName="hierChild5" presStyleCnt="0"/>
      <dgm:spPr/>
    </dgm:pt>
    <dgm:pt modelId="{C01A1EF0-90C7-45B6-9312-CBE8757DD0F1}" type="pres">
      <dgm:prSet presAssocID="{20C2819E-DF65-47A9-8095-1FBC05FC8DA8}" presName="hierChild5" presStyleCnt="0"/>
      <dgm:spPr/>
    </dgm:pt>
    <dgm:pt modelId="{85304BF4-4730-4C01-BDE5-52A14C969434}" type="pres">
      <dgm:prSet presAssocID="{C7A1819A-BDD4-4B8D-B12B-E5EBFD0D0C96}" presName="hierChild5" presStyleCnt="0"/>
      <dgm:spPr/>
    </dgm:pt>
    <dgm:pt modelId="{BD3611E9-E1CB-4504-AF17-298748FAA5B8}" type="pres">
      <dgm:prSet presAssocID="{5D14F4B9-065A-4494-BDD2-B6B40A018FFF}" presName="Name37" presStyleLbl="parChTrans1D2" presStyleIdx="1" presStyleCnt="8"/>
      <dgm:spPr/>
    </dgm:pt>
    <dgm:pt modelId="{163732D3-A542-4AB3-80AD-13E661B64429}" type="pres">
      <dgm:prSet presAssocID="{964490FA-4515-4226-88F5-D896B795C44D}" presName="hierRoot2" presStyleCnt="0">
        <dgm:presLayoutVars>
          <dgm:hierBranch val="init"/>
        </dgm:presLayoutVars>
      </dgm:prSet>
      <dgm:spPr/>
    </dgm:pt>
    <dgm:pt modelId="{D9D990FE-A367-4949-BB06-76090C6365E4}" type="pres">
      <dgm:prSet presAssocID="{964490FA-4515-4226-88F5-D896B795C44D}" presName="rootComposite" presStyleCnt="0"/>
      <dgm:spPr/>
    </dgm:pt>
    <dgm:pt modelId="{6DCFDB2E-B0BF-4587-BADA-CCFB770B1F15}" type="pres">
      <dgm:prSet presAssocID="{964490FA-4515-4226-88F5-D896B795C44D}" presName="rootText" presStyleLbl="node2" presStyleIdx="1" presStyleCnt="7" custLinFactNeighborX="42681" custLinFactNeighborY="1674">
        <dgm:presLayoutVars>
          <dgm:chPref val="3"/>
        </dgm:presLayoutVars>
      </dgm:prSet>
      <dgm:spPr/>
    </dgm:pt>
    <dgm:pt modelId="{3D5449CA-4998-46A1-8A5E-98854C88DB79}" type="pres">
      <dgm:prSet presAssocID="{964490FA-4515-4226-88F5-D896B795C44D}" presName="rootConnector" presStyleLbl="node2" presStyleIdx="1" presStyleCnt="7"/>
      <dgm:spPr/>
    </dgm:pt>
    <dgm:pt modelId="{ED634B97-A05C-4A99-9A38-104010D73898}" type="pres">
      <dgm:prSet presAssocID="{964490FA-4515-4226-88F5-D896B795C44D}" presName="hierChild4" presStyleCnt="0"/>
      <dgm:spPr/>
    </dgm:pt>
    <dgm:pt modelId="{4DDDFDC9-768F-4481-BBDE-019A2A9F243F}" type="pres">
      <dgm:prSet presAssocID="{964490FA-4515-4226-88F5-D896B795C44D}" presName="hierChild5" presStyleCnt="0"/>
      <dgm:spPr/>
    </dgm:pt>
    <dgm:pt modelId="{C3D05037-EF56-4124-B069-CCA7F42AED51}" type="pres">
      <dgm:prSet presAssocID="{0423D2D9-E7AE-4ABB-904F-4D47A82BB61A}" presName="Name37" presStyleLbl="parChTrans1D2" presStyleIdx="2" presStyleCnt="8"/>
      <dgm:spPr/>
    </dgm:pt>
    <dgm:pt modelId="{79A171E9-A005-4233-8763-3B220D6B390F}" type="pres">
      <dgm:prSet presAssocID="{165DD56F-C122-4869-8122-159F707DCCC0}" presName="hierRoot2" presStyleCnt="0">
        <dgm:presLayoutVars>
          <dgm:hierBranch val="init"/>
        </dgm:presLayoutVars>
      </dgm:prSet>
      <dgm:spPr/>
    </dgm:pt>
    <dgm:pt modelId="{597CB54F-EE04-4305-927E-5829A25F51D1}" type="pres">
      <dgm:prSet presAssocID="{165DD56F-C122-4869-8122-159F707DCCC0}" presName="rootComposite" presStyleCnt="0"/>
      <dgm:spPr/>
    </dgm:pt>
    <dgm:pt modelId="{F20DB77D-7D60-411E-B860-14473F333883}" type="pres">
      <dgm:prSet presAssocID="{165DD56F-C122-4869-8122-159F707DCCC0}" presName="rootText" presStyleLbl="node2" presStyleIdx="2" presStyleCnt="7">
        <dgm:presLayoutVars>
          <dgm:chPref val="3"/>
        </dgm:presLayoutVars>
      </dgm:prSet>
      <dgm:spPr/>
    </dgm:pt>
    <dgm:pt modelId="{2836A4DC-87E6-4D7E-9CF6-1CA523C3FDE8}" type="pres">
      <dgm:prSet presAssocID="{165DD56F-C122-4869-8122-159F707DCCC0}" presName="rootConnector" presStyleLbl="node2" presStyleIdx="2" presStyleCnt="7"/>
      <dgm:spPr/>
    </dgm:pt>
    <dgm:pt modelId="{903036D9-D9B2-4660-9464-740FA007BF01}" type="pres">
      <dgm:prSet presAssocID="{165DD56F-C122-4869-8122-159F707DCCC0}" presName="hierChild4" presStyleCnt="0"/>
      <dgm:spPr/>
    </dgm:pt>
    <dgm:pt modelId="{4623EB11-CE29-4B78-A6A8-86E8DAFF5934}" type="pres">
      <dgm:prSet presAssocID="{2A7C5ACC-A70A-4645-AB81-EB932D00E89D}" presName="Name37" presStyleLbl="parChTrans1D3" presStyleIdx="3" presStyleCnt="21"/>
      <dgm:spPr/>
    </dgm:pt>
    <dgm:pt modelId="{64AD36DD-9A72-4F42-A862-CDC594DD5DD0}" type="pres">
      <dgm:prSet presAssocID="{1D66D92B-3CF9-46BE-A4E0-7FD898F58F15}" presName="hierRoot2" presStyleCnt="0">
        <dgm:presLayoutVars>
          <dgm:hierBranch val="init"/>
        </dgm:presLayoutVars>
      </dgm:prSet>
      <dgm:spPr/>
    </dgm:pt>
    <dgm:pt modelId="{BB40D371-8E92-4EFD-958D-71DD9D5849CA}" type="pres">
      <dgm:prSet presAssocID="{1D66D92B-3CF9-46BE-A4E0-7FD898F58F15}" presName="rootComposite" presStyleCnt="0"/>
      <dgm:spPr/>
    </dgm:pt>
    <dgm:pt modelId="{1DA1669D-9955-4E30-978F-B6582C45D09E}" type="pres">
      <dgm:prSet presAssocID="{1D66D92B-3CF9-46BE-A4E0-7FD898F58F15}" presName="rootText" presStyleLbl="node3" presStyleIdx="3" presStyleCnt="17">
        <dgm:presLayoutVars>
          <dgm:chPref val="3"/>
        </dgm:presLayoutVars>
      </dgm:prSet>
      <dgm:spPr/>
    </dgm:pt>
    <dgm:pt modelId="{B202DFD5-CD87-404A-B273-14820E47B0ED}" type="pres">
      <dgm:prSet presAssocID="{1D66D92B-3CF9-46BE-A4E0-7FD898F58F15}" presName="rootConnector" presStyleLbl="node3" presStyleIdx="3" presStyleCnt="17"/>
      <dgm:spPr/>
    </dgm:pt>
    <dgm:pt modelId="{5E9483E0-FCD1-4036-8CC4-44DE5D5B8D1B}" type="pres">
      <dgm:prSet presAssocID="{1D66D92B-3CF9-46BE-A4E0-7FD898F58F15}" presName="hierChild4" presStyleCnt="0"/>
      <dgm:spPr/>
    </dgm:pt>
    <dgm:pt modelId="{7C4500E5-ADE8-4C94-A2DC-96BD3411F167}" type="pres">
      <dgm:prSet presAssocID="{CC906888-6745-40AB-BDF0-D194D5B3396A}" presName="Name37" presStyleLbl="parChTrans1D4" presStyleIdx="7" presStyleCnt="34"/>
      <dgm:spPr/>
    </dgm:pt>
    <dgm:pt modelId="{6928EBC2-1D88-4098-B7CB-16090543787A}" type="pres">
      <dgm:prSet presAssocID="{8559323D-6EC0-4A0F-AB0A-FA0E1A2FC160}" presName="hierRoot2" presStyleCnt="0">
        <dgm:presLayoutVars>
          <dgm:hierBranch val="init"/>
        </dgm:presLayoutVars>
      </dgm:prSet>
      <dgm:spPr/>
    </dgm:pt>
    <dgm:pt modelId="{17F060A5-6E58-4000-8E24-E491F39079E1}" type="pres">
      <dgm:prSet presAssocID="{8559323D-6EC0-4A0F-AB0A-FA0E1A2FC160}" presName="rootComposite" presStyleCnt="0"/>
      <dgm:spPr/>
    </dgm:pt>
    <dgm:pt modelId="{50E33813-69DD-40FD-B7BB-14DE30486BCB}" type="pres">
      <dgm:prSet presAssocID="{8559323D-6EC0-4A0F-AB0A-FA0E1A2FC160}" presName="rootText" presStyleLbl="node4" presStyleIdx="7" presStyleCnt="32">
        <dgm:presLayoutVars>
          <dgm:chPref val="3"/>
        </dgm:presLayoutVars>
      </dgm:prSet>
      <dgm:spPr/>
    </dgm:pt>
    <dgm:pt modelId="{9B761F90-C423-4E33-AAF0-4ADA956F720C}" type="pres">
      <dgm:prSet presAssocID="{8559323D-6EC0-4A0F-AB0A-FA0E1A2FC160}" presName="rootConnector" presStyleLbl="node4" presStyleIdx="7" presStyleCnt="32"/>
      <dgm:spPr/>
    </dgm:pt>
    <dgm:pt modelId="{C38959B7-8F37-42DE-BFED-ECF0EC0A48F0}" type="pres">
      <dgm:prSet presAssocID="{8559323D-6EC0-4A0F-AB0A-FA0E1A2FC160}" presName="hierChild4" presStyleCnt="0"/>
      <dgm:spPr/>
    </dgm:pt>
    <dgm:pt modelId="{BAA7FCBC-101E-4A55-AD61-0A73B4CA1305}" type="pres">
      <dgm:prSet presAssocID="{8559323D-6EC0-4A0F-AB0A-FA0E1A2FC160}" presName="hierChild5" presStyleCnt="0"/>
      <dgm:spPr/>
    </dgm:pt>
    <dgm:pt modelId="{9715AFA3-E10B-45EE-BD9A-0A8A247E874A}" type="pres">
      <dgm:prSet presAssocID="{6D185C9B-E6D1-4DE5-A681-7E4239FC0108}" presName="Name37" presStyleLbl="parChTrans1D4" presStyleIdx="8" presStyleCnt="34"/>
      <dgm:spPr/>
    </dgm:pt>
    <dgm:pt modelId="{8DE3E52C-4EA8-4E67-A8D3-9474E44AC298}" type="pres">
      <dgm:prSet presAssocID="{C6A77366-8AE5-43D6-9CD3-7B27735F781D}" presName="hierRoot2" presStyleCnt="0">
        <dgm:presLayoutVars>
          <dgm:hierBranch val="init"/>
        </dgm:presLayoutVars>
      </dgm:prSet>
      <dgm:spPr/>
    </dgm:pt>
    <dgm:pt modelId="{6902D0A1-E349-4A4F-837E-48B504B56323}" type="pres">
      <dgm:prSet presAssocID="{C6A77366-8AE5-43D6-9CD3-7B27735F781D}" presName="rootComposite" presStyleCnt="0"/>
      <dgm:spPr/>
    </dgm:pt>
    <dgm:pt modelId="{B69898FC-8E45-4A03-BD3C-66E8E6790169}" type="pres">
      <dgm:prSet presAssocID="{C6A77366-8AE5-43D6-9CD3-7B27735F781D}" presName="rootText" presStyleLbl="node4" presStyleIdx="8" presStyleCnt="32">
        <dgm:presLayoutVars>
          <dgm:chPref val="3"/>
        </dgm:presLayoutVars>
      </dgm:prSet>
      <dgm:spPr/>
    </dgm:pt>
    <dgm:pt modelId="{3514332E-813D-45E5-B229-A3033CEA6353}" type="pres">
      <dgm:prSet presAssocID="{C6A77366-8AE5-43D6-9CD3-7B27735F781D}" presName="rootConnector" presStyleLbl="node4" presStyleIdx="8" presStyleCnt="32"/>
      <dgm:spPr/>
    </dgm:pt>
    <dgm:pt modelId="{5F4F5863-8388-49DD-AD91-4178B1077975}" type="pres">
      <dgm:prSet presAssocID="{C6A77366-8AE5-43D6-9CD3-7B27735F781D}" presName="hierChild4" presStyleCnt="0"/>
      <dgm:spPr/>
    </dgm:pt>
    <dgm:pt modelId="{CB5B0164-D44C-4ECF-9CCC-BB6E27B743D5}" type="pres">
      <dgm:prSet presAssocID="{C6A77366-8AE5-43D6-9CD3-7B27735F781D}" presName="hierChild5" presStyleCnt="0"/>
      <dgm:spPr/>
    </dgm:pt>
    <dgm:pt modelId="{C7BE1DB2-F31F-4440-BBC9-E04447081244}" type="pres">
      <dgm:prSet presAssocID="{1D66D92B-3CF9-46BE-A4E0-7FD898F58F15}" presName="hierChild5" presStyleCnt="0"/>
      <dgm:spPr/>
    </dgm:pt>
    <dgm:pt modelId="{B8382530-6D79-4596-B340-FA142F7EB02A}" type="pres">
      <dgm:prSet presAssocID="{9C379580-346E-44A7-B2C2-A6D50EDE25BF}" presName="Name37" presStyleLbl="parChTrans1D3" presStyleIdx="4" presStyleCnt="21"/>
      <dgm:spPr/>
    </dgm:pt>
    <dgm:pt modelId="{86E26447-A980-409B-A992-940CB034495D}" type="pres">
      <dgm:prSet presAssocID="{52734E21-8770-4740-892F-575F7BA1BA62}" presName="hierRoot2" presStyleCnt="0">
        <dgm:presLayoutVars>
          <dgm:hierBranch val="init"/>
        </dgm:presLayoutVars>
      </dgm:prSet>
      <dgm:spPr/>
    </dgm:pt>
    <dgm:pt modelId="{91C675DF-DE5A-4E56-8C95-7D6F7CF9CB3B}" type="pres">
      <dgm:prSet presAssocID="{52734E21-8770-4740-892F-575F7BA1BA62}" presName="rootComposite" presStyleCnt="0"/>
      <dgm:spPr/>
    </dgm:pt>
    <dgm:pt modelId="{5B47A871-87DC-4A4D-96B9-9799ED01D7CD}" type="pres">
      <dgm:prSet presAssocID="{52734E21-8770-4740-892F-575F7BA1BA62}" presName="rootText" presStyleLbl="node3" presStyleIdx="4" presStyleCnt="17">
        <dgm:presLayoutVars>
          <dgm:chPref val="3"/>
        </dgm:presLayoutVars>
      </dgm:prSet>
      <dgm:spPr/>
    </dgm:pt>
    <dgm:pt modelId="{9CFFAEB8-4604-4D34-9180-095A5F43B916}" type="pres">
      <dgm:prSet presAssocID="{52734E21-8770-4740-892F-575F7BA1BA62}" presName="rootConnector" presStyleLbl="node3" presStyleIdx="4" presStyleCnt="17"/>
      <dgm:spPr/>
    </dgm:pt>
    <dgm:pt modelId="{777462E5-5E83-42A9-94DC-9F069790F857}" type="pres">
      <dgm:prSet presAssocID="{52734E21-8770-4740-892F-575F7BA1BA62}" presName="hierChild4" presStyleCnt="0"/>
      <dgm:spPr/>
    </dgm:pt>
    <dgm:pt modelId="{82661D25-CDAE-4427-9025-E1AC5FF34DF3}" type="pres">
      <dgm:prSet presAssocID="{9092F193-BF6D-4700-A06A-6CBC93BDBCD4}" presName="Name37" presStyleLbl="parChTrans1D4" presStyleIdx="9" presStyleCnt="34"/>
      <dgm:spPr/>
    </dgm:pt>
    <dgm:pt modelId="{61036BE5-5699-45CB-A4DC-1334B8536063}" type="pres">
      <dgm:prSet presAssocID="{21AD66E2-04ED-4C24-9FF3-825881457CCE}" presName="hierRoot2" presStyleCnt="0">
        <dgm:presLayoutVars>
          <dgm:hierBranch val="init"/>
        </dgm:presLayoutVars>
      </dgm:prSet>
      <dgm:spPr/>
    </dgm:pt>
    <dgm:pt modelId="{3AD96862-F09A-4945-9F78-72D302D320EA}" type="pres">
      <dgm:prSet presAssocID="{21AD66E2-04ED-4C24-9FF3-825881457CCE}" presName="rootComposite" presStyleCnt="0"/>
      <dgm:spPr/>
    </dgm:pt>
    <dgm:pt modelId="{5C698228-786D-43B2-AFB8-C8008C61ABC9}" type="pres">
      <dgm:prSet presAssocID="{21AD66E2-04ED-4C24-9FF3-825881457CCE}" presName="rootText" presStyleLbl="node4" presStyleIdx="9" presStyleCnt="32">
        <dgm:presLayoutVars>
          <dgm:chPref val="3"/>
        </dgm:presLayoutVars>
      </dgm:prSet>
      <dgm:spPr/>
    </dgm:pt>
    <dgm:pt modelId="{5160130C-D29D-44CC-AEF9-D475DC1E7260}" type="pres">
      <dgm:prSet presAssocID="{21AD66E2-04ED-4C24-9FF3-825881457CCE}" presName="rootConnector" presStyleLbl="node4" presStyleIdx="9" presStyleCnt="32"/>
      <dgm:spPr/>
    </dgm:pt>
    <dgm:pt modelId="{2AE92A07-EB22-413D-B017-5F9BD39F7840}" type="pres">
      <dgm:prSet presAssocID="{21AD66E2-04ED-4C24-9FF3-825881457CCE}" presName="hierChild4" presStyleCnt="0"/>
      <dgm:spPr/>
    </dgm:pt>
    <dgm:pt modelId="{6EACC79F-C9B7-4722-A36F-AC9550066039}" type="pres">
      <dgm:prSet presAssocID="{21AD66E2-04ED-4C24-9FF3-825881457CCE}" presName="hierChild5" presStyleCnt="0"/>
      <dgm:spPr/>
    </dgm:pt>
    <dgm:pt modelId="{86822EED-8595-42B5-965B-334E58264D1A}" type="pres">
      <dgm:prSet presAssocID="{52734E21-8770-4740-892F-575F7BA1BA62}" presName="hierChild5" presStyleCnt="0"/>
      <dgm:spPr/>
    </dgm:pt>
    <dgm:pt modelId="{119DAAB3-EAB0-4A7C-8D49-81E7BD5C5344}" type="pres">
      <dgm:prSet presAssocID="{165DD56F-C122-4869-8122-159F707DCCC0}" presName="hierChild5" presStyleCnt="0"/>
      <dgm:spPr/>
    </dgm:pt>
    <dgm:pt modelId="{7002785C-46C8-4DAA-84F1-858D4E47039E}" type="pres">
      <dgm:prSet presAssocID="{754E69E3-6515-406F-824C-64B04A58F3F9}" presName="Name111" presStyleLbl="parChTrans1D3" presStyleIdx="5" presStyleCnt="21"/>
      <dgm:spPr/>
    </dgm:pt>
    <dgm:pt modelId="{58C76738-C40B-4E20-AF2E-D7C06AAC2F26}" type="pres">
      <dgm:prSet presAssocID="{9F3E616D-B5A6-41D9-92F5-245A3BB6CEB4}" presName="hierRoot3" presStyleCnt="0">
        <dgm:presLayoutVars>
          <dgm:hierBranch val="init"/>
        </dgm:presLayoutVars>
      </dgm:prSet>
      <dgm:spPr/>
    </dgm:pt>
    <dgm:pt modelId="{3A49B881-2726-4377-8359-9CD136AA621B}" type="pres">
      <dgm:prSet presAssocID="{9F3E616D-B5A6-41D9-92F5-245A3BB6CEB4}" presName="rootComposite3" presStyleCnt="0"/>
      <dgm:spPr/>
    </dgm:pt>
    <dgm:pt modelId="{A1B8A892-4D07-40B0-8D28-D08E9806599F}" type="pres">
      <dgm:prSet presAssocID="{9F3E616D-B5A6-41D9-92F5-245A3BB6CEB4}" presName="rootText3" presStyleLbl="asst2" presStyleIdx="0" presStyleCnt="4">
        <dgm:presLayoutVars>
          <dgm:chPref val="3"/>
        </dgm:presLayoutVars>
      </dgm:prSet>
      <dgm:spPr/>
    </dgm:pt>
    <dgm:pt modelId="{B826EC13-6222-4064-BB7C-AB8CF3DD6EFB}" type="pres">
      <dgm:prSet presAssocID="{9F3E616D-B5A6-41D9-92F5-245A3BB6CEB4}" presName="rootConnector3" presStyleLbl="asst2" presStyleIdx="0" presStyleCnt="4"/>
      <dgm:spPr/>
    </dgm:pt>
    <dgm:pt modelId="{271880E0-6932-4128-9761-F6C105BC2B11}" type="pres">
      <dgm:prSet presAssocID="{9F3E616D-B5A6-41D9-92F5-245A3BB6CEB4}" presName="hierChild6" presStyleCnt="0"/>
      <dgm:spPr/>
    </dgm:pt>
    <dgm:pt modelId="{F45E8F4A-71FE-4F3C-8295-22DAECA4F1A3}" type="pres">
      <dgm:prSet presAssocID="{9F3E616D-B5A6-41D9-92F5-245A3BB6CEB4}" presName="hierChild7" presStyleCnt="0"/>
      <dgm:spPr/>
    </dgm:pt>
    <dgm:pt modelId="{062B38BC-1E49-4B37-94D2-355BF8DDCE59}" type="pres">
      <dgm:prSet presAssocID="{C7C8E36F-F20A-43A9-B40A-F31BB12F90A6}" presName="Name37" presStyleLbl="parChTrans1D2" presStyleIdx="3" presStyleCnt="8"/>
      <dgm:spPr/>
    </dgm:pt>
    <dgm:pt modelId="{52FDF0B4-DC38-4DF8-A1B1-B29BB8816DFF}" type="pres">
      <dgm:prSet presAssocID="{F934D51D-C4DE-4983-BA5C-D10864F706E7}" presName="hierRoot2" presStyleCnt="0">
        <dgm:presLayoutVars>
          <dgm:hierBranch val="init"/>
        </dgm:presLayoutVars>
      </dgm:prSet>
      <dgm:spPr/>
    </dgm:pt>
    <dgm:pt modelId="{60F9F1A8-A639-4D68-A34C-92392302A396}" type="pres">
      <dgm:prSet presAssocID="{F934D51D-C4DE-4983-BA5C-D10864F706E7}" presName="rootComposite" presStyleCnt="0"/>
      <dgm:spPr/>
    </dgm:pt>
    <dgm:pt modelId="{A25F8447-3116-4E69-8BB1-B3DCAD8DD3DE}" type="pres">
      <dgm:prSet presAssocID="{F934D51D-C4DE-4983-BA5C-D10864F706E7}" presName="rootText" presStyleLbl="node2" presStyleIdx="3" presStyleCnt="7" custLinFactNeighborX="35875">
        <dgm:presLayoutVars>
          <dgm:chPref val="3"/>
        </dgm:presLayoutVars>
      </dgm:prSet>
      <dgm:spPr/>
    </dgm:pt>
    <dgm:pt modelId="{30667CA5-0462-468C-941E-8B58EFA74C11}" type="pres">
      <dgm:prSet presAssocID="{F934D51D-C4DE-4983-BA5C-D10864F706E7}" presName="rootConnector" presStyleLbl="node2" presStyleIdx="3" presStyleCnt="7"/>
      <dgm:spPr/>
    </dgm:pt>
    <dgm:pt modelId="{B494F806-AD31-48D4-B5B3-04C286D6D851}" type="pres">
      <dgm:prSet presAssocID="{F934D51D-C4DE-4983-BA5C-D10864F706E7}" presName="hierChild4" presStyleCnt="0"/>
      <dgm:spPr/>
    </dgm:pt>
    <dgm:pt modelId="{26AF035C-EC85-4655-B573-BE2D79DFFA5B}" type="pres">
      <dgm:prSet presAssocID="{F934D51D-C4DE-4983-BA5C-D10864F706E7}" presName="hierChild5" presStyleCnt="0"/>
      <dgm:spPr/>
    </dgm:pt>
    <dgm:pt modelId="{A1DABFED-C810-49FF-9E4F-D8A4C05644B3}" type="pres">
      <dgm:prSet presAssocID="{EBCBD93C-3BA3-4874-AF04-FF39909C9C59}" presName="Name37" presStyleLbl="parChTrans1D2" presStyleIdx="4" presStyleCnt="8"/>
      <dgm:spPr/>
    </dgm:pt>
    <dgm:pt modelId="{401CF5B5-277D-467D-9389-B6E5CED9B3F6}" type="pres">
      <dgm:prSet presAssocID="{5DC3A6EE-B34D-4501-8453-1FE1137CE59C}" presName="hierRoot2" presStyleCnt="0">
        <dgm:presLayoutVars>
          <dgm:hierBranch val="init"/>
        </dgm:presLayoutVars>
      </dgm:prSet>
      <dgm:spPr/>
    </dgm:pt>
    <dgm:pt modelId="{270339FA-CF13-4905-BB5D-5631AAD78871}" type="pres">
      <dgm:prSet presAssocID="{5DC3A6EE-B34D-4501-8453-1FE1137CE59C}" presName="rootComposite" presStyleCnt="0"/>
      <dgm:spPr/>
    </dgm:pt>
    <dgm:pt modelId="{648D6DD7-271D-4BA3-913F-A4BF782B47C4}" type="pres">
      <dgm:prSet presAssocID="{5DC3A6EE-B34D-4501-8453-1FE1137CE59C}" presName="rootText" presStyleLbl="node2" presStyleIdx="4" presStyleCnt="7">
        <dgm:presLayoutVars>
          <dgm:chPref val="3"/>
        </dgm:presLayoutVars>
      </dgm:prSet>
      <dgm:spPr/>
    </dgm:pt>
    <dgm:pt modelId="{3BB408DD-5D82-4B3E-AE94-6E2A2FD9CD7D}" type="pres">
      <dgm:prSet presAssocID="{5DC3A6EE-B34D-4501-8453-1FE1137CE59C}" presName="rootConnector" presStyleLbl="node2" presStyleIdx="4" presStyleCnt="7"/>
      <dgm:spPr/>
    </dgm:pt>
    <dgm:pt modelId="{665D7A83-A40A-44BE-B2E2-6B6F7A4FEB7B}" type="pres">
      <dgm:prSet presAssocID="{5DC3A6EE-B34D-4501-8453-1FE1137CE59C}" presName="hierChild4" presStyleCnt="0"/>
      <dgm:spPr/>
    </dgm:pt>
    <dgm:pt modelId="{C51F2D41-CE79-4473-A714-AFBD9F0DD205}" type="pres">
      <dgm:prSet presAssocID="{E93648D5-757E-4741-92D0-7F8AE78C92AB}" presName="Name37" presStyleLbl="parChTrans1D3" presStyleIdx="6" presStyleCnt="21"/>
      <dgm:spPr/>
    </dgm:pt>
    <dgm:pt modelId="{39DBDF18-F63D-4112-BCA2-44921087D039}" type="pres">
      <dgm:prSet presAssocID="{D3B7C1D9-5040-465D-98C7-866F0B461EB8}" presName="hierRoot2" presStyleCnt="0">
        <dgm:presLayoutVars>
          <dgm:hierBranch val="init"/>
        </dgm:presLayoutVars>
      </dgm:prSet>
      <dgm:spPr/>
    </dgm:pt>
    <dgm:pt modelId="{040F9F75-A6D7-4A6E-A0A1-897523C31ACD}" type="pres">
      <dgm:prSet presAssocID="{D3B7C1D9-5040-465D-98C7-866F0B461EB8}" presName="rootComposite" presStyleCnt="0"/>
      <dgm:spPr/>
    </dgm:pt>
    <dgm:pt modelId="{C7B9D9D8-8E2D-430E-BE1E-525C420291D2}" type="pres">
      <dgm:prSet presAssocID="{D3B7C1D9-5040-465D-98C7-866F0B461EB8}" presName="rootText" presStyleLbl="node3" presStyleIdx="5" presStyleCnt="17">
        <dgm:presLayoutVars>
          <dgm:chPref val="3"/>
        </dgm:presLayoutVars>
      </dgm:prSet>
      <dgm:spPr/>
    </dgm:pt>
    <dgm:pt modelId="{30F5A4F9-B26D-4531-96A2-4ED12FD01D4D}" type="pres">
      <dgm:prSet presAssocID="{D3B7C1D9-5040-465D-98C7-866F0B461EB8}" presName="rootConnector" presStyleLbl="node3" presStyleIdx="5" presStyleCnt="17"/>
      <dgm:spPr/>
    </dgm:pt>
    <dgm:pt modelId="{16E078AF-0700-4DA3-901C-F8E9FC75EBE2}" type="pres">
      <dgm:prSet presAssocID="{D3B7C1D9-5040-465D-98C7-866F0B461EB8}" presName="hierChild4" presStyleCnt="0"/>
      <dgm:spPr/>
    </dgm:pt>
    <dgm:pt modelId="{215C4D2C-0DB0-4F22-9BEE-7E8DCEFB1F27}" type="pres">
      <dgm:prSet presAssocID="{9F2CE6F8-ED57-4D04-8DC1-81C3850EEE90}" presName="Name37" presStyleLbl="parChTrans1D4" presStyleIdx="10" presStyleCnt="34"/>
      <dgm:spPr/>
    </dgm:pt>
    <dgm:pt modelId="{B29BA082-2E64-4430-BD62-C33EF7E3C0F2}" type="pres">
      <dgm:prSet presAssocID="{EEEA66A7-AFA7-4F7A-8F70-ADEC8BDE73C2}" presName="hierRoot2" presStyleCnt="0">
        <dgm:presLayoutVars>
          <dgm:hierBranch val="init"/>
        </dgm:presLayoutVars>
      </dgm:prSet>
      <dgm:spPr/>
    </dgm:pt>
    <dgm:pt modelId="{54405F5F-489C-402C-9B18-4818E7C5DEF5}" type="pres">
      <dgm:prSet presAssocID="{EEEA66A7-AFA7-4F7A-8F70-ADEC8BDE73C2}" presName="rootComposite" presStyleCnt="0"/>
      <dgm:spPr/>
    </dgm:pt>
    <dgm:pt modelId="{3624BD13-DC6F-432A-BF5A-212E1FC58D13}" type="pres">
      <dgm:prSet presAssocID="{EEEA66A7-AFA7-4F7A-8F70-ADEC8BDE73C2}" presName="rootText" presStyleLbl="node4" presStyleIdx="10" presStyleCnt="32">
        <dgm:presLayoutVars>
          <dgm:chPref val="3"/>
        </dgm:presLayoutVars>
      </dgm:prSet>
      <dgm:spPr/>
    </dgm:pt>
    <dgm:pt modelId="{BE65C65E-68E9-4339-B617-6C56008F8B72}" type="pres">
      <dgm:prSet presAssocID="{EEEA66A7-AFA7-4F7A-8F70-ADEC8BDE73C2}" presName="rootConnector" presStyleLbl="node4" presStyleIdx="10" presStyleCnt="32"/>
      <dgm:spPr/>
    </dgm:pt>
    <dgm:pt modelId="{05E41DEE-72DD-4265-8511-D1AF968F2C3B}" type="pres">
      <dgm:prSet presAssocID="{EEEA66A7-AFA7-4F7A-8F70-ADEC8BDE73C2}" presName="hierChild4" presStyleCnt="0"/>
      <dgm:spPr/>
    </dgm:pt>
    <dgm:pt modelId="{361FDF0D-B540-46C7-AFCA-83FAF01E1AD8}" type="pres">
      <dgm:prSet presAssocID="{EEEA66A7-AFA7-4F7A-8F70-ADEC8BDE73C2}" presName="hierChild5" presStyleCnt="0"/>
      <dgm:spPr/>
    </dgm:pt>
    <dgm:pt modelId="{546DBE61-2B2D-4EB7-8D9B-DF6ABD1FB10C}" type="pres">
      <dgm:prSet presAssocID="{D3B7C1D9-5040-465D-98C7-866F0B461EB8}" presName="hierChild5" presStyleCnt="0"/>
      <dgm:spPr/>
    </dgm:pt>
    <dgm:pt modelId="{DA6DF4D4-C800-4AFE-A52A-E89367A25AA6}" type="pres">
      <dgm:prSet presAssocID="{DB99B7F4-F661-41F0-A0E7-A8F07B2E947B}" presName="Name111" presStyleLbl="parChTrans1D4" presStyleIdx="11" presStyleCnt="34"/>
      <dgm:spPr/>
    </dgm:pt>
    <dgm:pt modelId="{D68E0F28-D5EC-4077-8720-72C3C44EA781}" type="pres">
      <dgm:prSet presAssocID="{174580CF-198C-46B1-862D-03D60B53E54B}" presName="hierRoot3" presStyleCnt="0">
        <dgm:presLayoutVars>
          <dgm:hierBranch val="init"/>
        </dgm:presLayoutVars>
      </dgm:prSet>
      <dgm:spPr/>
    </dgm:pt>
    <dgm:pt modelId="{73FB5C29-50E7-4F35-ACE6-B5A2337596E8}" type="pres">
      <dgm:prSet presAssocID="{174580CF-198C-46B1-862D-03D60B53E54B}" presName="rootComposite3" presStyleCnt="0"/>
      <dgm:spPr/>
    </dgm:pt>
    <dgm:pt modelId="{3307853D-C6BB-47C7-BF2F-7CA14BDFF6E0}" type="pres">
      <dgm:prSet presAssocID="{174580CF-198C-46B1-862D-03D60B53E54B}" presName="rootText3" presStyleLbl="asst3" presStyleIdx="0" presStyleCnt="2">
        <dgm:presLayoutVars>
          <dgm:chPref val="3"/>
        </dgm:presLayoutVars>
      </dgm:prSet>
      <dgm:spPr/>
    </dgm:pt>
    <dgm:pt modelId="{CCD1CE5E-D6EA-412E-8C7A-F258D3838D38}" type="pres">
      <dgm:prSet presAssocID="{174580CF-198C-46B1-862D-03D60B53E54B}" presName="rootConnector3" presStyleLbl="asst3" presStyleIdx="0" presStyleCnt="2"/>
      <dgm:spPr/>
    </dgm:pt>
    <dgm:pt modelId="{A68E9A7A-336D-4D63-B41F-13E5F353A07A}" type="pres">
      <dgm:prSet presAssocID="{174580CF-198C-46B1-862D-03D60B53E54B}" presName="hierChild6" presStyleCnt="0"/>
      <dgm:spPr/>
    </dgm:pt>
    <dgm:pt modelId="{7C190107-AB20-4038-8D23-DD95F523BBB5}" type="pres">
      <dgm:prSet presAssocID="{174580CF-198C-46B1-862D-03D60B53E54B}" presName="hierChild7" presStyleCnt="0"/>
      <dgm:spPr/>
    </dgm:pt>
    <dgm:pt modelId="{5A7F5D1F-16D3-428F-8F92-0AF81445E4AC}" type="pres">
      <dgm:prSet presAssocID="{E2C8B586-6169-4DD5-B494-BAEEC36D0732}" presName="Name37" presStyleLbl="parChTrans1D3" presStyleIdx="7" presStyleCnt="21"/>
      <dgm:spPr/>
    </dgm:pt>
    <dgm:pt modelId="{5CC33C2D-B147-4C94-B165-9D9EA83431B7}" type="pres">
      <dgm:prSet presAssocID="{47241A2C-426E-46BE-B9F6-A298F8C90326}" presName="hierRoot2" presStyleCnt="0">
        <dgm:presLayoutVars>
          <dgm:hierBranch val="init"/>
        </dgm:presLayoutVars>
      </dgm:prSet>
      <dgm:spPr/>
    </dgm:pt>
    <dgm:pt modelId="{67DCE68F-DD16-44D1-AF79-D6AEDCEBEA86}" type="pres">
      <dgm:prSet presAssocID="{47241A2C-426E-46BE-B9F6-A298F8C90326}" presName="rootComposite" presStyleCnt="0"/>
      <dgm:spPr/>
    </dgm:pt>
    <dgm:pt modelId="{6096B28A-DCC3-4919-9AE3-E765251B6DA3}" type="pres">
      <dgm:prSet presAssocID="{47241A2C-426E-46BE-B9F6-A298F8C90326}" presName="rootText" presStyleLbl="node3" presStyleIdx="6" presStyleCnt="17">
        <dgm:presLayoutVars>
          <dgm:chPref val="3"/>
        </dgm:presLayoutVars>
      </dgm:prSet>
      <dgm:spPr/>
    </dgm:pt>
    <dgm:pt modelId="{D18312F2-56B8-467A-A52A-357F080AB32A}" type="pres">
      <dgm:prSet presAssocID="{47241A2C-426E-46BE-B9F6-A298F8C90326}" presName="rootConnector" presStyleLbl="node3" presStyleIdx="6" presStyleCnt="17"/>
      <dgm:spPr/>
    </dgm:pt>
    <dgm:pt modelId="{67040917-4D17-48D9-82EC-A7607C3C611B}" type="pres">
      <dgm:prSet presAssocID="{47241A2C-426E-46BE-B9F6-A298F8C90326}" presName="hierChild4" presStyleCnt="0"/>
      <dgm:spPr/>
    </dgm:pt>
    <dgm:pt modelId="{7FFC9446-F000-43D6-BE29-3937D744F842}" type="pres">
      <dgm:prSet presAssocID="{4E3ACF61-4A61-4F5F-8010-81B35D5A4D60}" presName="Name37" presStyleLbl="parChTrans1D4" presStyleIdx="12" presStyleCnt="34"/>
      <dgm:spPr/>
    </dgm:pt>
    <dgm:pt modelId="{C7CC099C-55C6-49AC-854E-5E5B6FF6D2B5}" type="pres">
      <dgm:prSet presAssocID="{264DDB17-D1F3-47F8-A981-5E365AAE93D2}" presName="hierRoot2" presStyleCnt="0">
        <dgm:presLayoutVars>
          <dgm:hierBranch val="init"/>
        </dgm:presLayoutVars>
      </dgm:prSet>
      <dgm:spPr/>
    </dgm:pt>
    <dgm:pt modelId="{347E3200-A35E-4649-A74D-FB938204481F}" type="pres">
      <dgm:prSet presAssocID="{264DDB17-D1F3-47F8-A981-5E365AAE93D2}" presName="rootComposite" presStyleCnt="0"/>
      <dgm:spPr/>
    </dgm:pt>
    <dgm:pt modelId="{660C6332-1AFD-4098-B718-99C003EC85FD}" type="pres">
      <dgm:prSet presAssocID="{264DDB17-D1F3-47F8-A981-5E365AAE93D2}" presName="rootText" presStyleLbl="node4" presStyleIdx="11" presStyleCnt="32">
        <dgm:presLayoutVars>
          <dgm:chPref val="3"/>
        </dgm:presLayoutVars>
      </dgm:prSet>
      <dgm:spPr/>
    </dgm:pt>
    <dgm:pt modelId="{53C50461-5903-4E30-8758-E1CFFF2332B0}" type="pres">
      <dgm:prSet presAssocID="{264DDB17-D1F3-47F8-A981-5E365AAE93D2}" presName="rootConnector" presStyleLbl="node4" presStyleIdx="11" presStyleCnt="32"/>
      <dgm:spPr/>
    </dgm:pt>
    <dgm:pt modelId="{35CBC051-F5FF-4127-A2F0-F348F59EC6A6}" type="pres">
      <dgm:prSet presAssocID="{264DDB17-D1F3-47F8-A981-5E365AAE93D2}" presName="hierChild4" presStyleCnt="0"/>
      <dgm:spPr/>
    </dgm:pt>
    <dgm:pt modelId="{4E6C043C-38CD-46B3-93C6-361DB7F29476}" type="pres">
      <dgm:prSet presAssocID="{264DDB17-D1F3-47F8-A981-5E365AAE93D2}" presName="hierChild5" presStyleCnt="0"/>
      <dgm:spPr/>
    </dgm:pt>
    <dgm:pt modelId="{87AC3705-9999-4A49-9901-9D145213A3E5}" type="pres">
      <dgm:prSet presAssocID="{2B247209-A013-4C2C-A555-AC7B470FAD8E}" presName="Name37" presStyleLbl="parChTrans1D4" presStyleIdx="13" presStyleCnt="34"/>
      <dgm:spPr/>
    </dgm:pt>
    <dgm:pt modelId="{DFEAF3AC-C3E1-4FEA-887C-4251CBEF2848}" type="pres">
      <dgm:prSet presAssocID="{E71C8D97-BDE5-4BA3-9BFD-31A6790C7358}" presName="hierRoot2" presStyleCnt="0">
        <dgm:presLayoutVars>
          <dgm:hierBranch val="init"/>
        </dgm:presLayoutVars>
      </dgm:prSet>
      <dgm:spPr/>
    </dgm:pt>
    <dgm:pt modelId="{609DE969-BA17-47B2-B149-E66AAE94D577}" type="pres">
      <dgm:prSet presAssocID="{E71C8D97-BDE5-4BA3-9BFD-31A6790C7358}" presName="rootComposite" presStyleCnt="0"/>
      <dgm:spPr/>
    </dgm:pt>
    <dgm:pt modelId="{6E2262F7-10ED-4C1E-88EA-BEADF2C20B1D}" type="pres">
      <dgm:prSet presAssocID="{E71C8D97-BDE5-4BA3-9BFD-31A6790C7358}" presName="rootText" presStyleLbl="node4" presStyleIdx="12" presStyleCnt="32">
        <dgm:presLayoutVars>
          <dgm:chPref val="3"/>
        </dgm:presLayoutVars>
      </dgm:prSet>
      <dgm:spPr/>
    </dgm:pt>
    <dgm:pt modelId="{F7930E0D-A07B-4F9B-B95A-EA2E3D068712}" type="pres">
      <dgm:prSet presAssocID="{E71C8D97-BDE5-4BA3-9BFD-31A6790C7358}" presName="rootConnector" presStyleLbl="node4" presStyleIdx="12" presStyleCnt="32"/>
      <dgm:spPr/>
    </dgm:pt>
    <dgm:pt modelId="{A2B6D666-385E-4D45-B2DC-8F18CB33F9A1}" type="pres">
      <dgm:prSet presAssocID="{E71C8D97-BDE5-4BA3-9BFD-31A6790C7358}" presName="hierChild4" presStyleCnt="0"/>
      <dgm:spPr/>
    </dgm:pt>
    <dgm:pt modelId="{5120678D-45C8-42A8-A862-216A93B3CDFE}" type="pres">
      <dgm:prSet presAssocID="{E71C8D97-BDE5-4BA3-9BFD-31A6790C7358}" presName="hierChild5" presStyleCnt="0"/>
      <dgm:spPr/>
    </dgm:pt>
    <dgm:pt modelId="{DE1A0828-A38D-42A0-B050-A1EC8A5DC2BD}" type="pres">
      <dgm:prSet presAssocID="{47241A2C-426E-46BE-B9F6-A298F8C90326}" presName="hierChild5" presStyleCnt="0"/>
      <dgm:spPr/>
    </dgm:pt>
    <dgm:pt modelId="{14402316-E4C6-47F0-A357-A91E38139566}" type="pres">
      <dgm:prSet presAssocID="{0EFEA506-03F8-41A6-802C-3DCAAAF4FE60}" presName="Name37" presStyleLbl="parChTrans1D3" presStyleIdx="8" presStyleCnt="21"/>
      <dgm:spPr/>
    </dgm:pt>
    <dgm:pt modelId="{DC5B22E8-5222-498B-86A3-2F2E80917033}" type="pres">
      <dgm:prSet presAssocID="{EA2C475C-92E4-451F-8750-5C61F4A5B77C}" presName="hierRoot2" presStyleCnt="0">
        <dgm:presLayoutVars>
          <dgm:hierBranch val="init"/>
        </dgm:presLayoutVars>
      </dgm:prSet>
      <dgm:spPr/>
    </dgm:pt>
    <dgm:pt modelId="{8EDB7DC2-F607-4D3B-9EC9-B7C4D2A6F539}" type="pres">
      <dgm:prSet presAssocID="{EA2C475C-92E4-451F-8750-5C61F4A5B77C}" presName="rootComposite" presStyleCnt="0"/>
      <dgm:spPr/>
    </dgm:pt>
    <dgm:pt modelId="{2305E432-D6E0-4108-B77D-2E234AFB13F8}" type="pres">
      <dgm:prSet presAssocID="{EA2C475C-92E4-451F-8750-5C61F4A5B77C}" presName="rootText" presStyleLbl="node3" presStyleIdx="7" presStyleCnt="17">
        <dgm:presLayoutVars>
          <dgm:chPref val="3"/>
        </dgm:presLayoutVars>
      </dgm:prSet>
      <dgm:spPr/>
    </dgm:pt>
    <dgm:pt modelId="{4DF9109F-8C72-4E71-8F94-07CBD0670648}" type="pres">
      <dgm:prSet presAssocID="{EA2C475C-92E4-451F-8750-5C61F4A5B77C}" presName="rootConnector" presStyleLbl="node3" presStyleIdx="7" presStyleCnt="17"/>
      <dgm:spPr/>
    </dgm:pt>
    <dgm:pt modelId="{F0D60F16-F9F4-44C9-BFAB-A4C0D79AAFF8}" type="pres">
      <dgm:prSet presAssocID="{EA2C475C-92E4-451F-8750-5C61F4A5B77C}" presName="hierChild4" presStyleCnt="0"/>
      <dgm:spPr/>
    </dgm:pt>
    <dgm:pt modelId="{535EC192-8A7C-4400-9229-8F930DA22225}" type="pres">
      <dgm:prSet presAssocID="{EA2C475C-92E4-451F-8750-5C61F4A5B77C}" presName="hierChild5" presStyleCnt="0"/>
      <dgm:spPr/>
    </dgm:pt>
    <dgm:pt modelId="{55F25C92-77AD-4109-AAAE-172D2A5C5391}" type="pres">
      <dgm:prSet presAssocID="{A99C444E-0AF8-4088-9951-660C33ADDA0B}" presName="Name111" presStyleLbl="parChTrans1D4" presStyleIdx="14" presStyleCnt="34"/>
      <dgm:spPr/>
    </dgm:pt>
    <dgm:pt modelId="{21DE4101-9763-40BA-BD6B-C5EB5D774531}" type="pres">
      <dgm:prSet presAssocID="{AB73EFE7-2477-45EE-B9C9-2DA09E776BC9}" presName="hierRoot3" presStyleCnt="0">
        <dgm:presLayoutVars>
          <dgm:hierBranch val="init"/>
        </dgm:presLayoutVars>
      </dgm:prSet>
      <dgm:spPr/>
    </dgm:pt>
    <dgm:pt modelId="{F911E574-9B4D-4DF8-BF10-06313092A8E1}" type="pres">
      <dgm:prSet presAssocID="{AB73EFE7-2477-45EE-B9C9-2DA09E776BC9}" presName="rootComposite3" presStyleCnt="0"/>
      <dgm:spPr/>
    </dgm:pt>
    <dgm:pt modelId="{EDEE1C0B-C140-4264-A1A9-DD84BDBB150D}" type="pres">
      <dgm:prSet presAssocID="{AB73EFE7-2477-45EE-B9C9-2DA09E776BC9}" presName="rootText3" presStyleLbl="asst3" presStyleIdx="1" presStyleCnt="2">
        <dgm:presLayoutVars>
          <dgm:chPref val="3"/>
        </dgm:presLayoutVars>
      </dgm:prSet>
      <dgm:spPr/>
    </dgm:pt>
    <dgm:pt modelId="{4D065B98-74CF-4305-B46D-2EBCA5248355}" type="pres">
      <dgm:prSet presAssocID="{AB73EFE7-2477-45EE-B9C9-2DA09E776BC9}" presName="rootConnector3" presStyleLbl="asst3" presStyleIdx="1" presStyleCnt="2"/>
      <dgm:spPr/>
    </dgm:pt>
    <dgm:pt modelId="{850CFD69-BBF3-47A6-A10C-55E56A213F61}" type="pres">
      <dgm:prSet presAssocID="{AB73EFE7-2477-45EE-B9C9-2DA09E776BC9}" presName="hierChild6" presStyleCnt="0"/>
      <dgm:spPr/>
    </dgm:pt>
    <dgm:pt modelId="{FEA7E9BA-293A-4022-9D9C-F89E641E5F65}" type="pres">
      <dgm:prSet presAssocID="{AB73EFE7-2477-45EE-B9C9-2DA09E776BC9}" presName="hierChild7" presStyleCnt="0"/>
      <dgm:spPr/>
    </dgm:pt>
    <dgm:pt modelId="{69D92FBC-B4D6-49E2-A553-2DB49C27E122}" type="pres">
      <dgm:prSet presAssocID="{4F25622B-87FB-4315-8235-3A559E45B859}" presName="Name37" presStyleLbl="parChTrans1D3" presStyleIdx="9" presStyleCnt="21"/>
      <dgm:spPr/>
    </dgm:pt>
    <dgm:pt modelId="{47CCD2A2-01A5-45D1-B34A-5E1D986511CB}" type="pres">
      <dgm:prSet presAssocID="{DB923507-4CD0-4139-975D-D587E2C2F8F5}" presName="hierRoot2" presStyleCnt="0">
        <dgm:presLayoutVars>
          <dgm:hierBranch val="init"/>
        </dgm:presLayoutVars>
      </dgm:prSet>
      <dgm:spPr/>
    </dgm:pt>
    <dgm:pt modelId="{F10B66E2-534F-41E1-9D3A-93E42848328B}" type="pres">
      <dgm:prSet presAssocID="{DB923507-4CD0-4139-975D-D587E2C2F8F5}" presName="rootComposite" presStyleCnt="0"/>
      <dgm:spPr/>
    </dgm:pt>
    <dgm:pt modelId="{7E91E681-40E7-4BE1-A923-E2705333F623}" type="pres">
      <dgm:prSet presAssocID="{DB923507-4CD0-4139-975D-D587E2C2F8F5}" presName="rootText" presStyleLbl="node3" presStyleIdx="8" presStyleCnt="17">
        <dgm:presLayoutVars>
          <dgm:chPref val="3"/>
        </dgm:presLayoutVars>
      </dgm:prSet>
      <dgm:spPr/>
    </dgm:pt>
    <dgm:pt modelId="{69442857-99E2-47CA-B335-EECA7F56ECC6}" type="pres">
      <dgm:prSet presAssocID="{DB923507-4CD0-4139-975D-D587E2C2F8F5}" presName="rootConnector" presStyleLbl="node3" presStyleIdx="8" presStyleCnt="17"/>
      <dgm:spPr/>
    </dgm:pt>
    <dgm:pt modelId="{21550CAB-E3E0-4572-BC21-BB3858A95581}" type="pres">
      <dgm:prSet presAssocID="{DB923507-4CD0-4139-975D-D587E2C2F8F5}" presName="hierChild4" presStyleCnt="0"/>
      <dgm:spPr/>
    </dgm:pt>
    <dgm:pt modelId="{4253AF52-507D-47F7-A204-5AEF3A6369EF}" type="pres">
      <dgm:prSet presAssocID="{40561AF3-B5ED-4AD5-8C47-4837C9F48E5D}" presName="Name37" presStyleLbl="parChTrans1D4" presStyleIdx="15" presStyleCnt="34"/>
      <dgm:spPr/>
    </dgm:pt>
    <dgm:pt modelId="{52AD3AA5-79FC-455B-A911-64B9DB0F8472}" type="pres">
      <dgm:prSet presAssocID="{82AE30B6-296A-4B65-8661-BC2AE17B08F6}" presName="hierRoot2" presStyleCnt="0">
        <dgm:presLayoutVars>
          <dgm:hierBranch val="init"/>
        </dgm:presLayoutVars>
      </dgm:prSet>
      <dgm:spPr/>
    </dgm:pt>
    <dgm:pt modelId="{A556E638-CE10-49CC-851D-17121B690592}" type="pres">
      <dgm:prSet presAssocID="{82AE30B6-296A-4B65-8661-BC2AE17B08F6}" presName="rootComposite" presStyleCnt="0"/>
      <dgm:spPr/>
    </dgm:pt>
    <dgm:pt modelId="{9E60AF28-AD93-4D61-AD49-BCD37E024FEC}" type="pres">
      <dgm:prSet presAssocID="{82AE30B6-296A-4B65-8661-BC2AE17B08F6}" presName="rootText" presStyleLbl="node4" presStyleIdx="13" presStyleCnt="32">
        <dgm:presLayoutVars>
          <dgm:chPref val="3"/>
        </dgm:presLayoutVars>
      </dgm:prSet>
      <dgm:spPr/>
    </dgm:pt>
    <dgm:pt modelId="{D4E20334-7373-414E-ADE8-EC46091EF1CB}" type="pres">
      <dgm:prSet presAssocID="{82AE30B6-296A-4B65-8661-BC2AE17B08F6}" presName="rootConnector" presStyleLbl="node4" presStyleIdx="13" presStyleCnt="32"/>
      <dgm:spPr/>
    </dgm:pt>
    <dgm:pt modelId="{288D7319-8262-4507-BAAC-4A0CE0B4B47C}" type="pres">
      <dgm:prSet presAssocID="{82AE30B6-296A-4B65-8661-BC2AE17B08F6}" presName="hierChild4" presStyleCnt="0"/>
      <dgm:spPr/>
    </dgm:pt>
    <dgm:pt modelId="{7D3D9762-2B1C-4634-B844-A83A853ACB48}" type="pres">
      <dgm:prSet presAssocID="{82AE30B6-296A-4B65-8661-BC2AE17B08F6}" presName="hierChild5" presStyleCnt="0"/>
      <dgm:spPr/>
    </dgm:pt>
    <dgm:pt modelId="{D3041F04-7DF5-451B-8EB3-310AD56F1307}" type="pres">
      <dgm:prSet presAssocID="{D056D69E-ACCB-4C9F-9348-31139A0535D1}" presName="Name37" presStyleLbl="parChTrans1D4" presStyleIdx="16" presStyleCnt="34"/>
      <dgm:spPr/>
    </dgm:pt>
    <dgm:pt modelId="{4925897D-3E0A-415E-8AA5-917A31ACB46D}" type="pres">
      <dgm:prSet presAssocID="{3DE40E4A-5D8F-451B-8755-B4CFEAC85D7C}" presName="hierRoot2" presStyleCnt="0">
        <dgm:presLayoutVars>
          <dgm:hierBranch val="init"/>
        </dgm:presLayoutVars>
      </dgm:prSet>
      <dgm:spPr/>
    </dgm:pt>
    <dgm:pt modelId="{C829A04E-8407-45B6-971A-18662413E399}" type="pres">
      <dgm:prSet presAssocID="{3DE40E4A-5D8F-451B-8755-B4CFEAC85D7C}" presName="rootComposite" presStyleCnt="0"/>
      <dgm:spPr/>
    </dgm:pt>
    <dgm:pt modelId="{27A24244-95CF-425B-8FB2-849B747F76F4}" type="pres">
      <dgm:prSet presAssocID="{3DE40E4A-5D8F-451B-8755-B4CFEAC85D7C}" presName="rootText" presStyleLbl="node4" presStyleIdx="14" presStyleCnt="32">
        <dgm:presLayoutVars>
          <dgm:chPref val="3"/>
        </dgm:presLayoutVars>
      </dgm:prSet>
      <dgm:spPr/>
    </dgm:pt>
    <dgm:pt modelId="{D2AFC288-679F-4D23-8BEE-F53DEB12E5B4}" type="pres">
      <dgm:prSet presAssocID="{3DE40E4A-5D8F-451B-8755-B4CFEAC85D7C}" presName="rootConnector" presStyleLbl="node4" presStyleIdx="14" presStyleCnt="32"/>
      <dgm:spPr/>
    </dgm:pt>
    <dgm:pt modelId="{9C8D0FEA-4A63-4A40-93C2-152A65AF3FC9}" type="pres">
      <dgm:prSet presAssocID="{3DE40E4A-5D8F-451B-8755-B4CFEAC85D7C}" presName="hierChild4" presStyleCnt="0"/>
      <dgm:spPr/>
    </dgm:pt>
    <dgm:pt modelId="{73F9C26A-CCBF-4F9D-9343-24065475D92F}" type="pres">
      <dgm:prSet presAssocID="{3DE40E4A-5D8F-451B-8755-B4CFEAC85D7C}" presName="hierChild5" presStyleCnt="0"/>
      <dgm:spPr/>
    </dgm:pt>
    <dgm:pt modelId="{70E0B278-7EC4-4AC3-A88B-0980BC02626A}" type="pres">
      <dgm:prSet presAssocID="{DB923507-4CD0-4139-975D-D587E2C2F8F5}" presName="hierChild5" presStyleCnt="0"/>
      <dgm:spPr/>
    </dgm:pt>
    <dgm:pt modelId="{525EA60D-8B32-46C2-8EF3-B48FB7FED888}" type="pres">
      <dgm:prSet presAssocID="{5DC3A6EE-B34D-4501-8453-1FE1137CE59C}" presName="hierChild5" presStyleCnt="0"/>
      <dgm:spPr/>
    </dgm:pt>
    <dgm:pt modelId="{4BA42163-D0DA-44A9-9BBA-E36C80147C47}" type="pres">
      <dgm:prSet presAssocID="{851F5983-901F-4D5A-B650-6A6E7E132860}" presName="Name111" presStyleLbl="parChTrans1D3" presStyleIdx="10" presStyleCnt="21"/>
      <dgm:spPr/>
    </dgm:pt>
    <dgm:pt modelId="{DFC02DDC-9AD8-44BA-9E93-90E64F1589B4}" type="pres">
      <dgm:prSet presAssocID="{398A7EDB-8AF9-493B-806F-B6F1CA72FA9A}" presName="hierRoot3" presStyleCnt="0">
        <dgm:presLayoutVars>
          <dgm:hierBranch val="init"/>
        </dgm:presLayoutVars>
      </dgm:prSet>
      <dgm:spPr/>
    </dgm:pt>
    <dgm:pt modelId="{FC815903-5BA7-4617-8F3C-32B933FD151B}" type="pres">
      <dgm:prSet presAssocID="{398A7EDB-8AF9-493B-806F-B6F1CA72FA9A}" presName="rootComposite3" presStyleCnt="0"/>
      <dgm:spPr/>
    </dgm:pt>
    <dgm:pt modelId="{03D4D7FE-8D51-4259-8EDF-C005247C9D07}" type="pres">
      <dgm:prSet presAssocID="{398A7EDB-8AF9-493B-806F-B6F1CA72FA9A}" presName="rootText3" presStyleLbl="asst2" presStyleIdx="1" presStyleCnt="4">
        <dgm:presLayoutVars>
          <dgm:chPref val="3"/>
        </dgm:presLayoutVars>
      </dgm:prSet>
      <dgm:spPr/>
    </dgm:pt>
    <dgm:pt modelId="{606CB14F-2F92-48E3-8FB8-3CBB1C1361AB}" type="pres">
      <dgm:prSet presAssocID="{398A7EDB-8AF9-493B-806F-B6F1CA72FA9A}" presName="rootConnector3" presStyleLbl="asst2" presStyleIdx="1" presStyleCnt="4"/>
      <dgm:spPr/>
    </dgm:pt>
    <dgm:pt modelId="{05D8E9F4-9688-46D8-AC70-2E4E0FD3EA72}" type="pres">
      <dgm:prSet presAssocID="{398A7EDB-8AF9-493B-806F-B6F1CA72FA9A}" presName="hierChild6" presStyleCnt="0"/>
      <dgm:spPr/>
    </dgm:pt>
    <dgm:pt modelId="{7CB6814E-F928-47AD-935D-01E9B0A51B3B}" type="pres">
      <dgm:prSet presAssocID="{398A7EDB-8AF9-493B-806F-B6F1CA72FA9A}" presName="hierChild7" presStyleCnt="0"/>
      <dgm:spPr/>
    </dgm:pt>
    <dgm:pt modelId="{9B242261-EB2B-49B7-A6DF-BE0786DC6B43}" type="pres">
      <dgm:prSet presAssocID="{8A48D700-63A0-4E3C-892C-F3736EA15F8C}" presName="Name37" presStyleLbl="parChTrans1D2" presStyleIdx="5" presStyleCnt="8"/>
      <dgm:spPr/>
    </dgm:pt>
    <dgm:pt modelId="{A954F884-6A98-4BE1-8860-B5973E275B03}" type="pres">
      <dgm:prSet presAssocID="{33CBA17B-6D3A-4C67-A02D-B3C6565472B0}" presName="hierRoot2" presStyleCnt="0">
        <dgm:presLayoutVars>
          <dgm:hierBranch val="init"/>
        </dgm:presLayoutVars>
      </dgm:prSet>
      <dgm:spPr/>
    </dgm:pt>
    <dgm:pt modelId="{30A23100-DCD4-45AC-AD7E-4FCEDC4C2B97}" type="pres">
      <dgm:prSet presAssocID="{33CBA17B-6D3A-4C67-A02D-B3C6565472B0}" presName="rootComposite" presStyleCnt="0"/>
      <dgm:spPr/>
    </dgm:pt>
    <dgm:pt modelId="{895C7BE0-BE7F-487E-972C-5319590BF65D}" type="pres">
      <dgm:prSet presAssocID="{33CBA17B-6D3A-4C67-A02D-B3C6565472B0}" presName="rootText" presStyleLbl="node2" presStyleIdx="5" presStyleCnt="7">
        <dgm:presLayoutVars>
          <dgm:chPref val="3"/>
        </dgm:presLayoutVars>
      </dgm:prSet>
      <dgm:spPr/>
    </dgm:pt>
    <dgm:pt modelId="{02C21287-EF5B-45C1-B159-09E4506A6CB2}" type="pres">
      <dgm:prSet presAssocID="{33CBA17B-6D3A-4C67-A02D-B3C6565472B0}" presName="rootConnector" presStyleLbl="node2" presStyleIdx="5" presStyleCnt="7"/>
      <dgm:spPr/>
    </dgm:pt>
    <dgm:pt modelId="{F25B7DDE-E839-4C8F-9C77-A2A76C989F36}" type="pres">
      <dgm:prSet presAssocID="{33CBA17B-6D3A-4C67-A02D-B3C6565472B0}" presName="hierChild4" presStyleCnt="0"/>
      <dgm:spPr/>
    </dgm:pt>
    <dgm:pt modelId="{BDA2F4E4-D4D4-48DC-A56D-DBD1C7667830}" type="pres">
      <dgm:prSet presAssocID="{850EAE91-8FB7-4706-A07F-1591C51ED10B}" presName="Name37" presStyleLbl="parChTrans1D3" presStyleIdx="11" presStyleCnt="21"/>
      <dgm:spPr/>
    </dgm:pt>
    <dgm:pt modelId="{321353B2-0BD3-42BC-B298-62AA1C14A919}" type="pres">
      <dgm:prSet presAssocID="{DA73DB83-1DEF-4AA0-9079-9F93502317F9}" presName="hierRoot2" presStyleCnt="0">
        <dgm:presLayoutVars>
          <dgm:hierBranch val="init"/>
        </dgm:presLayoutVars>
      </dgm:prSet>
      <dgm:spPr/>
    </dgm:pt>
    <dgm:pt modelId="{98603D09-E4DF-4A17-88B1-9CF308D0A12C}" type="pres">
      <dgm:prSet presAssocID="{DA73DB83-1DEF-4AA0-9079-9F93502317F9}" presName="rootComposite" presStyleCnt="0"/>
      <dgm:spPr/>
    </dgm:pt>
    <dgm:pt modelId="{0F60F914-A4B0-486F-8471-8CE83033B91B}" type="pres">
      <dgm:prSet presAssocID="{DA73DB83-1DEF-4AA0-9079-9F93502317F9}" presName="rootText" presStyleLbl="node3" presStyleIdx="9" presStyleCnt="17">
        <dgm:presLayoutVars>
          <dgm:chPref val="3"/>
        </dgm:presLayoutVars>
      </dgm:prSet>
      <dgm:spPr/>
    </dgm:pt>
    <dgm:pt modelId="{C784E5BA-EDB2-43D7-AE69-E876B36C28A2}" type="pres">
      <dgm:prSet presAssocID="{DA73DB83-1DEF-4AA0-9079-9F93502317F9}" presName="rootConnector" presStyleLbl="node3" presStyleIdx="9" presStyleCnt="17"/>
      <dgm:spPr/>
    </dgm:pt>
    <dgm:pt modelId="{D31C58C4-D528-4A34-A15D-67027708F806}" type="pres">
      <dgm:prSet presAssocID="{DA73DB83-1DEF-4AA0-9079-9F93502317F9}" presName="hierChild4" presStyleCnt="0"/>
      <dgm:spPr/>
    </dgm:pt>
    <dgm:pt modelId="{1DE7E782-7A8C-401D-9E5F-AAECD0DA4A9D}" type="pres">
      <dgm:prSet presAssocID="{A7245F0B-D841-4B4B-97AD-03F73F3C3E06}" presName="Name37" presStyleLbl="parChTrans1D4" presStyleIdx="17" presStyleCnt="34"/>
      <dgm:spPr/>
    </dgm:pt>
    <dgm:pt modelId="{C1AA0DF3-D754-463F-84D5-40B11DBC759A}" type="pres">
      <dgm:prSet presAssocID="{1CE6C1E7-1390-474E-B7B4-2B0675566B51}" presName="hierRoot2" presStyleCnt="0">
        <dgm:presLayoutVars>
          <dgm:hierBranch val="init"/>
        </dgm:presLayoutVars>
      </dgm:prSet>
      <dgm:spPr/>
    </dgm:pt>
    <dgm:pt modelId="{812E6E3F-E0AB-4AC1-9427-DDE1BA6727F4}" type="pres">
      <dgm:prSet presAssocID="{1CE6C1E7-1390-474E-B7B4-2B0675566B51}" presName="rootComposite" presStyleCnt="0"/>
      <dgm:spPr/>
    </dgm:pt>
    <dgm:pt modelId="{E6C5C841-E58F-4868-92C5-568AA4F2EDDC}" type="pres">
      <dgm:prSet presAssocID="{1CE6C1E7-1390-474E-B7B4-2B0675566B51}" presName="rootText" presStyleLbl="node4" presStyleIdx="15" presStyleCnt="32">
        <dgm:presLayoutVars>
          <dgm:chPref val="3"/>
        </dgm:presLayoutVars>
      </dgm:prSet>
      <dgm:spPr/>
    </dgm:pt>
    <dgm:pt modelId="{62379462-F73B-4771-AA93-DAF7C2D85CA5}" type="pres">
      <dgm:prSet presAssocID="{1CE6C1E7-1390-474E-B7B4-2B0675566B51}" presName="rootConnector" presStyleLbl="node4" presStyleIdx="15" presStyleCnt="32"/>
      <dgm:spPr/>
    </dgm:pt>
    <dgm:pt modelId="{9537EFAA-C008-42B9-ACBB-C9D94DCB0311}" type="pres">
      <dgm:prSet presAssocID="{1CE6C1E7-1390-474E-B7B4-2B0675566B51}" presName="hierChild4" presStyleCnt="0"/>
      <dgm:spPr/>
    </dgm:pt>
    <dgm:pt modelId="{953BB59A-8FD3-4921-B8CD-DF8246E6D9F9}" type="pres">
      <dgm:prSet presAssocID="{1CE6C1E7-1390-474E-B7B4-2B0675566B51}" presName="hierChild5" presStyleCnt="0"/>
      <dgm:spPr/>
    </dgm:pt>
    <dgm:pt modelId="{73DAEFF8-49B2-40DC-9E80-23C55545AD17}" type="pres">
      <dgm:prSet presAssocID="{F95CA566-7E24-4276-BA60-47913FC051CB}" presName="Name37" presStyleLbl="parChTrans1D4" presStyleIdx="18" presStyleCnt="34"/>
      <dgm:spPr/>
    </dgm:pt>
    <dgm:pt modelId="{290ED98E-07D3-49C7-A338-60544AABD040}" type="pres">
      <dgm:prSet presAssocID="{B1FBF672-49F5-4B39-A1D5-ABDA5310644F}" presName="hierRoot2" presStyleCnt="0">
        <dgm:presLayoutVars>
          <dgm:hierBranch val="init"/>
        </dgm:presLayoutVars>
      </dgm:prSet>
      <dgm:spPr/>
    </dgm:pt>
    <dgm:pt modelId="{6F5AE30A-3EEE-49F7-9B3E-84B94742455E}" type="pres">
      <dgm:prSet presAssocID="{B1FBF672-49F5-4B39-A1D5-ABDA5310644F}" presName="rootComposite" presStyleCnt="0"/>
      <dgm:spPr/>
    </dgm:pt>
    <dgm:pt modelId="{0B4AF73D-6926-437E-99D6-932C7D65FDA0}" type="pres">
      <dgm:prSet presAssocID="{B1FBF672-49F5-4B39-A1D5-ABDA5310644F}" presName="rootText" presStyleLbl="node4" presStyleIdx="16" presStyleCnt="32">
        <dgm:presLayoutVars>
          <dgm:chPref val="3"/>
        </dgm:presLayoutVars>
      </dgm:prSet>
      <dgm:spPr/>
    </dgm:pt>
    <dgm:pt modelId="{15E736EB-9FA2-43A2-98CB-43EEC29CE0D3}" type="pres">
      <dgm:prSet presAssocID="{B1FBF672-49F5-4B39-A1D5-ABDA5310644F}" presName="rootConnector" presStyleLbl="node4" presStyleIdx="16" presStyleCnt="32"/>
      <dgm:spPr/>
    </dgm:pt>
    <dgm:pt modelId="{83D5F3E0-55DC-4B15-B9D0-C85F832D52C1}" type="pres">
      <dgm:prSet presAssocID="{B1FBF672-49F5-4B39-A1D5-ABDA5310644F}" presName="hierChild4" presStyleCnt="0"/>
      <dgm:spPr/>
    </dgm:pt>
    <dgm:pt modelId="{30E706C7-D58B-43EC-B517-87D57FFCB5F7}" type="pres">
      <dgm:prSet presAssocID="{B1FBF672-49F5-4B39-A1D5-ABDA5310644F}" presName="hierChild5" presStyleCnt="0"/>
      <dgm:spPr/>
    </dgm:pt>
    <dgm:pt modelId="{6B02A9E5-A858-4371-9B38-B0DA054C58F1}" type="pres">
      <dgm:prSet presAssocID="{0EA9988F-DC92-46DA-AAE5-76B702D65775}" presName="Name37" presStyleLbl="parChTrans1D4" presStyleIdx="19" presStyleCnt="34"/>
      <dgm:spPr/>
    </dgm:pt>
    <dgm:pt modelId="{0673D72F-389D-4298-A7C7-75AF8B034086}" type="pres">
      <dgm:prSet presAssocID="{714B9213-D45F-479E-A3EE-37D76540B154}" presName="hierRoot2" presStyleCnt="0">
        <dgm:presLayoutVars>
          <dgm:hierBranch val="init"/>
        </dgm:presLayoutVars>
      </dgm:prSet>
      <dgm:spPr/>
    </dgm:pt>
    <dgm:pt modelId="{626B80FB-F2C3-470E-A555-278FE8F4AB84}" type="pres">
      <dgm:prSet presAssocID="{714B9213-D45F-479E-A3EE-37D76540B154}" presName="rootComposite" presStyleCnt="0"/>
      <dgm:spPr/>
    </dgm:pt>
    <dgm:pt modelId="{F73789F7-27BD-471D-85D0-AAC568A82816}" type="pres">
      <dgm:prSet presAssocID="{714B9213-D45F-479E-A3EE-37D76540B154}" presName="rootText" presStyleLbl="node4" presStyleIdx="17" presStyleCnt="32">
        <dgm:presLayoutVars>
          <dgm:chPref val="3"/>
        </dgm:presLayoutVars>
      </dgm:prSet>
      <dgm:spPr/>
    </dgm:pt>
    <dgm:pt modelId="{3F29362A-1D16-41B1-979F-DB3D6409929E}" type="pres">
      <dgm:prSet presAssocID="{714B9213-D45F-479E-A3EE-37D76540B154}" presName="rootConnector" presStyleLbl="node4" presStyleIdx="17" presStyleCnt="32"/>
      <dgm:spPr/>
    </dgm:pt>
    <dgm:pt modelId="{194300E4-A2B2-49DF-A7B9-82A15EB0E792}" type="pres">
      <dgm:prSet presAssocID="{714B9213-D45F-479E-A3EE-37D76540B154}" presName="hierChild4" presStyleCnt="0"/>
      <dgm:spPr/>
    </dgm:pt>
    <dgm:pt modelId="{C9640E2A-7C7C-4947-A544-0E4BFAC5D2BF}" type="pres">
      <dgm:prSet presAssocID="{714B9213-D45F-479E-A3EE-37D76540B154}" presName="hierChild5" presStyleCnt="0"/>
      <dgm:spPr/>
    </dgm:pt>
    <dgm:pt modelId="{1850AC5D-A486-4CD4-A32D-2F013C0073D6}" type="pres">
      <dgm:prSet presAssocID="{DA73DB83-1DEF-4AA0-9079-9F93502317F9}" presName="hierChild5" presStyleCnt="0"/>
      <dgm:spPr/>
    </dgm:pt>
    <dgm:pt modelId="{54F4E1D2-C1D3-41C0-9989-27CB6B051007}" type="pres">
      <dgm:prSet presAssocID="{29D4CEE0-13FE-4DB4-B6DE-62F0508EF6DA}" presName="Name37" presStyleLbl="parChTrans1D3" presStyleIdx="12" presStyleCnt="21"/>
      <dgm:spPr/>
    </dgm:pt>
    <dgm:pt modelId="{0693790D-83AB-4167-98EF-68FD478E95B0}" type="pres">
      <dgm:prSet presAssocID="{40ACBEE0-399E-4586-9882-5DD039BE4BC8}" presName="hierRoot2" presStyleCnt="0">
        <dgm:presLayoutVars>
          <dgm:hierBranch val="init"/>
        </dgm:presLayoutVars>
      </dgm:prSet>
      <dgm:spPr/>
    </dgm:pt>
    <dgm:pt modelId="{F19628CF-9852-4F3C-8292-6012742E604C}" type="pres">
      <dgm:prSet presAssocID="{40ACBEE0-399E-4586-9882-5DD039BE4BC8}" presName="rootComposite" presStyleCnt="0"/>
      <dgm:spPr/>
    </dgm:pt>
    <dgm:pt modelId="{32F42220-0353-4C8E-8309-A164A4FB648F}" type="pres">
      <dgm:prSet presAssocID="{40ACBEE0-399E-4586-9882-5DD039BE4BC8}" presName="rootText" presStyleLbl="node3" presStyleIdx="10" presStyleCnt="17">
        <dgm:presLayoutVars>
          <dgm:chPref val="3"/>
        </dgm:presLayoutVars>
      </dgm:prSet>
      <dgm:spPr/>
    </dgm:pt>
    <dgm:pt modelId="{8857FE6F-4F52-41F7-A1FD-4373C2F960E3}" type="pres">
      <dgm:prSet presAssocID="{40ACBEE0-399E-4586-9882-5DD039BE4BC8}" presName="rootConnector" presStyleLbl="node3" presStyleIdx="10" presStyleCnt="17"/>
      <dgm:spPr/>
    </dgm:pt>
    <dgm:pt modelId="{4A64892E-7DFE-4097-9EC0-97252FAEEFDD}" type="pres">
      <dgm:prSet presAssocID="{40ACBEE0-399E-4586-9882-5DD039BE4BC8}" presName="hierChild4" presStyleCnt="0"/>
      <dgm:spPr/>
    </dgm:pt>
    <dgm:pt modelId="{E3022734-6860-42A3-8DFD-D672407436FC}" type="pres">
      <dgm:prSet presAssocID="{B6FD03A9-6212-4B6E-98C4-46B9E565AF9B}" presName="Name37" presStyleLbl="parChTrans1D4" presStyleIdx="20" presStyleCnt="34"/>
      <dgm:spPr/>
    </dgm:pt>
    <dgm:pt modelId="{EEE2C61C-B578-4F50-BEC2-974BCA937E6A}" type="pres">
      <dgm:prSet presAssocID="{7D249587-16D7-446E-AB85-10B7A0D5A6A9}" presName="hierRoot2" presStyleCnt="0">
        <dgm:presLayoutVars>
          <dgm:hierBranch val="init"/>
        </dgm:presLayoutVars>
      </dgm:prSet>
      <dgm:spPr/>
    </dgm:pt>
    <dgm:pt modelId="{D62D233A-0A1F-4558-A7C7-C1A522C168D9}" type="pres">
      <dgm:prSet presAssocID="{7D249587-16D7-446E-AB85-10B7A0D5A6A9}" presName="rootComposite" presStyleCnt="0"/>
      <dgm:spPr/>
    </dgm:pt>
    <dgm:pt modelId="{AC44F505-B839-4BDA-A6D4-B4EC5358735C}" type="pres">
      <dgm:prSet presAssocID="{7D249587-16D7-446E-AB85-10B7A0D5A6A9}" presName="rootText" presStyleLbl="node4" presStyleIdx="18" presStyleCnt="32">
        <dgm:presLayoutVars>
          <dgm:chPref val="3"/>
        </dgm:presLayoutVars>
      </dgm:prSet>
      <dgm:spPr/>
    </dgm:pt>
    <dgm:pt modelId="{0B180090-2348-4035-9AD3-AD8FCA778C0D}" type="pres">
      <dgm:prSet presAssocID="{7D249587-16D7-446E-AB85-10B7A0D5A6A9}" presName="rootConnector" presStyleLbl="node4" presStyleIdx="18" presStyleCnt="32"/>
      <dgm:spPr/>
    </dgm:pt>
    <dgm:pt modelId="{2424F3D8-1CA9-4403-A2E8-18CBD8B1E5C3}" type="pres">
      <dgm:prSet presAssocID="{7D249587-16D7-446E-AB85-10B7A0D5A6A9}" presName="hierChild4" presStyleCnt="0"/>
      <dgm:spPr/>
    </dgm:pt>
    <dgm:pt modelId="{A819E927-59C2-49BC-B2C8-9694DC2F850F}" type="pres">
      <dgm:prSet presAssocID="{7D249587-16D7-446E-AB85-10B7A0D5A6A9}" presName="hierChild5" presStyleCnt="0"/>
      <dgm:spPr/>
    </dgm:pt>
    <dgm:pt modelId="{714F7DE3-3101-4C38-BF0D-F07832F4956B}" type="pres">
      <dgm:prSet presAssocID="{40ACBEE0-399E-4586-9882-5DD039BE4BC8}" presName="hierChild5" presStyleCnt="0"/>
      <dgm:spPr/>
    </dgm:pt>
    <dgm:pt modelId="{431E538E-4FA0-4DF6-9A30-A588ABB095D4}" type="pres">
      <dgm:prSet presAssocID="{FAABBBAD-8200-4B0A-A9D0-933E97C81D36}" presName="Name37" presStyleLbl="parChTrans1D3" presStyleIdx="13" presStyleCnt="21"/>
      <dgm:spPr/>
    </dgm:pt>
    <dgm:pt modelId="{4106A9F7-817B-408F-ACE2-E1290D0C967A}" type="pres">
      <dgm:prSet presAssocID="{BDDCCA2D-3FEA-4AA8-B6D3-989FCCC453C7}" presName="hierRoot2" presStyleCnt="0">
        <dgm:presLayoutVars>
          <dgm:hierBranch val="init"/>
        </dgm:presLayoutVars>
      </dgm:prSet>
      <dgm:spPr/>
    </dgm:pt>
    <dgm:pt modelId="{2BD2FCF7-A173-49F0-961E-5496DC00C73C}" type="pres">
      <dgm:prSet presAssocID="{BDDCCA2D-3FEA-4AA8-B6D3-989FCCC453C7}" presName="rootComposite" presStyleCnt="0"/>
      <dgm:spPr/>
    </dgm:pt>
    <dgm:pt modelId="{B4B3C0DC-1312-49A7-AF41-D1BA80D493D8}" type="pres">
      <dgm:prSet presAssocID="{BDDCCA2D-3FEA-4AA8-B6D3-989FCCC453C7}" presName="rootText" presStyleLbl="node3" presStyleIdx="11" presStyleCnt="17">
        <dgm:presLayoutVars>
          <dgm:chPref val="3"/>
        </dgm:presLayoutVars>
      </dgm:prSet>
      <dgm:spPr/>
    </dgm:pt>
    <dgm:pt modelId="{8AF56F9F-F321-43B7-AA28-342726704907}" type="pres">
      <dgm:prSet presAssocID="{BDDCCA2D-3FEA-4AA8-B6D3-989FCCC453C7}" presName="rootConnector" presStyleLbl="node3" presStyleIdx="11" presStyleCnt="17"/>
      <dgm:spPr/>
    </dgm:pt>
    <dgm:pt modelId="{5F50F955-41C7-4503-BB26-9382345BF191}" type="pres">
      <dgm:prSet presAssocID="{BDDCCA2D-3FEA-4AA8-B6D3-989FCCC453C7}" presName="hierChild4" presStyleCnt="0"/>
      <dgm:spPr/>
    </dgm:pt>
    <dgm:pt modelId="{266B523F-4844-4FBB-BAD1-CB28CA004A5A}" type="pres">
      <dgm:prSet presAssocID="{3F3E82C1-1616-4FC9-88DF-DDFEB7C969B1}" presName="Name37" presStyleLbl="parChTrans1D4" presStyleIdx="21" presStyleCnt="34"/>
      <dgm:spPr/>
    </dgm:pt>
    <dgm:pt modelId="{E2700B6B-69F9-4814-A10E-0B32A25D4938}" type="pres">
      <dgm:prSet presAssocID="{942D1CBC-9D60-45A9-8C45-D9FAB882F73C}" presName="hierRoot2" presStyleCnt="0">
        <dgm:presLayoutVars>
          <dgm:hierBranch val="init"/>
        </dgm:presLayoutVars>
      </dgm:prSet>
      <dgm:spPr/>
    </dgm:pt>
    <dgm:pt modelId="{E94B3A17-4C39-4947-985E-DC15F9253D21}" type="pres">
      <dgm:prSet presAssocID="{942D1CBC-9D60-45A9-8C45-D9FAB882F73C}" presName="rootComposite" presStyleCnt="0"/>
      <dgm:spPr/>
    </dgm:pt>
    <dgm:pt modelId="{193C9CB7-2CEA-4CCB-99C3-173218A53B91}" type="pres">
      <dgm:prSet presAssocID="{942D1CBC-9D60-45A9-8C45-D9FAB882F73C}" presName="rootText" presStyleLbl="node4" presStyleIdx="19" presStyleCnt="32">
        <dgm:presLayoutVars>
          <dgm:chPref val="3"/>
        </dgm:presLayoutVars>
      </dgm:prSet>
      <dgm:spPr/>
    </dgm:pt>
    <dgm:pt modelId="{83000492-919D-439B-A838-91309595FC2E}" type="pres">
      <dgm:prSet presAssocID="{942D1CBC-9D60-45A9-8C45-D9FAB882F73C}" presName="rootConnector" presStyleLbl="node4" presStyleIdx="19" presStyleCnt="32"/>
      <dgm:spPr/>
    </dgm:pt>
    <dgm:pt modelId="{6BE7ED86-E5F4-473F-BC6D-864FA4D929A5}" type="pres">
      <dgm:prSet presAssocID="{942D1CBC-9D60-45A9-8C45-D9FAB882F73C}" presName="hierChild4" presStyleCnt="0"/>
      <dgm:spPr/>
    </dgm:pt>
    <dgm:pt modelId="{3F9C9A82-8EBD-4E06-87A2-03D54BF0D548}" type="pres">
      <dgm:prSet presAssocID="{5FCADF61-497B-4E40-8647-74E5767208A4}" presName="Name37" presStyleLbl="parChTrans1D4" presStyleIdx="22" presStyleCnt="34"/>
      <dgm:spPr/>
    </dgm:pt>
    <dgm:pt modelId="{B9196119-93D4-49FB-8312-C62AEF977B03}" type="pres">
      <dgm:prSet presAssocID="{E53CB645-D793-4659-B659-AEBDC9BAD644}" presName="hierRoot2" presStyleCnt="0">
        <dgm:presLayoutVars>
          <dgm:hierBranch val="init"/>
        </dgm:presLayoutVars>
      </dgm:prSet>
      <dgm:spPr/>
    </dgm:pt>
    <dgm:pt modelId="{255580A6-A20A-4720-A776-43334F629361}" type="pres">
      <dgm:prSet presAssocID="{E53CB645-D793-4659-B659-AEBDC9BAD644}" presName="rootComposite" presStyleCnt="0"/>
      <dgm:spPr/>
    </dgm:pt>
    <dgm:pt modelId="{B8E8140D-9D18-4CCC-A4EA-39D9BFF186EC}" type="pres">
      <dgm:prSet presAssocID="{E53CB645-D793-4659-B659-AEBDC9BAD644}" presName="rootText" presStyleLbl="node4" presStyleIdx="20" presStyleCnt="32">
        <dgm:presLayoutVars>
          <dgm:chPref val="3"/>
        </dgm:presLayoutVars>
      </dgm:prSet>
      <dgm:spPr/>
    </dgm:pt>
    <dgm:pt modelId="{0A510D1A-23FF-4D2C-8B73-58F5916643AB}" type="pres">
      <dgm:prSet presAssocID="{E53CB645-D793-4659-B659-AEBDC9BAD644}" presName="rootConnector" presStyleLbl="node4" presStyleIdx="20" presStyleCnt="32"/>
      <dgm:spPr/>
    </dgm:pt>
    <dgm:pt modelId="{81ED665D-4813-457C-BE37-065548AAB368}" type="pres">
      <dgm:prSet presAssocID="{E53CB645-D793-4659-B659-AEBDC9BAD644}" presName="hierChild4" presStyleCnt="0"/>
      <dgm:spPr/>
    </dgm:pt>
    <dgm:pt modelId="{49BF2851-CF48-4C47-9828-E8A46B703A2B}" type="pres">
      <dgm:prSet presAssocID="{E53CB645-D793-4659-B659-AEBDC9BAD644}" presName="hierChild5" presStyleCnt="0"/>
      <dgm:spPr/>
    </dgm:pt>
    <dgm:pt modelId="{80E7C66B-5451-4E81-97AE-E5485494E282}" type="pres">
      <dgm:prSet presAssocID="{942D1CBC-9D60-45A9-8C45-D9FAB882F73C}" presName="hierChild5" presStyleCnt="0"/>
      <dgm:spPr/>
    </dgm:pt>
    <dgm:pt modelId="{AF784940-D9A3-4169-8EEE-C0B9C72819FC}" type="pres">
      <dgm:prSet presAssocID="{512F9555-E1A2-489F-935B-3B28606F5325}" presName="Name37" presStyleLbl="parChTrans1D4" presStyleIdx="23" presStyleCnt="34"/>
      <dgm:spPr/>
    </dgm:pt>
    <dgm:pt modelId="{9974C7E6-D63F-41B1-A7BA-D240ACFC4EEF}" type="pres">
      <dgm:prSet presAssocID="{BBFEABEC-84EC-4A84-A9D5-6D036CB0E6FB}" presName="hierRoot2" presStyleCnt="0">
        <dgm:presLayoutVars>
          <dgm:hierBranch val="init"/>
        </dgm:presLayoutVars>
      </dgm:prSet>
      <dgm:spPr/>
    </dgm:pt>
    <dgm:pt modelId="{73EDD5CD-0544-4C98-8EE1-0B518D10A73B}" type="pres">
      <dgm:prSet presAssocID="{BBFEABEC-84EC-4A84-A9D5-6D036CB0E6FB}" presName="rootComposite" presStyleCnt="0"/>
      <dgm:spPr/>
    </dgm:pt>
    <dgm:pt modelId="{076B9BD7-6A1E-4BBD-AC6B-EB5BFFF931F7}" type="pres">
      <dgm:prSet presAssocID="{BBFEABEC-84EC-4A84-A9D5-6D036CB0E6FB}" presName="rootText" presStyleLbl="node4" presStyleIdx="21" presStyleCnt="32">
        <dgm:presLayoutVars>
          <dgm:chPref val="3"/>
        </dgm:presLayoutVars>
      </dgm:prSet>
      <dgm:spPr/>
    </dgm:pt>
    <dgm:pt modelId="{35A16F90-D306-488F-BBBE-B595459B34A1}" type="pres">
      <dgm:prSet presAssocID="{BBFEABEC-84EC-4A84-A9D5-6D036CB0E6FB}" presName="rootConnector" presStyleLbl="node4" presStyleIdx="21" presStyleCnt="32"/>
      <dgm:spPr/>
    </dgm:pt>
    <dgm:pt modelId="{12387216-B7B1-46FA-81C3-B7AC90B0CA84}" type="pres">
      <dgm:prSet presAssocID="{BBFEABEC-84EC-4A84-A9D5-6D036CB0E6FB}" presName="hierChild4" presStyleCnt="0"/>
      <dgm:spPr/>
    </dgm:pt>
    <dgm:pt modelId="{F466BE7D-9B5D-473A-8603-A15720FE46EB}" type="pres">
      <dgm:prSet presAssocID="{C9C23DFB-4E82-4943-9806-9EB16C3DA187}" presName="Name37" presStyleLbl="parChTrans1D4" presStyleIdx="24" presStyleCnt="34"/>
      <dgm:spPr/>
    </dgm:pt>
    <dgm:pt modelId="{06D214B5-8804-4AAB-B1D1-E0FB63F64C7F}" type="pres">
      <dgm:prSet presAssocID="{9EB3E8EE-F51D-486C-A0A2-3E4B784C59A7}" presName="hierRoot2" presStyleCnt="0">
        <dgm:presLayoutVars>
          <dgm:hierBranch val="init"/>
        </dgm:presLayoutVars>
      </dgm:prSet>
      <dgm:spPr/>
    </dgm:pt>
    <dgm:pt modelId="{86162ADC-6216-418C-98D5-090E9796DFB8}" type="pres">
      <dgm:prSet presAssocID="{9EB3E8EE-F51D-486C-A0A2-3E4B784C59A7}" presName="rootComposite" presStyleCnt="0"/>
      <dgm:spPr/>
    </dgm:pt>
    <dgm:pt modelId="{E436CBF7-1D67-4FE6-A8F0-A54BD1539421}" type="pres">
      <dgm:prSet presAssocID="{9EB3E8EE-F51D-486C-A0A2-3E4B784C59A7}" presName="rootText" presStyleLbl="node4" presStyleIdx="22" presStyleCnt="32">
        <dgm:presLayoutVars>
          <dgm:chPref val="3"/>
        </dgm:presLayoutVars>
      </dgm:prSet>
      <dgm:spPr/>
    </dgm:pt>
    <dgm:pt modelId="{A7200621-6744-4DE7-9775-97439503BFEF}" type="pres">
      <dgm:prSet presAssocID="{9EB3E8EE-F51D-486C-A0A2-3E4B784C59A7}" presName="rootConnector" presStyleLbl="node4" presStyleIdx="22" presStyleCnt="32"/>
      <dgm:spPr/>
    </dgm:pt>
    <dgm:pt modelId="{C0B82701-90B6-4F82-809F-8CD046BD81F7}" type="pres">
      <dgm:prSet presAssocID="{9EB3E8EE-F51D-486C-A0A2-3E4B784C59A7}" presName="hierChild4" presStyleCnt="0"/>
      <dgm:spPr/>
    </dgm:pt>
    <dgm:pt modelId="{1DEB9406-7AF7-4E47-9589-345D24C127C1}" type="pres">
      <dgm:prSet presAssocID="{9EB3E8EE-F51D-486C-A0A2-3E4B784C59A7}" presName="hierChild5" presStyleCnt="0"/>
      <dgm:spPr/>
    </dgm:pt>
    <dgm:pt modelId="{7F716465-2DFB-4D7F-9675-CA95576C7407}" type="pres">
      <dgm:prSet presAssocID="{BBFEABEC-84EC-4A84-A9D5-6D036CB0E6FB}" presName="hierChild5" presStyleCnt="0"/>
      <dgm:spPr/>
    </dgm:pt>
    <dgm:pt modelId="{AD99CC6F-57CA-4180-8F5A-99F06226DB48}" type="pres">
      <dgm:prSet presAssocID="{BDDCCA2D-3FEA-4AA8-B6D3-989FCCC453C7}" presName="hierChild5" presStyleCnt="0"/>
      <dgm:spPr/>
    </dgm:pt>
    <dgm:pt modelId="{C8110632-FEEB-4ED9-8126-29BDB255D8E8}" type="pres">
      <dgm:prSet presAssocID="{F86C03FE-E789-4B13-A36B-9B010A019B4F}" presName="Name37" presStyleLbl="parChTrans1D3" presStyleIdx="14" presStyleCnt="21"/>
      <dgm:spPr/>
    </dgm:pt>
    <dgm:pt modelId="{9DDA010C-7A8A-45C5-ACAE-4494CA754F80}" type="pres">
      <dgm:prSet presAssocID="{E4B03644-4E25-443A-B6C1-CDA97EDCEE21}" presName="hierRoot2" presStyleCnt="0">
        <dgm:presLayoutVars>
          <dgm:hierBranch val="init"/>
        </dgm:presLayoutVars>
      </dgm:prSet>
      <dgm:spPr/>
    </dgm:pt>
    <dgm:pt modelId="{9CADFA27-7D70-4019-9A18-99B1C85F233E}" type="pres">
      <dgm:prSet presAssocID="{E4B03644-4E25-443A-B6C1-CDA97EDCEE21}" presName="rootComposite" presStyleCnt="0"/>
      <dgm:spPr/>
    </dgm:pt>
    <dgm:pt modelId="{3E6E26D0-F368-495B-93D3-12F4B2B6DD6D}" type="pres">
      <dgm:prSet presAssocID="{E4B03644-4E25-443A-B6C1-CDA97EDCEE21}" presName="rootText" presStyleLbl="node3" presStyleIdx="12" presStyleCnt="17">
        <dgm:presLayoutVars>
          <dgm:chPref val="3"/>
        </dgm:presLayoutVars>
      </dgm:prSet>
      <dgm:spPr/>
    </dgm:pt>
    <dgm:pt modelId="{0ADA3335-C908-4EA3-A56C-5C8368C72063}" type="pres">
      <dgm:prSet presAssocID="{E4B03644-4E25-443A-B6C1-CDA97EDCEE21}" presName="rootConnector" presStyleLbl="node3" presStyleIdx="12" presStyleCnt="17"/>
      <dgm:spPr/>
    </dgm:pt>
    <dgm:pt modelId="{E2370BA0-0A59-4D51-9E93-6D5E602BB2F4}" type="pres">
      <dgm:prSet presAssocID="{E4B03644-4E25-443A-B6C1-CDA97EDCEE21}" presName="hierChild4" presStyleCnt="0"/>
      <dgm:spPr/>
    </dgm:pt>
    <dgm:pt modelId="{6A936E1E-C8BA-4F9A-BD2A-125FD50002C9}" type="pres">
      <dgm:prSet presAssocID="{45CE9D53-CF25-481E-83AE-CF3636C68B5C}" presName="Name37" presStyleLbl="parChTrans1D4" presStyleIdx="25" presStyleCnt="34"/>
      <dgm:spPr/>
    </dgm:pt>
    <dgm:pt modelId="{BE5F1FDB-F312-45AC-BBD5-A25397115471}" type="pres">
      <dgm:prSet presAssocID="{9815A067-5243-4D77-8FF4-F6965EEABE20}" presName="hierRoot2" presStyleCnt="0">
        <dgm:presLayoutVars>
          <dgm:hierBranch val="init"/>
        </dgm:presLayoutVars>
      </dgm:prSet>
      <dgm:spPr/>
    </dgm:pt>
    <dgm:pt modelId="{5712BEC7-13E8-4290-8369-21E37F72FE3D}" type="pres">
      <dgm:prSet presAssocID="{9815A067-5243-4D77-8FF4-F6965EEABE20}" presName="rootComposite" presStyleCnt="0"/>
      <dgm:spPr/>
    </dgm:pt>
    <dgm:pt modelId="{140FB6F7-07AF-4038-9966-C49D9AC9F947}" type="pres">
      <dgm:prSet presAssocID="{9815A067-5243-4D77-8FF4-F6965EEABE20}" presName="rootText" presStyleLbl="node4" presStyleIdx="23" presStyleCnt="32">
        <dgm:presLayoutVars>
          <dgm:chPref val="3"/>
        </dgm:presLayoutVars>
      </dgm:prSet>
      <dgm:spPr/>
    </dgm:pt>
    <dgm:pt modelId="{906F7D32-36FC-40B3-867A-E642F1498829}" type="pres">
      <dgm:prSet presAssocID="{9815A067-5243-4D77-8FF4-F6965EEABE20}" presName="rootConnector" presStyleLbl="node4" presStyleIdx="23" presStyleCnt="32"/>
      <dgm:spPr/>
    </dgm:pt>
    <dgm:pt modelId="{5FF45E9D-3683-457F-A3CC-2D2E8B53AEC5}" type="pres">
      <dgm:prSet presAssocID="{9815A067-5243-4D77-8FF4-F6965EEABE20}" presName="hierChild4" presStyleCnt="0"/>
      <dgm:spPr/>
    </dgm:pt>
    <dgm:pt modelId="{5559A836-9C7A-4591-8DCC-F1F8075A4D73}" type="pres">
      <dgm:prSet presAssocID="{2DF06F9F-63A7-43B4-AFDE-C01BA60E3F8C}" presName="Name37" presStyleLbl="parChTrans1D4" presStyleIdx="26" presStyleCnt="34"/>
      <dgm:spPr/>
    </dgm:pt>
    <dgm:pt modelId="{13BBE900-31BF-475E-94ED-48F09E380C18}" type="pres">
      <dgm:prSet presAssocID="{C7515EC0-2C0A-46AD-AD08-A46294E98322}" presName="hierRoot2" presStyleCnt="0">
        <dgm:presLayoutVars>
          <dgm:hierBranch val="init"/>
        </dgm:presLayoutVars>
      </dgm:prSet>
      <dgm:spPr/>
    </dgm:pt>
    <dgm:pt modelId="{1409BCFC-CD30-4CA8-814F-5171C49180D3}" type="pres">
      <dgm:prSet presAssocID="{C7515EC0-2C0A-46AD-AD08-A46294E98322}" presName="rootComposite" presStyleCnt="0"/>
      <dgm:spPr/>
    </dgm:pt>
    <dgm:pt modelId="{2C1FED8D-8422-481B-A618-EC56D69EE19B}" type="pres">
      <dgm:prSet presAssocID="{C7515EC0-2C0A-46AD-AD08-A46294E98322}" presName="rootText" presStyleLbl="node4" presStyleIdx="24" presStyleCnt="32">
        <dgm:presLayoutVars>
          <dgm:chPref val="3"/>
        </dgm:presLayoutVars>
      </dgm:prSet>
      <dgm:spPr/>
    </dgm:pt>
    <dgm:pt modelId="{EC55266F-475D-406B-B391-A4D6E78D7281}" type="pres">
      <dgm:prSet presAssocID="{C7515EC0-2C0A-46AD-AD08-A46294E98322}" presName="rootConnector" presStyleLbl="node4" presStyleIdx="24" presStyleCnt="32"/>
      <dgm:spPr/>
    </dgm:pt>
    <dgm:pt modelId="{0181B9E1-1FCC-41B1-AEC2-F3D6621E9581}" type="pres">
      <dgm:prSet presAssocID="{C7515EC0-2C0A-46AD-AD08-A46294E98322}" presName="hierChild4" presStyleCnt="0"/>
      <dgm:spPr/>
    </dgm:pt>
    <dgm:pt modelId="{CCCFF529-B4AE-4B54-AAE1-FA289905789B}" type="pres">
      <dgm:prSet presAssocID="{C7515EC0-2C0A-46AD-AD08-A46294E98322}" presName="hierChild5" presStyleCnt="0"/>
      <dgm:spPr/>
    </dgm:pt>
    <dgm:pt modelId="{9F37A1BF-8EAD-46AA-BAFB-DBEC711C6F15}" type="pres">
      <dgm:prSet presAssocID="{405FFBF4-F187-4435-8752-32B1B082A700}" presName="Name37" presStyleLbl="parChTrans1D4" presStyleIdx="27" presStyleCnt="34"/>
      <dgm:spPr/>
    </dgm:pt>
    <dgm:pt modelId="{AC1186D3-27A0-4572-9D52-8E28520698A3}" type="pres">
      <dgm:prSet presAssocID="{709FEC57-92BC-496C-B9BA-98C4C8374C47}" presName="hierRoot2" presStyleCnt="0">
        <dgm:presLayoutVars>
          <dgm:hierBranch val="init"/>
        </dgm:presLayoutVars>
      </dgm:prSet>
      <dgm:spPr/>
    </dgm:pt>
    <dgm:pt modelId="{EC14E42F-6986-4A86-B5E9-E6856E63F768}" type="pres">
      <dgm:prSet presAssocID="{709FEC57-92BC-496C-B9BA-98C4C8374C47}" presName="rootComposite" presStyleCnt="0"/>
      <dgm:spPr/>
    </dgm:pt>
    <dgm:pt modelId="{BFCA6A87-2826-4055-9030-6DACC7BFD7F5}" type="pres">
      <dgm:prSet presAssocID="{709FEC57-92BC-496C-B9BA-98C4C8374C47}" presName="rootText" presStyleLbl="node4" presStyleIdx="25" presStyleCnt="32">
        <dgm:presLayoutVars>
          <dgm:chPref val="3"/>
        </dgm:presLayoutVars>
      </dgm:prSet>
      <dgm:spPr/>
    </dgm:pt>
    <dgm:pt modelId="{B060EF0E-C35E-4A7A-BAB3-BEA7E0980ADF}" type="pres">
      <dgm:prSet presAssocID="{709FEC57-92BC-496C-B9BA-98C4C8374C47}" presName="rootConnector" presStyleLbl="node4" presStyleIdx="25" presStyleCnt="32"/>
      <dgm:spPr/>
    </dgm:pt>
    <dgm:pt modelId="{1AEEB651-5B57-4CC5-9CD1-A924C0C08C16}" type="pres">
      <dgm:prSet presAssocID="{709FEC57-92BC-496C-B9BA-98C4C8374C47}" presName="hierChild4" presStyleCnt="0"/>
      <dgm:spPr/>
    </dgm:pt>
    <dgm:pt modelId="{AF99EB71-9436-4F00-96B1-E47147071166}" type="pres">
      <dgm:prSet presAssocID="{709FEC57-92BC-496C-B9BA-98C4C8374C47}" presName="hierChild5" presStyleCnt="0"/>
      <dgm:spPr/>
    </dgm:pt>
    <dgm:pt modelId="{040AAE0C-9E7F-4DE2-8BC6-B068C6802DE6}" type="pres">
      <dgm:prSet presAssocID="{0D764A81-5DE8-473D-8CA2-407AF8D3C555}" presName="Name37" presStyleLbl="parChTrans1D4" presStyleIdx="28" presStyleCnt="34"/>
      <dgm:spPr/>
    </dgm:pt>
    <dgm:pt modelId="{448B5565-F345-47CE-AEFD-BC8CC1318864}" type="pres">
      <dgm:prSet presAssocID="{45933A0C-E251-44B7-9CE0-1BC16991F4E4}" presName="hierRoot2" presStyleCnt="0">
        <dgm:presLayoutVars>
          <dgm:hierBranch val="init"/>
        </dgm:presLayoutVars>
      </dgm:prSet>
      <dgm:spPr/>
    </dgm:pt>
    <dgm:pt modelId="{0E2E6D8C-7CDC-4F6B-8F3A-4B3DBCD162FA}" type="pres">
      <dgm:prSet presAssocID="{45933A0C-E251-44B7-9CE0-1BC16991F4E4}" presName="rootComposite" presStyleCnt="0"/>
      <dgm:spPr/>
    </dgm:pt>
    <dgm:pt modelId="{AC289608-320B-4BD7-97BD-4A784A3B08C9}" type="pres">
      <dgm:prSet presAssocID="{45933A0C-E251-44B7-9CE0-1BC16991F4E4}" presName="rootText" presStyleLbl="node4" presStyleIdx="26" presStyleCnt="32">
        <dgm:presLayoutVars>
          <dgm:chPref val="3"/>
        </dgm:presLayoutVars>
      </dgm:prSet>
      <dgm:spPr/>
    </dgm:pt>
    <dgm:pt modelId="{3F26E19C-1F27-46A7-80E6-09AA78CDC8B3}" type="pres">
      <dgm:prSet presAssocID="{45933A0C-E251-44B7-9CE0-1BC16991F4E4}" presName="rootConnector" presStyleLbl="node4" presStyleIdx="26" presStyleCnt="32"/>
      <dgm:spPr/>
    </dgm:pt>
    <dgm:pt modelId="{7B497FA5-3058-4EE9-AEF3-54EDD04E386F}" type="pres">
      <dgm:prSet presAssocID="{45933A0C-E251-44B7-9CE0-1BC16991F4E4}" presName="hierChild4" presStyleCnt="0"/>
      <dgm:spPr/>
    </dgm:pt>
    <dgm:pt modelId="{4BCA552F-3114-4E0A-B8F8-0B2392A9C49B}" type="pres">
      <dgm:prSet presAssocID="{45933A0C-E251-44B7-9CE0-1BC16991F4E4}" presName="hierChild5" presStyleCnt="0"/>
      <dgm:spPr/>
    </dgm:pt>
    <dgm:pt modelId="{D493B56D-42AA-4775-B6CF-82D796A61AC6}" type="pres">
      <dgm:prSet presAssocID="{C455F95F-01CB-41E2-9DA3-A6CC2B44C6FF}" presName="Name37" presStyleLbl="parChTrans1D4" presStyleIdx="29" presStyleCnt="34"/>
      <dgm:spPr/>
    </dgm:pt>
    <dgm:pt modelId="{E64C2FE2-A6D3-442B-8FE6-96C951EE7270}" type="pres">
      <dgm:prSet presAssocID="{BC9B0A94-FEEB-4291-B20E-556889154EF6}" presName="hierRoot2" presStyleCnt="0">
        <dgm:presLayoutVars>
          <dgm:hierBranch val="init"/>
        </dgm:presLayoutVars>
      </dgm:prSet>
      <dgm:spPr/>
    </dgm:pt>
    <dgm:pt modelId="{4C2F3F80-724B-4EC3-82E0-A5713282C060}" type="pres">
      <dgm:prSet presAssocID="{BC9B0A94-FEEB-4291-B20E-556889154EF6}" presName="rootComposite" presStyleCnt="0"/>
      <dgm:spPr/>
    </dgm:pt>
    <dgm:pt modelId="{AF31A673-AEBB-4387-BE95-5727A16A690A}" type="pres">
      <dgm:prSet presAssocID="{BC9B0A94-FEEB-4291-B20E-556889154EF6}" presName="rootText" presStyleLbl="node4" presStyleIdx="27" presStyleCnt="32">
        <dgm:presLayoutVars>
          <dgm:chPref val="3"/>
        </dgm:presLayoutVars>
      </dgm:prSet>
      <dgm:spPr/>
    </dgm:pt>
    <dgm:pt modelId="{48467CCF-5B95-47AF-907A-6B91011E0E65}" type="pres">
      <dgm:prSet presAssocID="{BC9B0A94-FEEB-4291-B20E-556889154EF6}" presName="rootConnector" presStyleLbl="node4" presStyleIdx="27" presStyleCnt="32"/>
      <dgm:spPr/>
    </dgm:pt>
    <dgm:pt modelId="{595CDB82-F6B9-49C5-9EC5-A79BED2F213D}" type="pres">
      <dgm:prSet presAssocID="{BC9B0A94-FEEB-4291-B20E-556889154EF6}" presName="hierChild4" presStyleCnt="0"/>
      <dgm:spPr/>
    </dgm:pt>
    <dgm:pt modelId="{69D3F79E-9B0F-4D77-B81C-325DC848920E}" type="pres">
      <dgm:prSet presAssocID="{BC9B0A94-FEEB-4291-B20E-556889154EF6}" presName="hierChild5" presStyleCnt="0"/>
      <dgm:spPr/>
    </dgm:pt>
    <dgm:pt modelId="{005C310E-3D8F-4AD0-95EE-7E7A368FA336}" type="pres">
      <dgm:prSet presAssocID="{F684ABC2-A247-4648-B988-F6DD1F113B06}" presName="Name37" presStyleLbl="parChTrans1D4" presStyleIdx="30" presStyleCnt="34"/>
      <dgm:spPr/>
    </dgm:pt>
    <dgm:pt modelId="{F8CD0587-BB86-4613-A8B7-DB59CD462CB5}" type="pres">
      <dgm:prSet presAssocID="{EB6ECE33-42B6-4D57-9768-4F64D337BB37}" presName="hierRoot2" presStyleCnt="0">
        <dgm:presLayoutVars>
          <dgm:hierBranch val="init"/>
        </dgm:presLayoutVars>
      </dgm:prSet>
      <dgm:spPr/>
    </dgm:pt>
    <dgm:pt modelId="{B41D5189-D96D-4DF2-9B1F-5DCF5BC4A413}" type="pres">
      <dgm:prSet presAssocID="{EB6ECE33-42B6-4D57-9768-4F64D337BB37}" presName="rootComposite" presStyleCnt="0"/>
      <dgm:spPr/>
    </dgm:pt>
    <dgm:pt modelId="{9361E743-F54E-415B-9A4F-7D64B3DB5533}" type="pres">
      <dgm:prSet presAssocID="{EB6ECE33-42B6-4D57-9768-4F64D337BB37}" presName="rootText" presStyleLbl="node4" presStyleIdx="28" presStyleCnt="32">
        <dgm:presLayoutVars>
          <dgm:chPref val="3"/>
        </dgm:presLayoutVars>
      </dgm:prSet>
      <dgm:spPr/>
    </dgm:pt>
    <dgm:pt modelId="{47DC3573-7FC7-4192-9E33-6DCDB37E6F25}" type="pres">
      <dgm:prSet presAssocID="{EB6ECE33-42B6-4D57-9768-4F64D337BB37}" presName="rootConnector" presStyleLbl="node4" presStyleIdx="28" presStyleCnt="32"/>
      <dgm:spPr/>
    </dgm:pt>
    <dgm:pt modelId="{568C2FD5-24FB-44A2-AF08-A76622513ECF}" type="pres">
      <dgm:prSet presAssocID="{EB6ECE33-42B6-4D57-9768-4F64D337BB37}" presName="hierChild4" presStyleCnt="0"/>
      <dgm:spPr/>
    </dgm:pt>
    <dgm:pt modelId="{00C0FF1A-83BA-4963-BD69-298AC3C8DF27}" type="pres">
      <dgm:prSet presAssocID="{EB6ECE33-42B6-4D57-9768-4F64D337BB37}" presName="hierChild5" presStyleCnt="0"/>
      <dgm:spPr/>
    </dgm:pt>
    <dgm:pt modelId="{D449735E-9D8F-43E2-9D7B-D8D4641B6C54}" type="pres">
      <dgm:prSet presAssocID="{9815A067-5243-4D77-8FF4-F6965EEABE20}" presName="hierChild5" presStyleCnt="0"/>
      <dgm:spPr/>
    </dgm:pt>
    <dgm:pt modelId="{422F451F-436D-47E4-893D-B460C5C8AE78}" type="pres">
      <dgm:prSet presAssocID="{4EBAE580-C0FA-42A3-BFCE-5D2E36D9A9C5}" presName="Name37" presStyleLbl="parChTrans1D4" presStyleIdx="31" presStyleCnt="34"/>
      <dgm:spPr/>
    </dgm:pt>
    <dgm:pt modelId="{D5D9E66C-ECAC-4166-AE15-4DDB0B4D0C59}" type="pres">
      <dgm:prSet presAssocID="{A5C89423-6A31-43FF-84F2-877F51903589}" presName="hierRoot2" presStyleCnt="0">
        <dgm:presLayoutVars>
          <dgm:hierBranch val="init"/>
        </dgm:presLayoutVars>
      </dgm:prSet>
      <dgm:spPr/>
    </dgm:pt>
    <dgm:pt modelId="{37782423-F0F2-4C07-B6AB-1D7A4E715123}" type="pres">
      <dgm:prSet presAssocID="{A5C89423-6A31-43FF-84F2-877F51903589}" presName="rootComposite" presStyleCnt="0"/>
      <dgm:spPr/>
    </dgm:pt>
    <dgm:pt modelId="{260C3F73-2094-4F79-A1FD-40595882583B}" type="pres">
      <dgm:prSet presAssocID="{A5C89423-6A31-43FF-84F2-877F51903589}" presName="rootText" presStyleLbl="node4" presStyleIdx="29" presStyleCnt="32">
        <dgm:presLayoutVars>
          <dgm:chPref val="3"/>
        </dgm:presLayoutVars>
      </dgm:prSet>
      <dgm:spPr/>
    </dgm:pt>
    <dgm:pt modelId="{E91EDF16-D708-435F-A422-14FB919157FB}" type="pres">
      <dgm:prSet presAssocID="{A5C89423-6A31-43FF-84F2-877F51903589}" presName="rootConnector" presStyleLbl="node4" presStyleIdx="29" presStyleCnt="32"/>
      <dgm:spPr/>
    </dgm:pt>
    <dgm:pt modelId="{EC22952D-BF18-42B3-97D3-DE891A6FEF00}" type="pres">
      <dgm:prSet presAssocID="{A5C89423-6A31-43FF-84F2-877F51903589}" presName="hierChild4" presStyleCnt="0"/>
      <dgm:spPr/>
    </dgm:pt>
    <dgm:pt modelId="{7E88803E-3D45-4B66-A9C4-03CABA32AAD2}" type="pres">
      <dgm:prSet presAssocID="{1C0FA111-9E57-4527-A4EE-4B8503785225}" presName="Name37" presStyleLbl="parChTrans1D4" presStyleIdx="32" presStyleCnt="34"/>
      <dgm:spPr/>
    </dgm:pt>
    <dgm:pt modelId="{A0F71CBC-CB65-4DDD-B199-A4BFFE1D6C74}" type="pres">
      <dgm:prSet presAssocID="{71F78023-59EB-42AE-A5E3-651BEBA54A7E}" presName="hierRoot2" presStyleCnt="0">
        <dgm:presLayoutVars>
          <dgm:hierBranch val="init"/>
        </dgm:presLayoutVars>
      </dgm:prSet>
      <dgm:spPr/>
    </dgm:pt>
    <dgm:pt modelId="{E04CB071-1AD0-4FCE-814B-1D512632DB7A}" type="pres">
      <dgm:prSet presAssocID="{71F78023-59EB-42AE-A5E3-651BEBA54A7E}" presName="rootComposite" presStyleCnt="0"/>
      <dgm:spPr/>
    </dgm:pt>
    <dgm:pt modelId="{F782BEF9-8EF1-457A-A496-B4DA0E3296CB}" type="pres">
      <dgm:prSet presAssocID="{71F78023-59EB-42AE-A5E3-651BEBA54A7E}" presName="rootText" presStyleLbl="node4" presStyleIdx="30" presStyleCnt="32">
        <dgm:presLayoutVars>
          <dgm:chPref val="3"/>
        </dgm:presLayoutVars>
      </dgm:prSet>
      <dgm:spPr/>
    </dgm:pt>
    <dgm:pt modelId="{87A7FA74-0846-45D9-A20B-56848FE193AD}" type="pres">
      <dgm:prSet presAssocID="{71F78023-59EB-42AE-A5E3-651BEBA54A7E}" presName="rootConnector" presStyleLbl="node4" presStyleIdx="30" presStyleCnt="32"/>
      <dgm:spPr/>
    </dgm:pt>
    <dgm:pt modelId="{4B25B627-93E9-46DC-ADF1-1B118D987E2C}" type="pres">
      <dgm:prSet presAssocID="{71F78023-59EB-42AE-A5E3-651BEBA54A7E}" presName="hierChild4" presStyleCnt="0"/>
      <dgm:spPr/>
    </dgm:pt>
    <dgm:pt modelId="{1DD5C5DC-721A-48E6-84D2-26563944B986}" type="pres">
      <dgm:prSet presAssocID="{71F78023-59EB-42AE-A5E3-651BEBA54A7E}" presName="hierChild5" presStyleCnt="0"/>
      <dgm:spPr/>
    </dgm:pt>
    <dgm:pt modelId="{50E45043-5D9B-4EC8-A3C1-15DE5C57923F}" type="pres">
      <dgm:prSet presAssocID="{DA1AB9F1-DA7C-4FC2-8B6B-685A4C5B55FB}" presName="Name37" presStyleLbl="parChTrans1D4" presStyleIdx="33" presStyleCnt="34"/>
      <dgm:spPr/>
    </dgm:pt>
    <dgm:pt modelId="{7C9E148B-C912-4A60-8B1D-6568AA4DCE72}" type="pres">
      <dgm:prSet presAssocID="{84BF1F98-428F-49F8-81FC-AF07AFA4ABD3}" presName="hierRoot2" presStyleCnt="0">
        <dgm:presLayoutVars>
          <dgm:hierBranch val="init"/>
        </dgm:presLayoutVars>
      </dgm:prSet>
      <dgm:spPr/>
    </dgm:pt>
    <dgm:pt modelId="{3108A331-6C3D-4E1B-A372-2B9A1316F60C}" type="pres">
      <dgm:prSet presAssocID="{84BF1F98-428F-49F8-81FC-AF07AFA4ABD3}" presName="rootComposite" presStyleCnt="0"/>
      <dgm:spPr/>
    </dgm:pt>
    <dgm:pt modelId="{8BA26F7E-F83B-4904-A777-918C2DEED228}" type="pres">
      <dgm:prSet presAssocID="{84BF1F98-428F-49F8-81FC-AF07AFA4ABD3}" presName="rootText" presStyleLbl="node4" presStyleIdx="31" presStyleCnt="32">
        <dgm:presLayoutVars>
          <dgm:chPref val="3"/>
        </dgm:presLayoutVars>
      </dgm:prSet>
      <dgm:spPr/>
    </dgm:pt>
    <dgm:pt modelId="{AED1E0A9-376F-4084-9B54-B57264E422DE}" type="pres">
      <dgm:prSet presAssocID="{84BF1F98-428F-49F8-81FC-AF07AFA4ABD3}" presName="rootConnector" presStyleLbl="node4" presStyleIdx="31" presStyleCnt="32"/>
      <dgm:spPr/>
    </dgm:pt>
    <dgm:pt modelId="{81B9BA99-A9AB-4036-9276-252EE8957056}" type="pres">
      <dgm:prSet presAssocID="{84BF1F98-428F-49F8-81FC-AF07AFA4ABD3}" presName="hierChild4" presStyleCnt="0"/>
      <dgm:spPr/>
    </dgm:pt>
    <dgm:pt modelId="{70923295-BCCC-4011-A22D-15FE4203D31F}" type="pres">
      <dgm:prSet presAssocID="{84BF1F98-428F-49F8-81FC-AF07AFA4ABD3}" presName="hierChild5" presStyleCnt="0"/>
      <dgm:spPr/>
    </dgm:pt>
    <dgm:pt modelId="{26002850-064A-41D5-B4DD-D198357D2702}" type="pres">
      <dgm:prSet presAssocID="{A5C89423-6A31-43FF-84F2-877F51903589}" presName="hierChild5" presStyleCnt="0"/>
      <dgm:spPr/>
    </dgm:pt>
    <dgm:pt modelId="{84D87E84-9049-4096-8D19-FD9F2F1DA62C}" type="pres">
      <dgm:prSet presAssocID="{E4B03644-4E25-443A-B6C1-CDA97EDCEE21}" presName="hierChild5" presStyleCnt="0"/>
      <dgm:spPr/>
    </dgm:pt>
    <dgm:pt modelId="{BDCE0587-87BD-4C4B-A4A2-88A75AAA081F}" type="pres">
      <dgm:prSet presAssocID="{88FF9C57-E345-4994-8A8E-BC8C3E664630}" presName="Name37" presStyleLbl="parChTrans1D3" presStyleIdx="15" presStyleCnt="21"/>
      <dgm:spPr/>
    </dgm:pt>
    <dgm:pt modelId="{C0A621CB-B08A-4BE7-B35A-6480D68524F4}" type="pres">
      <dgm:prSet presAssocID="{554F7A07-B375-4FB3-A6F8-9ACFDD4EAB34}" presName="hierRoot2" presStyleCnt="0">
        <dgm:presLayoutVars>
          <dgm:hierBranch val="init"/>
        </dgm:presLayoutVars>
      </dgm:prSet>
      <dgm:spPr/>
    </dgm:pt>
    <dgm:pt modelId="{A0F31739-1D16-4ACC-B733-6E07C0CAD432}" type="pres">
      <dgm:prSet presAssocID="{554F7A07-B375-4FB3-A6F8-9ACFDD4EAB34}" presName="rootComposite" presStyleCnt="0"/>
      <dgm:spPr/>
    </dgm:pt>
    <dgm:pt modelId="{5FCD0BE2-3A72-4D3B-8770-6F07605FBD33}" type="pres">
      <dgm:prSet presAssocID="{554F7A07-B375-4FB3-A6F8-9ACFDD4EAB34}" presName="rootText" presStyleLbl="node3" presStyleIdx="13" presStyleCnt="17">
        <dgm:presLayoutVars>
          <dgm:chPref val="3"/>
        </dgm:presLayoutVars>
      </dgm:prSet>
      <dgm:spPr/>
    </dgm:pt>
    <dgm:pt modelId="{25D8425B-3583-4EEE-B7C7-D1604A687601}" type="pres">
      <dgm:prSet presAssocID="{554F7A07-B375-4FB3-A6F8-9ACFDD4EAB34}" presName="rootConnector" presStyleLbl="node3" presStyleIdx="13" presStyleCnt="17"/>
      <dgm:spPr/>
    </dgm:pt>
    <dgm:pt modelId="{ADC6FFBD-023B-4CDD-8367-092873131997}" type="pres">
      <dgm:prSet presAssocID="{554F7A07-B375-4FB3-A6F8-9ACFDD4EAB34}" presName="hierChild4" presStyleCnt="0"/>
      <dgm:spPr/>
    </dgm:pt>
    <dgm:pt modelId="{0C559C23-D5CA-4A0F-8005-48C574D9E143}" type="pres">
      <dgm:prSet presAssocID="{554F7A07-B375-4FB3-A6F8-9ACFDD4EAB34}" presName="hierChild5" presStyleCnt="0"/>
      <dgm:spPr/>
    </dgm:pt>
    <dgm:pt modelId="{63F7A7A6-C313-48E0-B727-FAFB8E9D3121}" type="pres">
      <dgm:prSet presAssocID="{33CBA17B-6D3A-4C67-A02D-B3C6565472B0}" presName="hierChild5" presStyleCnt="0"/>
      <dgm:spPr/>
    </dgm:pt>
    <dgm:pt modelId="{6C3C02BD-4E1E-4A45-93E8-22A0BE91E2F6}" type="pres">
      <dgm:prSet presAssocID="{4B5443F2-F2EC-469F-8F9A-54B482E9AAD2}" presName="Name111" presStyleLbl="parChTrans1D3" presStyleIdx="16" presStyleCnt="21"/>
      <dgm:spPr/>
    </dgm:pt>
    <dgm:pt modelId="{A92EAC70-2B6F-4F85-BEA3-8F64438D1540}" type="pres">
      <dgm:prSet presAssocID="{A07E491A-EFB5-4076-B90E-085D4D1894D2}" presName="hierRoot3" presStyleCnt="0">
        <dgm:presLayoutVars>
          <dgm:hierBranch val="init"/>
        </dgm:presLayoutVars>
      </dgm:prSet>
      <dgm:spPr/>
    </dgm:pt>
    <dgm:pt modelId="{6F99A320-902D-428D-8097-56E0161FBFB9}" type="pres">
      <dgm:prSet presAssocID="{A07E491A-EFB5-4076-B90E-085D4D1894D2}" presName="rootComposite3" presStyleCnt="0"/>
      <dgm:spPr/>
    </dgm:pt>
    <dgm:pt modelId="{4525BB7A-4656-4816-BA38-0423EA41F7E0}" type="pres">
      <dgm:prSet presAssocID="{A07E491A-EFB5-4076-B90E-085D4D1894D2}" presName="rootText3" presStyleLbl="asst2" presStyleIdx="2" presStyleCnt="4">
        <dgm:presLayoutVars>
          <dgm:chPref val="3"/>
        </dgm:presLayoutVars>
      </dgm:prSet>
      <dgm:spPr/>
    </dgm:pt>
    <dgm:pt modelId="{0636774C-17AC-4A69-A4C0-B9ED4256DE88}" type="pres">
      <dgm:prSet presAssocID="{A07E491A-EFB5-4076-B90E-085D4D1894D2}" presName="rootConnector3" presStyleLbl="asst2" presStyleIdx="2" presStyleCnt="4"/>
      <dgm:spPr/>
    </dgm:pt>
    <dgm:pt modelId="{50F3EE30-1398-4E2F-B9A0-94A430FE8DB2}" type="pres">
      <dgm:prSet presAssocID="{A07E491A-EFB5-4076-B90E-085D4D1894D2}" presName="hierChild6" presStyleCnt="0"/>
      <dgm:spPr/>
    </dgm:pt>
    <dgm:pt modelId="{4F8795C8-5C1C-4061-8DC9-6F0C1D8D05FC}" type="pres">
      <dgm:prSet presAssocID="{A07E491A-EFB5-4076-B90E-085D4D1894D2}" presName="hierChild7" presStyleCnt="0"/>
      <dgm:spPr/>
    </dgm:pt>
    <dgm:pt modelId="{D32C2999-4E4C-4B82-97AA-E68A7EE69BCD}" type="pres">
      <dgm:prSet presAssocID="{775D907A-1E36-42AB-830A-9D203BCDC3E5}" presName="Name37" presStyleLbl="parChTrans1D2" presStyleIdx="6" presStyleCnt="8"/>
      <dgm:spPr/>
    </dgm:pt>
    <dgm:pt modelId="{30048CAE-699F-4F3E-8BDA-29B0DBA2B8A0}" type="pres">
      <dgm:prSet presAssocID="{2C7F713E-BA09-489F-AE64-01D9BF9B7606}" presName="hierRoot2" presStyleCnt="0">
        <dgm:presLayoutVars>
          <dgm:hierBranch val="init"/>
        </dgm:presLayoutVars>
      </dgm:prSet>
      <dgm:spPr/>
    </dgm:pt>
    <dgm:pt modelId="{F31C33BF-5D87-4919-952B-BCC4854AE83F}" type="pres">
      <dgm:prSet presAssocID="{2C7F713E-BA09-489F-AE64-01D9BF9B7606}" presName="rootComposite" presStyleCnt="0"/>
      <dgm:spPr/>
    </dgm:pt>
    <dgm:pt modelId="{EC068460-ADAE-4E8D-8A38-92ACBEC86306}" type="pres">
      <dgm:prSet presAssocID="{2C7F713E-BA09-489F-AE64-01D9BF9B7606}" presName="rootText" presStyleLbl="node2" presStyleIdx="6" presStyleCnt="7" custLinFactNeighborX="97219" custLinFactNeighborY="3640">
        <dgm:presLayoutVars>
          <dgm:chPref val="3"/>
        </dgm:presLayoutVars>
      </dgm:prSet>
      <dgm:spPr/>
    </dgm:pt>
    <dgm:pt modelId="{5B4C704D-62E3-4662-AF1C-D2090CE8F54E}" type="pres">
      <dgm:prSet presAssocID="{2C7F713E-BA09-489F-AE64-01D9BF9B7606}" presName="rootConnector" presStyleLbl="node2" presStyleIdx="6" presStyleCnt="7"/>
      <dgm:spPr/>
    </dgm:pt>
    <dgm:pt modelId="{BE185F23-F00A-4670-9907-573BAA53F86F}" type="pres">
      <dgm:prSet presAssocID="{2C7F713E-BA09-489F-AE64-01D9BF9B7606}" presName="hierChild4" presStyleCnt="0"/>
      <dgm:spPr/>
    </dgm:pt>
    <dgm:pt modelId="{A4B4C120-3175-4DBA-8BEE-EEE047164E41}" type="pres">
      <dgm:prSet presAssocID="{C48D2BC4-B00F-4842-968A-39F6EFF2205C}" presName="Name37" presStyleLbl="parChTrans1D3" presStyleIdx="17" presStyleCnt="21"/>
      <dgm:spPr/>
    </dgm:pt>
    <dgm:pt modelId="{D52D8B0D-E1FB-4716-9ED4-EEDB62185A54}" type="pres">
      <dgm:prSet presAssocID="{D2E179FE-802E-4D31-AB15-9F127BB2267F}" presName="hierRoot2" presStyleCnt="0">
        <dgm:presLayoutVars>
          <dgm:hierBranch val="init"/>
        </dgm:presLayoutVars>
      </dgm:prSet>
      <dgm:spPr/>
    </dgm:pt>
    <dgm:pt modelId="{D24320F7-91CD-4998-AE80-118EA2CF9FB0}" type="pres">
      <dgm:prSet presAssocID="{D2E179FE-802E-4D31-AB15-9F127BB2267F}" presName="rootComposite" presStyleCnt="0"/>
      <dgm:spPr/>
    </dgm:pt>
    <dgm:pt modelId="{F6A9994D-6816-4846-8597-5442B53433C2}" type="pres">
      <dgm:prSet presAssocID="{D2E179FE-802E-4D31-AB15-9F127BB2267F}" presName="rootText" presStyleLbl="node3" presStyleIdx="14" presStyleCnt="17" custLinFactNeighborX="92844" custLinFactNeighborY="-2054">
        <dgm:presLayoutVars>
          <dgm:chPref val="3"/>
        </dgm:presLayoutVars>
      </dgm:prSet>
      <dgm:spPr/>
    </dgm:pt>
    <dgm:pt modelId="{34AE1E73-FA96-4CC0-9B46-D397C31126CF}" type="pres">
      <dgm:prSet presAssocID="{D2E179FE-802E-4D31-AB15-9F127BB2267F}" presName="rootConnector" presStyleLbl="node3" presStyleIdx="14" presStyleCnt="17"/>
      <dgm:spPr/>
    </dgm:pt>
    <dgm:pt modelId="{D8915F54-C624-4BF5-8CF2-49A7B1EF1F9A}" type="pres">
      <dgm:prSet presAssocID="{D2E179FE-802E-4D31-AB15-9F127BB2267F}" presName="hierChild4" presStyleCnt="0"/>
      <dgm:spPr/>
    </dgm:pt>
    <dgm:pt modelId="{AADC78D6-2595-466E-A02A-3A7B802AC564}" type="pres">
      <dgm:prSet presAssocID="{D2E179FE-802E-4D31-AB15-9F127BB2267F}" presName="hierChild5" presStyleCnt="0"/>
      <dgm:spPr/>
    </dgm:pt>
    <dgm:pt modelId="{3046E706-D9CE-47D4-9E59-433287281123}" type="pres">
      <dgm:prSet presAssocID="{B95BAC69-9C04-4523-B9DC-93C76306EB26}" presName="Name37" presStyleLbl="parChTrans1D3" presStyleIdx="18" presStyleCnt="21"/>
      <dgm:spPr/>
    </dgm:pt>
    <dgm:pt modelId="{E7CE6A6B-9FE5-436E-89B9-FA4CD104A1AE}" type="pres">
      <dgm:prSet presAssocID="{D51F23AE-99B8-4137-9605-878683593B7E}" presName="hierRoot2" presStyleCnt="0">
        <dgm:presLayoutVars>
          <dgm:hierBranch val="init"/>
        </dgm:presLayoutVars>
      </dgm:prSet>
      <dgm:spPr/>
    </dgm:pt>
    <dgm:pt modelId="{43EE55D1-D2BA-49A0-8AF4-9783539CABA3}" type="pres">
      <dgm:prSet presAssocID="{D51F23AE-99B8-4137-9605-878683593B7E}" presName="rootComposite" presStyleCnt="0"/>
      <dgm:spPr/>
    </dgm:pt>
    <dgm:pt modelId="{A47B7364-7BF8-4B04-9BB5-C6133C972D3F}" type="pres">
      <dgm:prSet presAssocID="{D51F23AE-99B8-4137-9605-878683593B7E}" presName="rootText" presStyleLbl="node3" presStyleIdx="15" presStyleCnt="17" custLinFactNeighborX="92509" custLinFactNeighborY="0">
        <dgm:presLayoutVars>
          <dgm:chPref val="3"/>
        </dgm:presLayoutVars>
      </dgm:prSet>
      <dgm:spPr/>
    </dgm:pt>
    <dgm:pt modelId="{D9BC043C-087B-44D8-AB53-D089672060CB}" type="pres">
      <dgm:prSet presAssocID="{D51F23AE-99B8-4137-9605-878683593B7E}" presName="rootConnector" presStyleLbl="node3" presStyleIdx="15" presStyleCnt="17"/>
      <dgm:spPr/>
    </dgm:pt>
    <dgm:pt modelId="{8C16531B-6DD5-40D1-A222-2F5DA269A2CC}" type="pres">
      <dgm:prSet presAssocID="{D51F23AE-99B8-4137-9605-878683593B7E}" presName="hierChild4" presStyleCnt="0"/>
      <dgm:spPr/>
    </dgm:pt>
    <dgm:pt modelId="{C2D29C4E-E996-47AA-9281-E49FE318EAA2}" type="pres">
      <dgm:prSet presAssocID="{D51F23AE-99B8-4137-9605-878683593B7E}" presName="hierChild5" presStyleCnt="0"/>
      <dgm:spPr/>
    </dgm:pt>
    <dgm:pt modelId="{EDD44CD8-6AE1-4123-BEE0-8E21274B905C}" type="pres">
      <dgm:prSet presAssocID="{E59ED198-F369-4FE7-AF2A-CA9C47F2A605}" presName="Name37" presStyleLbl="parChTrans1D3" presStyleIdx="19" presStyleCnt="21"/>
      <dgm:spPr/>
    </dgm:pt>
    <dgm:pt modelId="{D1B0CA75-EA24-4111-8CAA-62EAB1535F04}" type="pres">
      <dgm:prSet presAssocID="{9D9B4F6E-3F24-4854-80C0-ED42D94FF697}" presName="hierRoot2" presStyleCnt="0">
        <dgm:presLayoutVars>
          <dgm:hierBranch val="init"/>
        </dgm:presLayoutVars>
      </dgm:prSet>
      <dgm:spPr/>
    </dgm:pt>
    <dgm:pt modelId="{C6A436CE-E147-468A-923B-9266B0D34C27}" type="pres">
      <dgm:prSet presAssocID="{9D9B4F6E-3F24-4854-80C0-ED42D94FF697}" presName="rootComposite" presStyleCnt="0"/>
      <dgm:spPr/>
    </dgm:pt>
    <dgm:pt modelId="{0400B518-CD32-4274-8C54-7BA72B9A5FAE}" type="pres">
      <dgm:prSet presAssocID="{9D9B4F6E-3F24-4854-80C0-ED42D94FF697}" presName="rootText" presStyleLbl="node3" presStyleIdx="16" presStyleCnt="17" custLinFactNeighborX="92509" custLinFactNeighborY="5664">
        <dgm:presLayoutVars>
          <dgm:chPref val="3"/>
        </dgm:presLayoutVars>
      </dgm:prSet>
      <dgm:spPr/>
    </dgm:pt>
    <dgm:pt modelId="{6D4B2101-4D58-4512-8655-17C1E8EF1355}" type="pres">
      <dgm:prSet presAssocID="{9D9B4F6E-3F24-4854-80C0-ED42D94FF697}" presName="rootConnector" presStyleLbl="node3" presStyleIdx="16" presStyleCnt="17"/>
      <dgm:spPr/>
    </dgm:pt>
    <dgm:pt modelId="{6C501CF2-16A9-4CF1-85FC-9051B07ABFB5}" type="pres">
      <dgm:prSet presAssocID="{9D9B4F6E-3F24-4854-80C0-ED42D94FF697}" presName="hierChild4" presStyleCnt="0"/>
      <dgm:spPr/>
    </dgm:pt>
    <dgm:pt modelId="{68C5E795-B163-4CC4-BFF2-5DC8FE92948D}" type="pres">
      <dgm:prSet presAssocID="{9D9B4F6E-3F24-4854-80C0-ED42D94FF697}" presName="hierChild5" presStyleCnt="0"/>
      <dgm:spPr/>
    </dgm:pt>
    <dgm:pt modelId="{DF6FAF72-621E-4E87-80DA-0C7F3B2487AC}" type="pres">
      <dgm:prSet presAssocID="{2C7F713E-BA09-489F-AE64-01D9BF9B7606}" presName="hierChild5" presStyleCnt="0"/>
      <dgm:spPr/>
    </dgm:pt>
    <dgm:pt modelId="{5073DA08-661A-48E9-A148-9D0531F64752}" type="pres">
      <dgm:prSet presAssocID="{7A84BE53-5AEB-4EA8-B9A9-888FF6112C16}" presName="Name111" presStyleLbl="parChTrans1D3" presStyleIdx="20" presStyleCnt="21"/>
      <dgm:spPr/>
    </dgm:pt>
    <dgm:pt modelId="{0BE983A8-226E-4AA1-9E78-70105F4F1F0A}" type="pres">
      <dgm:prSet presAssocID="{075C5319-9A2B-44A8-851B-13C82FCB7F00}" presName="hierRoot3" presStyleCnt="0">
        <dgm:presLayoutVars>
          <dgm:hierBranch val="init"/>
        </dgm:presLayoutVars>
      </dgm:prSet>
      <dgm:spPr/>
    </dgm:pt>
    <dgm:pt modelId="{734FAC4F-9EF2-4AD9-B68F-FFB2FE5D5DC7}" type="pres">
      <dgm:prSet presAssocID="{075C5319-9A2B-44A8-851B-13C82FCB7F00}" presName="rootComposite3" presStyleCnt="0"/>
      <dgm:spPr/>
    </dgm:pt>
    <dgm:pt modelId="{CAB64F44-EE4F-4B8D-9D3C-00FF92795417}" type="pres">
      <dgm:prSet presAssocID="{075C5319-9A2B-44A8-851B-13C82FCB7F00}" presName="rootText3" presStyleLbl="asst2" presStyleIdx="3" presStyleCnt="4" custLinFactNeighborX="81733" custLinFactNeighborY="6529">
        <dgm:presLayoutVars>
          <dgm:chPref val="3"/>
        </dgm:presLayoutVars>
      </dgm:prSet>
      <dgm:spPr/>
    </dgm:pt>
    <dgm:pt modelId="{6AD144C1-385C-4770-9D73-6422AEAE7BD8}" type="pres">
      <dgm:prSet presAssocID="{075C5319-9A2B-44A8-851B-13C82FCB7F00}" presName="rootConnector3" presStyleLbl="asst2" presStyleIdx="3" presStyleCnt="4"/>
      <dgm:spPr/>
    </dgm:pt>
    <dgm:pt modelId="{FE861949-93E1-4A87-AF1E-23C97DEFFCAA}" type="pres">
      <dgm:prSet presAssocID="{075C5319-9A2B-44A8-851B-13C82FCB7F00}" presName="hierChild6" presStyleCnt="0"/>
      <dgm:spPr/>
    </dgm:pt>
    <dgm:pt modelId="{7D8DCAA0-8512-4A41-88FA-B07E2E7F326E}" type="pres">
      <dgm:prSet presAssocID="{075C5319-9A2B-44A8-851B-13C82FCB7F00}" presName="hierChild7" presStyleCnt="0"/>
      <dgm:spPr/>
    </dgm:pt>
    <dgm:pt modelId="{A7973BBC-1913-424E-83EB-888CAA15887A}" type="pres">
      <dgm:prSet presAssocID="{D04C0DBD-EF3F-40C4-B6AA-FEB3FB006A18}" presName="hierChild3" presStyleCnt="0"/>
      <dgm:spPr/>
    </dgm:pt>
    <dgm:pt modelId="{307A14C9-E721-43A1-90D7-367FA0278AAF}" type="pres">
      <dgm:prSet presAssocID="{67F38A55-816F-4079-9AB9-E54145A90970}" presName="Name111" presStyleLbl="parChTrans1D2" presStyleIdx="7" presStyleCnt="8"/>
      <dgm:spPr/>
    </dgm:pt>
    <dgm:pt modelId="{6ACCF0E3-7AB9-43F9-A0B9-F7910120FDB0}" type="pres">
      <dgm:prSet presAssocID="{4734ECF4-94F9-48A3-B656-E6E8993D69A1}" presName="hierRoot3" presStyleCnt="0">
        <dgm:presLayoutVars>
          <dgm:hierBranch val="init"/>
        </dgm:presLayoutVars>
      </dgm:prSet>
      <dgm:spPr/>
    </dgm:pt>
    <dgm:pt modelId="{2B444810-07BD-45AE-8C6A-3F4AA91F7C08}" type="pres">
      <dgm:prSet presAssocID="{4734ECF4-94F9-48A3-B656-E6E8993D69A1}" presName="rootComposite3" presStyleCnt="0"/>
      <dgm:spPr/>
    </dgm:pt>
    <dgm:pt modelId="{E82D6DF4-3CB7-41E0-9CFF-4CD7F6C155BC}" type="pres">
      <dgm:prSet presAssocID="{4734ECF4-94F9-48A3-B656-E6E8993D69A1}" presName="rootText3" presStyleLbl="asst1" presStyleIdx="0" presStyleCnt="1">
        <dgm:presLayoutVars>
          <dgm:chPref val="3"/>
        </dgm:presLayoutVars>
      </dgm:prSet>
      <dgm:spPr/>
    </dgm:pt>
    <dgm:pt modelId="{46F47146-E354-476D-877E-898DD75F6F05}" type="pres">
      <dgm:prSet presAssocID="{4734ECF4-94F9-48A3-B656-E6E8993D69A1}" presName="rootConnector3" presStyleLbl="asst1" presStyleIdx="0" presStyleCnt="1"/>
      <dgm:spPr/>
    </dgm:pt>
    <dgm:pt modelId="{B40015C3-8850-4827-A529-A9BD96EA54C7}" type="pres">
      <dgm:prSet presAssocID="{4734ECF4-94F9-48A3-B656-E6E8993D69A1}" presName="hierChild6" presStyleCnt="0"/>
      <dgm:spPr/>
    </dgm:pt>
    <dgm:pt modelId="{6B93079B-0871-46A5-8824-ED4142E97405}" type="pres">
      <dgm:prSet presAssocID="{4734ECF4-94F9-48A3-B656-E6E8993D69A1}" presName="hierChild7" presStyleCnt="0"/>
      <dgm:spPr/>
    </dgm:pt>
  </dgm:ptLst>
  <dgm:cxnLst>
    <dgm:cxn modelId="{536C6600-E219-4A1F-8713-75BDC44BA53C}" type="presOf" srcId="{7D249587-16D7-446E-AB85-10B7A0D5A6A9}" destId="{0B180090-2348-4035-9AD3-AD8FCA778C0D}" srcOrd="1" destOrd="0" presId="urn:microsoft.com/office/officeart/2005/8/layout/orgChart1"/>
    <dgm:cxn modelId="{C2BC4D02-D992-4F26-99AB-4D81763E0DA4}" type="presOf" srcId="{E72ADC86-52D5-4B9D-9112-F7EAACE9133C}" destId="{E4ECB766-360D-4031-96EB-4D71A972913F}" srcOrd="0" destOrd="0" presId="urn:microsoft.com/office/officeart/2005/8/layout/orgChart1"/>
    <dgm:cxn modelId="{275A9E02-C8E5-422D-9A8F-955C1566D1E6}" type="presOf" srcId="{CD2A65F4-C693-4772-A86F-1B8205AE1B94}" destId="{2DCE6AB6-1391-4DE8-8EC1-339A7486F130}" srcOrd="1" destOrd="0" presId="urn:microsoft.com/office/officeart/2005/8/layout/orgChart1"/>
    <dgm:cxn modelId="{75B03403-298A-4ACA-B6FC-3E5B0D23A25F}" type="presOf" srcId="{47241A2C-426E-46BE-B9F6-A298F8C90326}" destId="{D18312F2-56B8-467A-A52A-357F080AB32A}" srcOrd="1" destOrd="0" presId="urn:microsoft.com/office/officeart/2005/8/layout/orgChart1"/>
    <dgm:cxn modelId="{41FF7303-9417-4B36-928B-9FD38089712A}" srcId="{9815A067-5243-4D77-8FF4-F6965EEABE20}" destId="{BC9B0A94-FEEB-4291-B20E-556889154EF6}" srcOrd="3" destOrd="0" parTransId="{C455F95F-01CB-41E2-9DA3-A6CC2B44C6FF}" sibTransId="{AF5AA91E-A444-4961-A5A4-47E9BD8202BE}"/>
    <dgm:cxn modelId="{1501E403-34E1-48CE-84C4-91FF842E24DB}" type="presOf" srcId="{8559323D-6EC0-4A0F-AB0A-FA0E1A2FC160}" destId="{9B761F90-C423-4E33-AAF0-4ADA956F720C}" srcOrd="1" destOrd="0" presId="urn:microsoft.com/office/officeart/2005/8/layout/orgChart1"/>
    <dgm:cxn modelId="{AA9A1F08-EC0A-439C-97AF-9791FD817F8F}" type="presOf" srcId="{CD2A65F4-C693-4772-A86F-1B8205AE1B94}" destId="{3B86ED67-5449-41D9-8486-D018E9642273}" srcOrd="0" destOrd="0" presId="urn:microsoft.com/office/officeart/2005/8/layout/orgChart1"/>
    <dgm:cxn modelId="{1A8F7409-47CD-49E7-BEC4-E97B813B2A58}" type="presOf" srcId="{EEEA66A7-AFA7-4F7A-8F70-ADEC8BDE73C2}" destId="{BE65C65E-68E9-4339-B617-6C56008F8B72}" srcOrd="1" destOrd="0" presId="urn:microsoft.com/office/officeart/2005/8/layout/orgChart1"/>
    <dgm:cxn modelId="{EEDE8B0A-A709-48DE-9548-7E1F99B1EEF1}" srcId="{9815A067-5243-4D77-8FF4-F6965EEABE20}" destId="{709FEC57-92BC-496C-B9BA-98C4C8374C47}" srcOrd="1" destOrd="0" parTransId="{405FFBF4-F187-4435-8752-32B1B082A700}" sibTransId="{C7884374-5BC8-4A27-9861-2CD73C5E9315}"/>
    <dgm:cxn modelId="{A1588D0A-2CDB-42FE-8348-8F43839918F1}" type="presOf" srcId="{A07E491A-EFB5-4076-B90E-085D4D1894D2}" destId="{0636774C-17AC-4A69-A4C0-B9ED4256DE88}" srcOrd="1" destOrd="0" presId="urn:microsoft.com/office/officeart/2005/8/layout/orgChart1"/>
    <dgm:cxn modelId="{40F69C0B-281E-431B-83C0-1D9371A06087}" type="presOf" srcId="{9C379580-346E-44A7-B2C2-A6D50EDE25BF}" destId="{B8382530-6D79-4596-B340-FA142F7EB02A}" srcOrd="0" destOrd="0" presId="urn:microsoft.com/office/officeart/2005/8/layout/orgChart1"/>
    <dgm:cxn modelId="{AE9BD40B-E475-487F-AD65-AB792289CF46}" srcId="{DA73DB83-1DEF-4AA0-9079-9F93502317F9}" destId="{714B9213-D45F-479E-A3EE-37D76540B154}" srcOrd="2" destOrd="0" parTransId="{0EA9988F-DC92-46DA-AAE5-76B702D65775}" sibTransId="{3678DA9C-4A92-48DD-BE93-C1538C81FA41}"/>
    <dgm:cxn modelId="{2F75580C-8E54-4A7A-8B66-DCBBBDBCC869}" srcId="{D04C0DBD-EF3F-40C4-B6AA-FEB3FB006A18}" destId="{33CBA17B-6D3A-4C67-A02D-B3C6565472B0}" srcOrd="6" destOrd="0" parTransId="{8A48D700-63A0-4E3C-892C-F3736EA15F8C}" sibTransId="{C5DE4181-AA38-463A-A4BC-4F9EBBFD0D16}"/>
    <dgm:cxn modelId="{06FA4F0D-8B03-4005-B027-D85431B1EDB9}" srcId="{D04C0DBD-EF3F-40C4-B6AA-FEB3FB006A18}" destId="{C7A1819A-BDD4-4B8D-B12B-E5EBFD0D0C96}" srcOrd="1" destOrd="0" parTransId="{48FFBC35-62F2-407A-AE0E-F42A500EBC3A}" sibTransId="{5ED8AD47-EDCB-481E-AE4B-CD948A49CC70}"/>
    <dgm:cxn modelId="{7F28240E-156D-40A2-8EAD-6B72885AC602}" type="presOf" srcId="{45933A0C-E251-44B7-9CE0-1BC16991F4E4}" destId="{3F26E19C-1F27-46A7-80E6-09AA78CDC8B3}" srcOrd="1" destOrd="0" presId="urn:microsoft.com/office/officeart/2005/8/layout/orgChart1"/>
    <dgm:cxn modelId="{E991FF0F-423A-493C-8C95-9049C3EC78EC}" type="presOf" srcId="{1CE6C1E7-1390-474E-B7B4-2B0675566B51}" destId="{62379462-F73B-4771-AA93-DAF7C2D85CA5}" srcOrd="1" destOrd="0" presId="urn:microsoft.com/office/officeart/2005/8/layout/orgChart1"/>
    <dgm:cxn modelId="{616F4710-209D-4608-B2AE-113BE1BD7CDE}" type="presOf" srcId="{20C2819E-DF65-47A9-8095-1FBC05FC8DA8}" destId="{8C817C4C-15AA-48AC-B285-049E66C9AB2A}" srcOrd="0" destOrd="0" presId="urn:microsoft.com/office/officeart/2005/8/layout/orgChart1"/>
    <dgm:cxn modelId="{B8EF8710-2A28-4058-97DD-D9D04D045FB5}" srcId="{2C7F713E-BA09-489F-AE64-01D9BF9B7606}" destId="{D51F23AE-99B8-4137-9605-878683593B7E}" srcOrd="2" destOrd="0" parTransId="{B95BAC69-9C04-4523-B9DC-93C76306EB26}" sibTransId="{93985E2C-961A-412E-A0E8-85542B94CB58}"/>
    <dgm:cxn modelId="{6B59FE11-44CC-4214-B590-F5AC1B365433}" type="presOf" srcId="{F934D51D-C4DE-4983-BA5C-D10864F706E7}" destId="{A25F8447-3116-4E69-8BB1-B3DCAD8DD3DE}" srcOrd="0" destOrd="0" presId="urn:microsoft.com/office/officeart/2005/8/layout/orgChart1"/>
    <dgm:cxn modelId="{8C8FB513-C8B8-4589-A979-1AA30CDD45AD}" type="presOf" srcId="{2DF06F9F-63A7-43B4-AFDE-C01BA60E3F8C}" destId="{5559A836-9C7A-4591-8DCC-F1F8075A4D73}" srcOrd="0" destOrd="0" presId="urn:microsoft.com/office/officeart/2005/8/layout/orgChart1"/>
    <dgm:cxn modelId="{C73F4414-4156-4CD8-BF60-D8325535CA65}" srcId="{9815A067-5243-4D77-8FF4-F6965EEABE20}" destId="{C7515EC0-2C0A-46AD-AD08-A46294E98322}" srcOrd="0" destOrd="0" parTransId="{2DF06F9F-63A7-43B4-AFDE-C01BA60E3F8C}" sibTransId="{DC780B4C-044F-4131-82C3-317C93075E5F}"/>
    <dgm:cxn modelId="{95AF6D16-585C-4B07-8E79-9091C8FCBCF8}" type="presOf" srcId="{964490FA-4515-4226-88F5-D896B795C44D}" destId="{3D5449CA-4998-46A1-8A5E-98854C88DB79}" srcOrd="1" destOrd="0" presId="urn:microsoft.com/office/officeart/2005/8/layout/orgChart1"/>
    <dgm:cxn modelId="{70B5E319-96DF-4584-AAE5-D4146091B0AF}" type="presOf" srcId="{A5C89423-6A31-43FF-84F2-877F51903589}" destId="{260C3F73-2094-4F79-A1FD-40595882583B}" srcOrd="0" destOrd="0" presId="urn:microsoft.com/office/officeart/2005/8/layout/orgChart1"/>
    <dgm:cxn modelId="{7CF8971B-7D72-4F92-9D92-25AF2C8EC80D}" type="presOf" srcId="{45CE9D53-CF25-481E-83AE-CF3636C68B5C}" destId="{6A936E1E-C8BA-4F9A-BD2A-125FD50002C9}" srcOrd="0" destOrd="0" presId="urn:microsoft.com/office/officeart/2005/8/layout/orgChart1"/>
    <dgm:cxn modelId="{75ACA61B-3F1A-4456-8450-A40A761C5903}" srcId="{33CBA17B-6D3A-4C67-A02D-B3C6565472B0}" destId="{BDDCCA2D-3FEA-4AA8-B6D3-989FCCC453C7}" srcOrd="3" destOrd="0" parTransId="{FAABBBAD-8200-4B0A-A9D0-933E97C81D36}" sibTransId="{8452DF06-B951-4EF8-814F-79091D3685F6}"/>
    <dgm:cxn modelId="{C0E08C1C-E7D7-42D8-94C1-10733705EC63}" srcId="{1D66D92B-3CF9-46BE-A4E0-7FD898F58F15}" destId="{C6A77366-8AE5-43D6-9CD3-7B27735F781D}" srcOrd="1" destOrd="0" parTransId="{6D185C9B-E6D1-4DE5-A681-7E4239FC0108}" sibTransId="{A954E2B8-32E6-4714-9F2A-64E9ED7C79DA}"/>
    <dgm:cxn modelId="{F2220D1E-A0DC-42E5-9237-73E410118E68}" srcId="{D04C0DBD-EF3F-40C4-B6AA-FEB3FB006A18}" destId="{2C7F713E-BA09-489F-AE64-01D9BF9B7606}" srcOrd="7" destOrd="0" parTransId="{775D907A-1E36-42AB-830A-9D203BCDC3E5}" sibTransId="{4978949F-2770-44B0-8B54-9C728AA4A4C7}"/>
    <dgm:cxn modelId="{5E50AC1E-DF25-4D56-84D5-840CA34DAF1C}" type="presOf" srcId="{B1FBF672-49F5-4B39-A1D5-ABDA5310644F}" destId="{0B4AF73D-6926-437E-99D6-932C7D65FDA0}" srcOrd="0" destOrd="0" presId="urn:microsoft.com/office/officeart/2005/8/layout/orgChart1"/>
    <dgm:cxn modelId="{ECEABA1E-67BC-4CF5-86D6-819B9B5A28DA}" srcId="{5DC3A6EE-B34D-4501-8453-1FE1137CE59C}" destId="{EA2C475C-92E4-451F-8750-5C61F4A5B77C}" srcOrd="3" destOrd="0" parTransId="{0EFEA506-03F8-41A6-802C-3DCAAAF4FE60}" sibTransId="{F00D49D5-A736-4DCE-9F5C-7BFFE43C6947}"/>
    <dgm:cxn modelId="{9C5CA924-6702-418E-8F0C-80EC2E4650A4}" type="presOf" srcId="{1C0FA111-9E57-4527-A4EE-4B8503785225}" destId="{7E88803E-3D45-4B66-A9C4-03CABA32AAD2}" srcOrd="0" destOrd="0" presId="urn:microsoft.com/office/officeart/2005/8/layout/orgChart1"/>
    <dgm:cxn modelId="{4E188925-4516-429D-BADA-4868224D6863}" srcId="{D04C0DBD-EF3F-40C4-B6AA-FEB3FB006A18}" destId="{964490FA-4515-4226-88F5-D896B795C44D}" srcOrd="2" destOrd="0" parTransId="{5D14F4B9-065A-4494-BDD2-B6B40A018FFF}" sibTransId="{E5DAA62C-A6D3-405E-A4E3-207CCC55BF3C}"/>
    <dgm:cxn modelId="{9BDC1F26-2C9E-4BA7-88C6-5B4ACFEFC065}" type="presOf" srcId="{8A48D700-63A0-4E3C-892C-F3736EA15F8C}" destId="{9B242261-EB2B-49B7-A6DF-BE0786DC6B43}" srcOrd="0" destOrd="0" presId="urn:microsoft.com/office/officeart/2005/8/layout/orgChart1"/>
    <dgm:cxn modelId="{7EB9DA26-1F94-4A96-A05E-6A1535BC1616}" type="presOf" srcId="{C455F95F-01CB-41E2-9DA3-A6CC2B44C6FF}" destId="{D493B56D-42AA-4775-B6CF-82D796A61AC6}" srcOrd="0" destOrd="0" presId="urn:microsoft.com/office/officeart/2005/8/layout/orgChart1"/>
    <dgm:cxn modelId="{FCF40B28-2D5F-4C26-9032-7BFF4C216D38}" srcId="{DB923507-4CD0-4139-975D-D587E2C2F8F5}" destId="{3DE40E4A-5D8F-451B-8755-B4CFEAC85D7C}" srcOrd="1" destOrd="0" parTransId="{D056D69E-ACCB-4C9F-9348-31139A0535D1}" sibTransId="{5B997D13-C2B6-40D5-99CE-CDC9514D5793}"/>
    <dgm:cxn modelId="{401ECA28-0673-48DF-981F-1081EAFA15CA}" type="presOf" srcId="{20C2819E-DF65-47A9-8095-1FBC05FC8DA8}" destId="{8FB40B9B-D4B0-472C-9A0F-635982575FFF}" srcOrd="1" destOrd="0" presId="urn:microsoft.com/office/officeart/2005/8/layout/orgChart1"/>
    <dgm:cxn modelId="{5BDAA129-061C-498A-A0DC-E2C973629C89}" type="presOf" srcId="{D51F23AE-99B8-4137-9605-878683593B7E}" destId="{D9BC043C-087B-44D8-AB53-D089672060CB}" srcOrd="1" destOrd="0" presId="urn:microsoft.com/office/officeart/2005/8/layout/orgChart1"/>
    <dgm:cxn modelId="{782ED829-7331-4D1A-A554-427729951728}" type="presOf" srcId="{82AE30B6-296A-4B65-8661-BC2AE17B08F6}" destId="{9E60AF28-AD93-4D61-AD49-BCD37E024FEC}" srcOrd="0" destOrd="0" presId="urn:microsoft.com/office/officeart/2005/8/layout/orgChart1"/>
    <dgm:cxn modelId="{3DB0252A-9DF8-44B5-AF2C-96A2BB1C5F52}" type="presOf" srcId="{40ACBEE0-399E-4586-9882-5DD039BE4BC8}" destId="{32F42220-0353-4C8E-8309-A164A4FB648F}" srcOrd="0" destOrd="0" presId="urn:microsoft.com/office/officeart/2005/8/layout/orgChart1"/>
    <dgm:cxn modelId="{4E717E2B-E526-4C8C-96DC-1682F1366D64}" type="presOf" srcId="{1F6E3F72-605D-4DD4-9B50-12FD0FB2A835}" destId="{8D7D06CC-C129-46CF-B566-4247B136589C}" srcOrd="0" destOrd="0" presId="urn:microsoft.com/office/officeart/2005/8/layout/orgChart1"/>
    <dgm:cxn modelId="{6B7F952B-1E38-486C-923D-43DDBE0294A5}" type="presOf" srcId="{F86C03FE-E789-4B13-A36B-9B010A019B4F}" destId="{C8110632-FEEB-4ED9-8126-29BDB255D8E8}" srcOrd="0" destOrd="0" presId="urn:microsoft.com/office/officeart/2005/8/layout/orgChart1"/>
    <dgm:cxn modelId="{813D302D-5C1B-4AF8-99DF-F6B8B098D29C}" type="presOf" srcId="{E4B03644-4E25-443A-B6C1-CDA97EDCEE21}" destId="{0ADA3335-C908-4EA3-A56C-5C8368C72063}" srcOrd="1" destOrd="0" presId="urn:microsoft.com/office/officeart/2005/8/layout/orgChart1"/>
    <dgm:cxn modelId="{0441F12E-DA32-418E-B71F-40C337C98157}" type="presOf" srcId="{1D66D92B-3CF9-46BE-A4E0-7FD898F58F15}" destId="{B202DFD5-CD87-404A-B273-14820E47B0ED}" srcOrd="1" destOrd="0" presId="urn:microsoft.com/office/officeart/2005/8/layout/orgChart1"/>
    <dgm:cxn modelId="{97C2492F-3220-4C2F-B82E-A03DB143D9C4}" type="presOf" srcId="{C7A1819A-BDD4-4B8D-B12B-E5EBFD0D0C96}" destId="{562CB165-002E-4E13-B296-1EA1539FB02D}" srcOrd="1" destOrd="0" presId="urn:microsoft.com/office/officeart/2005/8/layout/orgChart1"/>
    <dgm:cxn modelId="{565F5C2F-94AE-4FE0-9FEA-68F47FACA034}" type="presOf" srcId="{9F3E616D-B5A6-41D9-92F5-245A3BB6CEB4}" destId="{B826EC13-6222-4064-BB7C-AB8CF3DD6EFB}" srcOrd="1" destOrd="0" presId="urn:microsoft.com/office/officeart/2005/8/layout/orgChart1"/>
    <dgm:cxn modelId="{0AECF431-8E8A-48F3-B479-97DB28A8B3A2}" srcId="{817FCF73-A84C-4E2E-A592-085A5851973C}" destId="{E72ADC86-52D5-4B9D-9112-F7EAACE9133C}" srcOrd="0" destOrd="0" parTransId="{DDC4D1F9-C8FC-4B99-8330-EF05C036CF0E}" sibTransId="{DF69EA33-6CE7-445B-A0CA-25FB78DDAC78}"/>
    <dgm:cxn modelId="{67554B33-8542-40ED-B98F-8E5889B3B3C6}" type="presOf" srcId="{C7515EC0-2C0A-46AD-AD08-A46294E98322}" destId="{EC55266F-475D-406B-B391-A4D6E78D7281}" srcOrd="1" destOrd="0" presId="urn:microsoft.com/office/officeart/2005/8/layout/orgChart1"/>
    <dgm:cxn modelId="{8778B333-0A7D-463D-A338-47D817512A5C}" type="presOf" srcId="{EBCBD93C-3BA3-4874-AF04-FF39909C9C59}" destId="{A1DABFED-C810-49FF-9E4F-D8A4C05644B3}" srcOrd="0" destOrd="0" presId="urn:microsoft.com/office/officeart/2005/8/layout/orgChart1"/>
    <dgm:cxn modelId="{69873D34-7666-4EEC-BCB3-A57B1CCBB42A}" type="presOf" srcId="{D2E179FE-802E-4D31-AB15-9F127BB2267F}" destId="{F6A9994D-6816-4846-8597-5442B53433C2}" srcOrd="0" destOrd="0" presId="urn:microsoft.com/office/officeart/2005/8/layout/orgChart1"/>
    <dgm:cxn modelId="{AD8D1E35-129E-4BA2-9AF0-3A126DA1602E}" type="presOf" srcId="{33CBA17B-6D3A-4C67-A02D-B3C6565472B0}" destId="{895C7BE0-BE7F-487E-972C-5319590BF65D}" srcOrd="0" destOrd="0" presId="urn:microsoft.com/office/officeart/2005/8/layout/orgChart1"/>
    <dgm:cxn modelId="{86FAF236-08C1-4680-A1D6-808572DBE2B7}" type="presOf" srcId="{33CBA17B-6D3A-4C67-A02D-B3C6565472B0}" destId="{02C21287-EF5B-45C1-B159-09E4506A6CB2}" srcOrd="1" destOrd="0" presId="urn:microsoft.com/office/officeart/2005/8/layout/orgChart1"/>
    <dgm:cxn modelId="{FAA01937-3202-4AC7-BA4E-898AD82F7077}" type="presOf" srcId="{FAABBBAD-8200-4B0A-A9D0-933E97C81D36}" destId="{431E538E-4FA0-4DF6-9A30-A588ABB095D4}" srcOrd="0" destOrd="0" presId="urn:microsoft.com/office/officeart/2005/8/layout/orgChart1"/>
    <dgm:cxn modelId="{FA19093A-28BB-4BFF-997D-5DA6353404DA}" type="presOf" srcId="{DA73DB83-1DEF-4AA0-9079-9F93502317F9}" destId="{0F60F914-A4B0-486F-8471-8CE83033B91B}" srcOrd="0" destOrd="0" presId="urn:microsoft.com/office/officeart/2005/8/layout/orgChart1"/>
    <dgm:cxn modelId="{ACFC683B-F68E-4B50-B7D5-3556E5FF86CA}" type="presOf" srcId="{21AD66E2-04ED-4C24-9FF3-825881457CCE}" destId="{5160130C-D29D-44CC-AEF9-D475DC1E7260}" srcOrd="1" destOrd="0" presId="urn:microsoft.com/office/officeart/2005/8/layout/orgChart1"/>
    <dgm:cxn modelId="{66EA413C-CCF2-4160-B00A-8B8988479377}" srcId="{20C2819E-DF65-47A9-8095-1FBC05FC8DA8}" destId="{CD2A65F4-C693-4772-A86F-1B8205AE1B94}" srcOrd="2" destOrd="0" parTransId="{1F6E3F72-605D-4DD4-9B50-12FD0FB2A835}" sibTransId="{FA608910-DD13-484C-AE1E-EA56EFA4BB19}"/>
    <dgm:cxn modelId="{E922B03C-FED7-4B7F-9B72-552D2DF61475}" type="presOf" srcId="{7A84BE53-5AEB-4EA8-B9A9-888FF6112C16}" destId="{5073DA08-661A-48E9-A148-9D0531F64752}" srcOrd="0" destOrd="0" presId="urn:microsoft.com/office/officeart/2005/8/layout/orgChart1"/>
    <dgm:cxn modelId="{1348F53C-B5DA-4927-967D-CBB5A2370F4B}" type="presOf" srcId="{B95BAC69-9C04-4523-B9DC-93C76306EB26}" destId="{3046E706-D9CE-47D4-9E59-433287281123}" srcOrd="0" destOrd="0" presId="urn:microsoft.com/office/officeart/2005/8/layout/orgChart1"/>
    <dgm:cxn modelId="{085A5B3D-D0CA-41D4-901A-1D6C94CFAC63}" type="presOf" srcId="{D51F23AE-99B8-4137-9605-878683593B7E}" destId="{A47B7364-7BF8-4B04-9BB5-C6133C972D3F}" srcOrd="0" destOrd="0" presId="urn:microsoft.com/office/officeart/2005/8/layout/orgChart1"/>
    <dgm:cxn modelId="{7C8F403F-2847-4533-B59C-33BBE839EA89}" type="presOf" srcId="{9EB3E8EE-F51D-486C-A0A2-3E4B784C59A7}" destId="{A7200621-6744-4DE7-9775-97439503BFEF}" srcOrd="1" destOrd="0" presId="urn:microsoft.com/office/officeart/2005/8/layout/orgChart1"/>
    <dgm:cxn modelId="{0416623F-B099-41D6-A333-501429643C94}" type="presOf" srcId="{C6A77366-8AE5-43D6-9CD3-7B27735F781D}" destId="{3514332E-813D-45E5-B229-A3033CEA6353}" srcOrd="1" destOrd="0" presId="urn:microsoft.com/office/officeart/2005/8/layout/orgChart1"/>
    <dgm:cxn modelId="{86739B3F-CEDD-47E8-82DD-AFD2DCC7E4B9}" srcId="{D04C0DBD-EF3F-40C4-B6AA-FEB3FB006A18}" destId="{F934D51D-C4DE-4983-BA5C-D10864F706E7}" srcOrd="4" destOrd="0" parTransId="{C7C8E36F-F20A-43A9-B40A-F31BB12F90A6}" sibTransId="{90881E5F-404D-4966-81EE-D88679A047D4}"/>
    <dgm:cxn modelId="{AEC3CE41-FB24-4D81-9764-9192CB31F820}" type="presOf" srcId="{29D4CEE0-13FE-4DB4-B6DE-62F0508EF6DA}" destId="{54F4E1D2-C1D3-41C0-9989-27CB6B051007}" srcOrd="0" destOrd="0" presId="urn:microsoft.com/office/officeart/2005/8/layout/orgChart1"/>
    <dgm:cxn modelId="{69700A42-D835-40B2-B77C-A27005208263}" type="presOf" srcId="{9D9B4F6E-3F24-4854-80C0-ED42D94FF697}" destId="{6D4B2101-4D58-4512-8655-17C1E8EF1355}" srcOrd="1" destOrd="0" presId="urn:microsoft.com/office/officeart/2005/8/layout/orgChart1"/>
    <dgm:cxn modelId="{C35A8C43-B703-475D-96E9-04D7BEAB63A1}" type="presOf" srcId="{40ACBEE0-399E-4586-9882-5DD039BE4BC8}" destId="{8857FE6F-4F52-41F7-A1FD-4373C2F960E3}" srcOrd="1" destOrd="0" presId="urn:microsoft.com/office/officeart/2005/8/layout/orgChart1"/>
    <dgm:cxn modelId="{8C5FFE43-D130-45C8-94C6-3CA10BDFF251}" type="presOf" srcId="{9D9B4F6E-3F24-4854-80C0-ED42D94FF697}" destId="{0400B518-CD32-4274-8C54-7BA72B9A5FAE}" srcOrd="0" destOrd="0" presId="urn:microsoft.com/office/officeart/2005/8/layout/orgChart1"/>
    <dgm:cxn modelId="{1263BD45-91E6-4D0F-A84B-3640129931D5}" type="presOf" srcId="{B1FBF672-49F5-4B39-A1D5-ABDA5310644F}" destId="{15E736EB-9FA2-43A2-98CB-43EEC29CE0D3}" srcOrd="1" destOrd="0" presId="urn:microsoft.com/office/officeart/2005/8/layout/orgChart1"/>
    <dgm:cxn modelId="{9E90CC45-93F4-4B37-BF84-3826467E1A67}" type="presOf" srcId="{D056D69E-ACCB-4C9F-9348-31139A0535D1}" destId="{D3041F04-7DF5-451B-8EB3-310AD56F1307}" srcOrd="0" destOrd="0" presId="urn:microsoft.com/office/officeart/2005/8/layout/orgChart1"/>
    <dgm:cxn modelId="{ED710A46-702B-4221-8264-ACC27F0AC4DC}" type="presOf" srcId="{005D379D-2200-43E8-9F91-4B87528F31A0}" destId="{CD0072C3-0C34-4D77-A333-F377E4FD76DB}" srcOrd="0" destOrd="0" presId="urn:microsoft.com/office/officeart/2005/8/layout/orgChart1"/>
    <dgm:cxn modelId="{AF01FB46-8299-4696-882E-B00C20781C38}" srcId="{EA2C475C-92E4-451F-8750-5C61F4A5B77C}" destId="{AB73EFE7-2477-45EE-B9C9-2DA09E776BC9}" srcOrd="0" destOrd="0" parTransId="{A99C444E-0AF8-4088-9951-660C33ADDA0B}" sibTransId="{91EAE48C-D313-46D9-AAB2-32996060548A}"/>
    <dgm:cxn modelId="{4A11E44C-8962-4C8C-AE2A-7B22D00599DF}" srcId="{52734E21-8770-4740-892F-575F7BA1BA62}" destId="{21AD66E2-04ED-4C24-9FF3-825881457CCE}" srcOrd="0" destOrd="0" parTransId="{9092F193-BF6D-4700-A06A-6CBC93BDBCD4}" sibTransId="{15AA7827-7E50-417D-950E-7370E856F85D}"/>
    <dgm:cxn modelId="{047F664D-6241-472C-B424-6D661A4AB2C1}" type="presOf" srcId="{3DE40E4A-5D8F-451B-8755-B4CFEAC85D7C}" destId="{D2AFC288-679F-4D23-8BEE-F53DEB12E5B4}" srcOrd="1" destOrd="0" presId="urn:microsoft.com/office/officeart/2005/8/layout/orgChart1"/>
    <dgm:cxn modelId="{87221B4E-EDA5-4DD3-9682-A7AFE9F7F314}" srcId="{C7A1819A-BDD4-4B8D-B12B-E5EBFD0D0C96}" destId="{20C2819E-DF65-47A9-8095-1FBC05FC8DA8}" srcOrd="2" destOrd="0" parTransId="{03C31F32-2F80-4A62-B3C3-9816BC8DA82F}" sibTransId="{01579DB5-75B6-4FD9-8562-50290D234736}"/>
    <dgm:cxn modelId="{A60F3B4F-0B76-44F4-BFB6-BD22E28C1392}" type="presOf" srcId="{709FEC57-92BC-496C-B9BA-98C4C8374C47}" destId="{BFCA6A87-2826-4055-9030-6DACC7BFD7F5}" srcOrd="0" destOrd="0" presId="urn:microsoft.com/office/officeart/2005/8/layout/orgChart1"/>
    <dgm:cxn modelId="{70954C50-55DA-433C-A502-124719D2D1F6}" type="presOf" srcId="{2E89F618-8AD1-4F9F-BA07-3D6FC581B20D}" destId="{921DC190-B691-4055-8C40-2D2A9BA3CC72}" srcOrd="0" destOrd="0" presId="urn:microsoft.com/office/officeart/2005/8/layout/orgChart1"/>
    <dgm:cxn modelId="{B40EB651-D412-4B19-8EA4-E8F1D5A8084C}" type="presOf" srcId="{AB73EFE7-2477-45EE-B9C9-2DA09E776BC9}" destId="{EDEE1C0B-C140-4264-A1A9-DD84BDBB150D}" srcOrd="0" destOrd="0" presId="urn:microsoft.com/office/officeart/2005/8/layout/orgChart1"/>
    <dgm:cxn modelId="{6614BE51-A32C-457D-B825-E3EC7F24EE16}" srcId="{18BA7000-C7F1-459E-A765-8BF0E59CE5ED}" destId="{D04C0DBD-EF3F-40C4-B6AA-FEB3FB006A18}" srcOrd="0" destOrd="0" parTransId="{4308D7AF-84CB-4535-8BCC-D425687069DF}" sibTransId="{1BD5399D-B285-4B4D-9A81-052554D3C6DE}"/>
    <dgm:cxn modelId="{93FA2652-4B0B-4B03-A1B9-A1C5364008E6}" type="presOf" srcId="{48FFBC35-62F2-407A-AE0E-F42A500EBC3A}" destId="{6A0BA10B-9985-4BC8-8DA2-86F0B4B002F2}" srcOrd="0" destOrd="0" presId="urn:microsoft.com/office/officeart/2005/8/layout/orgChart1"/>
    <dgm:cxn modelId="{528FC857-695E-4765-B7E4-0E8ED35395C2}" type="presOf" srcId="{A5C89423-6A31-43FF-84F2-877F51903589}" destId="{E91EDF16-D708-435F-A422-14FB919157FB}" srcOrd="1" destOrd="0" presId="urn:microsoft.com/office/officeart/2005/8/layout/orgChart1"/>
    <dgm:cxn modelId="{A0F6E15A-8B40-4D57-A560-C809AED15B66}" type="presOf" srcId="{C7515EC0-2C0A-46AD-AD08-A46294E98322}" destId="{2C1FED8D-8422-481B-A618-EC56D69EE19B}" srcOrd="0" destOrd="0" presId="urn:microsoft.com/office/officeart/2005/8/layout/orgChart1"/>
    <dgm:cxn modelId="{41B4FB5C-6DF2-4CC0-9B93-DF0B602CE038}" srcId="{165DD56F-C122-4869-8122-159F707DCCC0}" destId="{9F3E616D-B5A6-41D9-92F5-245A3BB6CEB4}" srcOrd="1" destOrd="0" parTransId="{754E69E3-6515-406F-824C-64B04A58F3F9}" sibTransId="{ADF60E6E-0E40-4903-9737-CA1B2B1582E3}"/>
    <dgm:cxn modelId="{EBB9D45D-AE3B-4E13-A274-9CE069F02734}" type="presOf" srcId="{850EAE91-8FB7-4706-A07F-1591C51ED10B}" destId="{BDA2F4E4-D4D4-48DC-A56D-DBD1C7667830}" srcOrd="0" destOrd="0" presId="urn:microsoft.com/office/officeart/2005/8/layout/orgChart1"/>
    <dgm:cxn modelId="{1FA20C5E-E5C4-44DB-BE2A-A1F456987693}" type="presOf" srcId="{E53CB645-D793-4659-B659-AEBDC9BAD644}" destId="{B8E8140D-9D18-4CCC-A4EA-39D9BFF186EC}" srcOrd="0" destOrd="0" presId="urn:microsoft.com/office/officeart/2005/8/layout/orgChart1"/>
    <dgm:cxn modelId="{725A715E-7BE7-4875-AD46-099A78483FD6}" type="presOf" srcId="{0EA9988F-DC92-46DA-AAE5-76B702D65775}" destId="{6B02A9E5-A858-4371-9B38-B0DA054C58F1}" srcOrd="0" destOrd="0" presId="urn:microsoft.com/office/officeart/2005/8/layout/orgChart1"/>
    <dgm:cxn modelId="{D47D1D5F-C9F8-4EF3-B22C-77908E333458}" type="presOf" srcId="{2FBBCB87-8722-4811-AB0A-085FB42B78C2}" destId="{A377B284-A0DA-4717-A544-52CD161817FA}" srcOrd="1" destOrd="0" presId="urn:microsoft.com/office/officeart/2005/8/layout/orgChart1"/>
    <dgm:cxn modelId="{E0C3E45F-DBE3-4AF2-AC53-4E78BFAA4EE7}" type="presOf" srcId="{4F25622B-87FB-4315-8235-3A559E45B859}" destId="{69D92FBC-B4D6-49E2-A553-2DB49C27E122}" srcOrd="0" destOrd="0" presId="urn:microsoft.com/office/officeart/2005/8/layout/orgChart1"/>
    <dgm:cxn modelId="{F6C19B60-E918-45CB-A49E-F76CC3855795}" srcId="{A5C89423-6A31-43FF-84F2-877F51903589}" destId="{84BF1F98-428F-49F8-81FC-AF07AFA4ABD3}" srcOrd="1" destOrd="0" parTransId="{DA1AB9F1-DA7C-4FC2-8B6B-685A4C5B55FB}" sibTransId="{DB15538F-E58E-4C4C-AECE-DC8CAF334C1B}"/>
    <dgm:cxn modelId="{203BDF60-A1B3-4A3A-A85C-985FAF881586}" type="presOf" srcId="{BBFEABEC-84EC-4A84-A9D5-6D036CB0E6FB}" destId="{35A16F90-D306-488F-BBBE-B595459B34A1}" srcOrd="1" destOrd="0" presId="urn:microsoft.com/office/officeart/2005/8/layout/orgChart1"/>
    <dgm:cxn modelId="{4A870D61-0BDD-4DC1-9055-CECFB7568A4E}" type="presOf" srcId="{E53CB645-D793-4659-B659-AEBDC9BAD644}" destId="{0A510D1A-23FF-4D2C-8B73-58F5916643AB}" srcOrd="1" destOrd="0" presId="urn:microsoft.com/office/officeart/2005/8/layout/orgChart1"/>
    <dgm:cxn modelId="{93FC7161-5DD9-40A3-8D42-6F3269D55CBA}" srcId="{33CBA17B-6D3A-4C67-A02D-B3C6565472B0}" destId="{DA73DB83-1DEF-4AA0-9079-9F93502317F9}" srcOrd="0" destOrd="0" parTransId="{850EAE91-8FB7-4706-A07F-1591C51ED10B}" sibTransId="{0E5BF584-ED2A-41AA-8D61-138DCABBAACB}"/>
    <dgm:cxn modelId="{0C088661-9305-4B28-9643-48985AC46213}" type="presOf" srcId="{67F38A55-816F-4079-9AB9-E54145A90970}" destId="{307A14C9-E721-43A1-90D7-367FA0278AAF}" srcOrd="0" destOrd="0" presId="urn:microsoft.com/office/officeart/2005/8/layout/orgChart1"/>
    <dgm:cxn modelId="{E4C0AA61-4BB5-45DA-9E96-7BE4759B7C7E}" type="presOf" srcId="{174580CF-198C-46B1-862D-03D60B53E54B}" destId="{3307853D-C6BB-47C7-BF2F-7CA14BDFF6E0}" srcOrd="0" destOrd="0" presId="urn:microsoft.com/office/officeart/2005/8/layout/orgChart1"/>
    <dgm:cxn modelId="{A0BFD561-003F-4897-BA0C-90E6E6C7EE5B}" srcId="{33CBA17B-6D3A-4C67-A02D-B3C6565472B0}" destId="{40ACBEE0-399E-4586-9882-5DD039BE4BC8}" srcOrd="1" destOrd="0" parTransId="{29D4CEE0-13FE-4DB4-B6DE-62F0508EF6DA}" sibTransId="{060B30CF-89A2-4E72-B5FE-B3BDF0A98BFD}"/>
    <dgm:cxn modelId="{DAD10862-3552-4E80-AEE3-6DC5C6F8EA68}" srcId="{BDDCCA2D-3FEA-4AA8-B6D3-989FCCC453C7}" destId="{942D1CBC-9D60-45A9-8C45-D9FAB882F73C}" srcOrd="0" destOrd="0" parTransId="{3F3E82C1-1616-4FC9-88DF-DDFEB7C969B1}" sibTransId="{A9FC24F6-A68A-4902-80C4-9C4D694357F2}"/>
    <dgm:cxn modelId="{A47C5662-5A1E-4146-B7D3-B407D9631C51}" type="presOf" srcId="{0423D2D9-E7AE-4ABB-904F-4D47A82BB61A}" destId="{C3D05037-EF56-4124-B069-CCA7F42AED51}" srcOrd="0" destOrd="0" presId="urn:microsoft.com/office/officeart/2005/8/layout/orgChart1"/>
    <dgm:cxn modelId="{A126A562-01D8-4A4E-9B4C-9ABB02F26F5D}" srcId="{47241A2C-426E-46BE-B9F6-A298F8C90326}" destId="{E71C8D97-BDE5-4BA3-9BFD-31A6790C7358}" srcOrd="1" destOrd="0" parTransId="{2B247209-A013-4C2C-A555-AC7B470FAD8E}" sibTransId="{E0E50AB5-C370-44EB-BB1E-09C11C1CF823}"/>
    <dgm:cxn modelId="{C3B3CB63-D44F-4DB6-9078-ACFC91DF8E84}" srcId="{C7A1819A-BDD4-4B8D-B12B-E5EBFD0D0C96}" destId="{23948F60-F066-4977-95CC-6C87719523B9}" srcOrd="0" destOrd="0" parTransId="{7352F29C-5D1A-4677-9B22-6BE8BFE7DCB8}" sibTransId="{F724DA0A-7FAE-481F-8676-695BF9C18685}"/>
    <dgm:cxn modelId="{F6B08B64-06B9-47C6-81C2-22C5598282B8}" type="presOf" srcId="{075C5319-9A2B-44A8-851B-13C82FCB7F00}" destId="{6AD144C1-385C-4770-9D73-6422AEAE7BD8}" srcOrd="1" destOrd="0" presId="urn:microsoft.com/office/officeart/2005/8/layout/orgChart1"/>
    <dgm:cxn modelId="{252FC766-D2E4-4253-B781-BCA817E99AF5}" srcId="{D04C0DBD-EF3F-40C4-B6AA-FEB3FB006A18}" destId="{165DD56F-C122-4869-8122-159F707DCCC0}" srcOrd="3" destOrd="0" parTransId="{0423D2D9-E7AE-4ABB-904F-4D47A82BB61A}" sibTransId="{6B8B3E6A-54FF-4469-B1BA-1EBDDB520BE8}"/>
    <dgm:cxn modelId="{9733A86B-0F44-4932-AB59-0099605D4025}" type="presOf" srcId="{9F2CE6F8-ED57-4D04-8DC1-81C3850EEE90}" destId="{215C4D2C-0DB0-4F22-9BEE-7E8DCEFB1F27}" srcOrd="0" destOrd="0" presId="urn:microsoft.com/office/officeart/2005/8/layout/orgChart1"/>
    <dgm:cxn modelId="{05113B6F-6A65-43B3-8548-624A61F5C2D9}" srcId="{23948F60-F066-4977-95CC-6C87719523B9}" destId="{BA40A793-5E01-4B86-852E-FB80E4F8F7D0}" srcOrd="1" destOrd="0" parTransId="{005D379D-2200-43E8-9F91-4B87528F31A0}" sibTransId="{85E3A04D-3B42-4021-93CA-2C961926A65C}"/>
    <dgm:cxn modelId="{6C41856F-6772-49A6-A39B-65F236BD2DDC}" type="presOf" srcId="{47241A2C-426E-46BE-B9F6-A298F8C90326}" destId="{6096B28A-DCC3-4919-9AE3-E765251B6DA3}" srcOrd="0" destOrd="0" presId="urn:microsoft.com/office/officeart/2005/8/layout/orgChart1"/>
    <dgm:cxn modelId="{38103D70-CED4-4B7B-BEAB-93BBDF5AA2BD}" type="presOf" srcId="{5FCADF61-497B-4E40-8647-74E5767208A4}" destId="{3F9C9A82-8EBD-4E06-87A2-03D54BF0D548}" srcOrd="0" destOrd="0" presId="urn:microsoft.com/office/officeart/2005/8/layout/orgChart1"/>
    <dgm:cxn modelId="{D645F070-28E3-4660-B6F9-2F0086320B0D}" type="presOf" srcId="{D04C0DBD-EF3F-40C4-B6AA-FEB3FB006A18}" destId="{155AFBAD-01A7-442F-A99D-4BD4CE343E09}" srcOrd="0" destOrd="0" presId="urn:microsoft.com/office/officeart/2005/8/layout/orgChart1"/>
    <dgm:cxn modelId="{5BE22372-DCBD-4CDB-BA14-138497E76B12}" type="presOf" srcId="{E2C8B586-6169-4DD5-B494-BAEEC36D0732}" destId="{5A7F5D1F-16D3-428F-8F92-0AF81445E4AC}" srcOrd="0" destOrd="0" presId="urn:microsoft.com/office/officeart/2005/8/layout/orgChart1"/>
    <dgm:cxn modelId="{AE4FE572-594A-4D61-9AC7-F3DE7B4EFD5D}" type="presOf" srcId="{5DC3A6EE-B34D-4501-8453-1FE1137CE59C}" destId="{648D6DD7-271D-4BA3-913F-A4BF782B47C4}" srcOrd="0" destOrd="0" presId="urn:microsoft.com/office/officeart/2005/8/layout/orgChart1"/>
    <dgm:cxn modelId="{BE75A675-EE8C-426C-B7AF-9D7F25C5FF82}" srcId="{2C7F713E-BA09-489F-AE64-01D9BF9B7606}" destId="{9D9B4F6E-3F24-4854-80C0-ED42D94FF697}" srcOrd="3" destOrd="0" parTransId="{E59ED198-F369-4FE7-AF2A-CA9C47F2A605}" sibTransId="{21054E57-4909-4F77-AA68-D7214B3CB2A3}"/>
    <dgm:cxn modelId="{0EB8AD75-D8C7-4AB5-89D9-04BF1D549A15}" type="presOf" srcId="{D2E179FE-802E-4D31-AB15-9F127BB2267F}" destId="{34AE1E73-FA96-4CC0-9B46-D397C31126CF}" srcOrd="1" destOrd="0" presId="urn:microsoft.com/office/officeart/2005/8/layout/orgChart1"/>
    <dgm:cxn modelId="{4EC85176-71D3-47B6-A8C5-2FCE0FEDC5DB}" type="presOf" srcId="{DA1AB9F1-DA7C-4FC2-8B6B-685A4C5B55FB}" destId="{50E45043-5D9B-4EC8-A3C1-15DE5C57923F}" srcOrd="0" destOrd="0" presId="urn:microsoft.com/office/officeart/2005/8/layout/orgChart1"/>
    <dgm:cxn modelId="{6217D076-E353-47C2-B24B-2756A2659F04}" type="presOf" srcId="{71F78023-59EB-42AE-A5E3-651BEBA54A7E}" destId="{87A7FA74-0846-45D9-A20B-56848FE193AD}" srcOrd="1" destOrd="0" presId="urn:microsoft.com/office/officeart/2005/8/layout/orgChart1"/>
    <dgm:cxn modelId="{B27AD677-AC78-4864-BB02-48FF1A6E0022}" type="presOf" srcId="{A07E491A-EFB5-4076-B90E-085D4D1894D2}" destId="{4525BB7A-4656-4816-BA38-0423EA41F7E0}" srcOrd="0" destOrd="0" presId="urn:microsoft.com/office/officeart/2005/8/layout/orgChart1"/>
    <dgm:cxn modelId="{3118EE77-5552-40A1-88F9-0AB3A5BEB285}" type="presOf" srcId="{82AE30B6-296A-4B65-8661-BC2AE17B08F6}" destId="{D4E20334-7373-414E-ADE8-EC46091EF1CB}" srcOrd="1" destOrd="0" presId="urn:microsoft.com/office/officeart/2005/8/layout/orgChart1"/>
    <dgm:cxn modelId="{08CB1A79-D192-45F7-818A-A4D4EBD7C8F9}" type="presOf" srcId="{2B247209-A013-4C2C-A555-AC7B470FAD8E}" destId="{87AC3705-9999-4A49-9901-9D145213A3E5}" srcOrd="0" destOrd="0" presId="urn:microsoft.com/office/officeart/2005/8/layout/orgChart1"/>
    <dgm:cxn modelId="{9D63C179-785B-4C8A-83C0-4E9E621B9B7F}" type="presOf" srcId="{2FBBCB87-8722-4811-AB0A-085FB42B78C2}" destId="{667E8386-B60C-4F68-AD85-7AE6013867B5}" srcOrd="0" destOrd="0" presId="urn:microsoft.com/office/officeart/2005/8/layout/orgChart1"/>
    <dgm:cxn modelId="{640D8F7A-4ABE-4175-A2DA-2D08AB85F737}" srcId="{E4B03644-4E25-443A-B6C1-CDA97EDCEE21}" destId="{A5C89423-6A31-43FF-84F2-877F51903589}" srcOrd="1" destOrd="0" parTransId="{4EBAE580-C0FA-42A3-BFCE-5D2E36D9A9C5}" sibTransId="{AC955616-125D-46BB-87B3-24DEFCAC037D}"/>
    <dgm:cxn modelId="{308FA77A-4D69-49B5-AAC2-72076F15A51A}" srcId="{D3B7C1D9-5040-465D-98C7-866F0B461EB8}" destId="{174580CF-198C-46B1-862D-03D60B53E54B}" srcOrd="1" destOrd="0" parTransId="{DB99B7F4-F661-41F0-A0E7-A8F07B2E947B}" sibTransId="{57CF8DD4-1913-40E5-8B10-4B173CDD4EF6}"/>
    <dgm:cxn modelId="{EA0BFE7A-5E00-48E7-AD0E-840E5C48DA3C}" srcId="{C7A1819A-BDD4-4B8D-B12B-E5EBFD0D0C96}" destId="{817FCF73-A84C-4E2E-A592-085A5851973C}" srcOrd="1" destOrd="0" parTransId="{A0193738-AB13-4B2E-9667-DCC83E0A1E53}" sibTransId="{52A1FA19-73AA-46B1-A20C-173E69B95467}"/>
    <dgm:cxn modelId="{20418F7C-EA71-4F11-B375-C407390F7F26}" type="presOf" srcId="{23948F60-F066-4977-95CC-6C87719523B9}" destId="{F7D6C3B9-4E34-43DA-9E86-6281ABEEE9A5}" srcOrd="0" destOrd="0" presId="urn:microsoft.com/office/officeart/2005/8/layout/orgChart1"/>
    <dgm:cxn modelId="{74DDD67C-A882-464D-9C80-AD762DB49399}" type="presOf" srcId="{A68723F0-922F-464C-97F5-AC18EC3ABF3E}" destId="{88972258-6F52-4840-9D2B-F2D927555EAA}" srcOrd="0" destOrd="0" presId="urn:microsoft.com/office/officeart/2005/8/layout/orgChart1"/>
    <dgm:cxn modelId="{F3FED380-DF0F-43E4-9EFE-D4BE1114BB64}" type="presOf" srcId="{7352F29C-5D1A-4677-9B22-6BE8BFE7DCB8}" destId="{E7BEA80D-693C-4FA7-9332-EAB9151D807D}" srcOrd="0" destOrd="0" presId="urn:microsoft.com/office/officeart/2005/8/layout/orgChart1"/>
    <dgm:cxn modelId="{7EAAD480-D585-4DDB-8115-F415A91DD5A2}" type="presOf" srcId="{1CE6C1E7-1390-474E-B7B4-2B0675566B51}" destId="{E6C5C841-E58F-4868-92C5-568AA4F2EDDC}" srcOrd="0" destOrd="0" presId="urn:microsoft.com/office/officeart/2005/8/layout/orgChart1"/>
    <dgm:cxn modelId="{286C8981-9F22-4320-9B18-CBE5F91659C4}" type="presOf" srcId="{EEEA66A7-AFA7-4F7A-8F70-ADEC8BDE73C2}" destId="{3624BD13-DC6F-432A-BF5A-212E1FC58D13}" srcOrd="0" destOrd="0" presId="urn:microsoft.com/office/officeart/2005/8/layout/orgChart1"/>
    <dgm:cxn modelId="{0CCE1B82-1A49-430D-BADC-B17D6B28E063}" type="presOf" srcId="{2A7C5ACC-A70A-4645-AB81-EB932D00E89D}" destId="{4623EB11-CE29-4B78-A6A8-86E8DAFF5934}" srcOrd="0" destOrd="0" presId="urn:microsoft.com/office/officeart/2005/8/layout/orgChart1"/>
    <dgm:cxn modelId="{8F615A82-413A-4882-B273-C9134445E653}" type="presOf" srcId="{F95CA566-7E24-4276-BA60-47913FC051CB}" destId="{73DAEFF8-49B2-40DC-9E80-23C55545AD17}" srcOrd="0" destOrd="0" presId="urn:microsoft.com/office/officeart/2005/8/layout/orgChart1"/>
    <dgm:cxn modelId="{548A6082-F724-4E29-A843-D9DC59B58D09}" srcId="{5DC3A6EE-B34D-4501-8453-1FE1137CE59C}" destId="{DB923507-4CD0-4139-975D-D587E2C2F8F5}" srcOrd="4" destOrd="0" parTransId="{4F25622B-87FB-4315-8235-3A559E45B859}" sibTransId="{D414F695-8DDC-4801-95CC-D2C30FE7EBE8}"/>
    <dgm:cxn modelId="{30F0FE83-3DEB-4BBD-B0F0-50A69B931578}" type="presOf" srcId="{DB923507-4CD0-4139-975D-D587E2C2F8F5}" destId="{69442857-99E2-47CA-B335-EECA7F56ECC6}" srcOrd="1" destOrd="0" presId="urn:microsoft.com/office/officeart/2005/8/layout/orgChart1"/>
    <dgm:cxn modelId="{F3CEB985-28CF-4869-92A4-4D33A5A45514}" type="presOf" srcId="{3DE40E4A-5D8F-451B-8755-B4CFEAC85D7C}" destId="{27A24244-95CF-425B-8FB2-849B747F76F4}" srcOrd="0" destOrd="0" presId="urn:microsoft.com/office/officeart/2005/8/layout/orgChart1"/>
    <dgm:cxn modelId="{2866D985-0561-402D-B3A5-70EAFC0D96DB}" srcId="{33CBA17B-6D3A-4C67-A02D-B3C6565472B0}" destId="{A07E491A-EFB5-4076-B90E-085D4D1894D2}" srcOrd="2" destOrd="0" parTransId="{4B5443F2-F2EC-469F-8F9A-54B482E9AAD2}" sibTransId="{6C2DF39C-4434-4E9B-B89E-EA5ACB4EE52D}"/>
    <dgm:cxn modelId="{A07DCC86-CC73-40AA-95C0-D747F03932C4}" srcId="{5DC3A6EE-B34D-4501-8453-1FE1137CE59C}" destId="{47241A2C-426E-46BE-B9F6-A298F8C90326}" srcOrd="1" destOrd="0" parTransId="{E2C8B586-6169-4DD5-B494-BAEEC36D0732}" sibTransId="{C3200A45-4F39-44D9-A8D1-0F6A277FC055}"/>
    <dgm:cxn modelId="{93FB4C88-E1A1-4499-8E81-9F58F31785DE}" srcId="{2C7F713E-BA09-489F-AE64-01D9BF9B7606}" destId="{075C5319-9A2B-44A8-851B-13C82FCB7F00}" srcOrd="0" destOrd="0" parTransId="{7A84BE53-5AEB-4EA8-B9A9-888FF6112C16}" sibTransId="{24AE3DB8-D935-4674-9F2C-535DCF0ECE04}"/>
    <dgm:cxn modelId="{DC606D88-3005-41B3-81B0-106A7A9D330B}" type="presOf" srcId="{174580CF-198C-46B1-862D-03D60B53E54B}" destId="{CCD1CE5E-D6EA-412E-8C7A-F258D3838D38}" srcOrd="1" destOrd="0" presId="urn:microsoft.com/office/officeart/2005/8/layout/orgChart1"/>
    <dgm:cxn modelId="{D84B1A8A-7F26-4D32-87C9-D2E44585AC61}" type="presOf" srcId="{52734E21-8770-4740-892F-575F7BA1BA62}" destId="{5B47A871-87DC-4A4D-96B9-9799ED01D7CD}" srcOrd="0" destOrd="0" presId="urn:microsoft.com/office/officeart/2005/8/layout/orgChart1"/>
    <dgm:cxn modelId="{1691FD8A-FD6B-4D41-87E7-6CE04AFD7174}" type="presOf" srcId="{C7A1819A-BDD4-4B8D-B12B-E5EBFD0D0C96}" destId="{C43B7506-D334-4293-960F-EA5501784C5F}" srcOrd="0" destOrd="0" presId="urn:microsoft.com/office/officeart/2005/8/layout/orgChart1"/>
    <dgm:cxn modelId="{1AD2118B-3DCC-47DD-A75E-C320B5E9DC27}" type="presOf" srcId="{9F3E616D-B5A6-41D9-92F5-245A3BB6CEB4}" destId="{A1B8A892-4D07-40B0-8D28-D08E9806599F}" srcOrd="0" destOrd="0" presId="urn:microsoft.com/office/officeart/2005/8/layout/orgChart1"/>
    <dgm:cxn modelId="{0CF58A8D-AAC9-4374-9B7B-4B5B2996B5DB}" type="presOf" srcId="{554F7A07-B375-4FB3-A6F8-9ACFDD4EAB34}" destId="{25D8425B-3583-4EEE-B7C7-D1604A687601}" srcOrd="1" destOrd="0" presId="urn:microsoft.com/office/officeart/2005/8/layout/orgChart1"/>
    <dgm:cxn modelId="{CC185D8E-6913-479F-93CC-1158AC9F04D1}" srcId="{33CBA17B-6D3A-4C67-A02D-B3C6565472B0}" destId="{E4B03644-4E25-443A-B6C1-CDA97EDCEE21}" srcOrd="4" destOrd="0" parTransId="{F86C03FE-E789-4B13-A36B-9B010A019B4F}" sibTransId="{FC8F9318-2B3B-423E-A620-59D025F04C90}"/>
    <dgm:cxn modelId="{29EAA38E-8315-4080-A1A3-210B13A57E53}" type="presOf" srcId="{554F7A07-B375-4FB3-A6F8-9ACFDD4EAB34}" destId="{5FCD0BE2-3A72-4D3B-8770-6F07605FBD33}" srcOrd="0" destOrd="0" presId="urn:microsoft.com/office/officeart/2005/8/layout/orgChart1"/>
    <dgm:cxn modelId="{97AF828F-0812-4C09-B2E4-CECB00B19268}" type="presOf" srcId="{03C31F32-2F80-4A62-B3C3-9816BC8DA82F}" destId="{1960E799-DF98-478D-82AF-5B8E1897606C}" srcOrd="0" destOrd="0" presId="urn:microsoft.com/office/officeart/2005/8/layout/orgChart1"/>
    <dgm:cxn modelId="{30F54990-C35E-48A2-AF0C-D6001658BF39}" type="presOf" srcId="{BC9B0A94-FEEB-4291-B20E-556889154EF6}" destId="{48467CCF-5B95-47AF-907A-6B91011E0E65}" srcOrd="1" destOrd="0" presId="urn:microsoft.com/office/officeart/2005/8/layout/orgChart1"/>
    <dgm:cxn modelId="{986DDB92-B214-4044-B14D-FF600BC138A8}" srcId="{33CBA17B-6D3A-4C67-A02D-B3C6565472B0}" destId="{554F7A07-B375-4FB3-A6F8-9ACFDD4EAB34}" srcOrd="5" destOrd="0" parTransId="{88FF9C57-E345-4994-8A8E-BC8C3E664630}" sibTransId="{11D1C648-3691-4201-9522-137CA99C96CA}"/>
    <dgm:cxn modelId="{F1CBC193-AFF5-4A0C-8FA9-17155AA9B416}" type="presOf" srcId="{BC9B0A94-FEEB-4291-B20E-556889154EF6}" destId="{AF31A673-AEBB-4387-BE95-5727A16A690A}" srcOrd="0" destOrd="0" presId="urn:microsoft.com/office/officeart/2005/8/layout/orgChart1"/>
    <dgm:cxn modelId="{F3951294-B59B-40AE-A933-46631B8AB378}" type="presOf" srcId="{9EB3E8EE-F51D-486C-A0A2-3E4B784C59A7}" destId="{E436CBF7-1D67-4FE6-A8F0-A54BD1539421}" srcOrd="0" destOrd="0" presId="urn:microsoft.com/office/officeart/2005/8/layout/orgChart1"/>
    <dgm:cxn modelId="{12A17894-37C6-4653-A5A0-9F985B8E45F7}" srcId="{5DC3A6EE-B34D-4501-8453-1FE1137CE59C}" destId="{398A7EDB-8AF9-493B-806F-B6F1CA72FA9A}" srcOrd="2" destOrd="0" parTransId="{851F5983-901F-4D5A-B650-6A6E7E132860}" sibTransId="{F9E9C9B7-9AC8-4A8F-9234-CB81A37B52F1}"/>
    <dgm:cxn modelId="{BC5CFF96-B813-4FC0-B328-4B29A77EFF8D}" type="presOf" srcId="{DB923507-4CD0-4139-975D-D587E2C2F8F5}" destId="{7E91E681-40E7-4BE1-A923-E2705333F623}" srcOrd="0" destOrd="0" presId="urn:microsoft.com/office/officeart/2005/8/layout/orgChart1"/>
    <dgm:cxn modelId="{8AA06197-D956-456F-AB8E-EDC4BE9B5FD0}" type="presOf" srcId="{3F3E82C1-1616-4FC9-88DF-DDFEB7C969B1}" destId="{266B523F-4844-4FBB-BAD1-CB28CA004A5A}" srcOrd="0" destOrd="0" presId="urn:microsoft.com/office/officeart/2005/8/layout/orgChart1"/>
    <dgm:cxn modelId="{3AE51998-9A79-4093-9D38-12F62C146AA5}" type="presOf" srcId="{84BF1F98-428F-49F8-81FC-AF07AFA4ABD3}" destId="{AED1E0A9-376F-4084-9B54-B57264E422DE}" srcOrd="1" destOrd="0" presId="urn:microsoft.com/office/officeart/2005/8/layout/orgChart1"/>
    <dgm:cxn modelId="{9A73FF98-A85F-4351-97BE-E78AD203C4F9}" type="presOf" srcId="{264DDB17-D1F3-47F8-A981-5E365AAE93D2}" destId="{53C50461-5903-4E30-8758-E1CFFF2332B0}" srcOrd="1" destOrd="0" presId="urn:microsoft.com/office/officeart/2005/8/layout/orgChart1"/>
    <dgm:cxn modelId="{6C86809A-D0F3-44A8-9B75-A775A1368456}" type="presOf" srcId="{88FF9C57-E345-4994-8A8E-BC8C3E664630}" destId="{BDCE0587-87BD-4C4B-A4A2-88A75AAA081F}" srcOrd="0" destOrd="0" presId="urn:microsoft.com/office/officeart/2005/8/layout/orgChart1"/>
    <dgm:cxn modelId="{61BD0D9B-3FFA-407B-88C1-BE7C87D2E91C}" type="presOf" srcId="{512F9555-E1A2-489F-935B-3B28606F5325}" destId="{AF784940-D9A3-4169-8EEE-C0B9C72819FC}" srcOrd="0" destOrd="0" presId="urn:microsoft.com/office/officeart/2005/8/layout/orgChart1"/>
    <dgm:cxn modelId="{E20B929C-66DE-4F40-A9CC-0F96ABA0E9FB}" type="presOf" srcId="{817FCF73-A84C-4E2E-A592-085A5851973C}" destId="{6420EDD9-F9CF-45E1-9B3B-0B162D552E26}" srcOrd="1" destOrd="0" presId="urn:microsoft.com/office/officeart/2005/8/layout/orgChart1"/>
    <dgm:cxn modelId="{6ECEB99C-470E-4B16-90CF-4F696AB122A3}" type="presOf" srcId="{D3B7C1D9-5040-465D-98C7-866F0B461EB8}" destId="{30F5A4F9-B26D-4531-96A2-4ED12FD01D4D}" srcOrd="1" destOrd="0" presId="urn:microsoft.com/office/officeart/2005/8/layout/orgChart1"/>
    <dgm:cxn modelId="{E5D9369D-FBC2-495F-9307-435663CE7DAD}" srcId="{23948F60-F066-4977-95CC-6C87719523B9}" destId="{3F9F41D5-C112-432A-821E-F20202B8A02E}" srcOrd="0" destOrd="0" parTransId="{A68723F0-922F-464C-97F5-AC18EC3ABF3E}" sibTransId="{B8A7630D-29CE-4B89-871F-F92CEC691A95}"/>
    <dgm:cxn modelId="{4A39009E-ACA9-4579-A160-35B69163919E}" type="presOf" srcId="{D04C0DBD-EF3F-40C4-B6AA-FEB3FB006A18}" destId="{A5F69E9C-6066-4F34-8C49-D35B3A40F469}" srcOrd="1" destOrd="0" presId="urn:microsoft.com/office/officeart/2005/8/layout/orgChart1"/>
    <dgm:cxn modelId="{E105769E-8C66-406C-94CD-362EDECEEA4A}" type="presOf" srcId="{4734ECF4-94F9-48A3-B656-E6E8993D69A1}" destId="{46F47146-E354-476D-877E-898DD75F6F05}" srcOrd="1" destOrd="0" presId="urn:microsoft.com/office/officeart/2005/8/layout/orgChart1"/>
    <dgm:cxn modelId="{3B9EFA9F-DA7D-4ECC-B623-75F6CC0C19C6}" type="presOf" srcId="{EB6ECE33-42B6-4D57-9768-4F64D337BB37}" destId="{9361E743-F54E-415B-9A4F-7D64B3DB5533}" srcOrd="0" destOrd="0" presId="urn:microsoft.com/office/officeart/2005/8/layout/orgChart1"/>
    <dgm:cxn modelId="{DCAEFE9F-3E07-4D6A-B173-B188D82C8548}" type="presOf" srcId="{C7C8E36F-F20A-43A9-B40A-F31BB12F90A6}" destId="{062B38BC-1E49-4B37-94D2-355BF8DDCE59}" srcOrd="0" destOrd="0" presId="urn:microsoft.com/office/officeart/2005/8/layout/orgChart1"/>
    <dgm:cxn modelId="{0A352EA0-5BC4-48B7-9274-C6E011452210}" type="presOf" srcId="{3F9F41D5-C112-432A-821E-F20202B8A02E}" destId="{428EB2A8-4630-4C23-913B-5F441D2AF226}" srcOrd="1" destOrd="0" presId="urn:microsoft.com/office/officeart/2005/8/layout/orgChart1"/>
    <dgm:cxn modelId="{9A2944A0-C081-4863-A594-AAAF62BC98FC}" srcId="{DB923507-4CD0-4139-975D-D587E2C2F8F5}" destId="{82AE30B6-296A-4B65-8661-BC2AE17B08F6}" srcOrd="0" destOrd="0" parTransId="{40561AF3-B5ED-4AD5-8C47-4837C9F48E5D}" sibTransId="{02711F8A-518F-413F-87E3-9C1BB9C393D0}"/>
    <dgm:cxn modelId="{A3B7B6A0-3179-44BD-B6DE-0111FCF512C4}" type="presOf" srcId="{709FEC57-92BC-496C-B9BA-98C4C8374C47}" destId="{B060EF0E-C35E-4A7A-BAB3-BEA7E0980ADF}" srcOrd="1" destOrd="0" presId="urn:microsoft.com/office/officeart/2005/8/layout/orgChart1"/>
    <dgm:cxn modelId="{C0A8F6A0-A2F7-4DA1-9565-F370ADFF0AB9}" type="presOf" srcId="{E93648D5-757E-4741-92D0-7F8AE78C92AB}" destId="{C51F2D41-CE79-4473-A714-AFBD9F0DD205}" srcOrd="0" destOrd="0" presId="urn:microsoft.com/office/officeart/2005/8/layout/orgChart1"/>
    <dgm:cxn modelId="{65002FA2-CC3C-4FDF-AA7C-B2F21EC1979F}" type="presOf" srcId="{21AD66E2-04ED-4C24-9FF3-825881457CCE}" destId="{5C698228-786D-43B2-AFB8-C8008C61ABC9}" srcOrd="0" destOrd="0" presId="urn:microsoft.com/office/officeart/2005/8/layout/orgChart1"/>
    <dgm:cxn modelId="{E71B3BA3-B16A-4F58-8F49-401DED67BE38}" type="presOf" srcId="{DC2F20A1-75B0-4326-9689-1F7AE914E844}" destId="{29FDCB63-041B-454A-8F85-C5263997951E}" srcOrd="0" destOrd="0" presId="urn:microsoft.com/office/officeart/2005/8/layout/orgChart1"/>
    <dgm:cxn modelId="{7F7964A3-05E5-4E6C-AF31-5F3012B9B61C}" type="presOf" srcId="{EA2C475C-92E4-451F-8750-5C61F4A5B77C}" destId="{4DF9109F-8C72-4E71-8F94-07CBD0670648}" srcOrd="1" destOrd="0" presId="urn:microsoft.com/office/officeart/2005/8/layout/orgChart1"/>
    <dgm:cxn modelId="{0466EBA6-5074-4CEC-ABFB-123578AD6164}" type="presOf" srcId="{C48D2BC4-B00F-4842-968A-39F6EFF2205C}" destId="{A4B4C120-3175-4DBA-8BEE-EEE047164E41}" srcOrd="0" destOrd="0" presId="urn:microsoft.com/office/officeart/2005/8/layout/orgChart1"/>
    <dgm:cxn modelId="{7AAD34A7-9955-4C10-9C95-662CA820CCFF}" type="presOf" srcId="{A7245F0B-D841-4B4B-97AD-03F73F3C3E06}" destId="{1DE7E782-7A8C-401D-9E5F-AAECD0DA4A9D}" srcOrd="0" destOrd="0" presId="urn:microsoft.com/office/officeart/2005/8/layout/orgChart1"/>
    <dgm:cxn modelId="{B45FEEA7-81C6-4D8C-800F-8A056AC5732E}" type="presOf" srcId="{851F5983-901F-4D5A-B650-6A6E7E132860}" destId="{4BA42163-D0DA-44A9-9BBA-E36C80147C47}" srcOrd="0" destOrd="0" presId="urn:microsoft.com/office/officeart/2005/8/layout/orgChart1"/>
    <dgm:cxn modelId="{7E261BA8-18E3-4C0D-A086-67CA9601B8DB}" type="presOf" srcId="{52734E21-8770-4740-892F-575F7BA1BA62}" destId="{9CFFAEB8-4604-4D34-9180-095A5F43B916}" srcOrd="1" destOrd="0" presId="urn:microsoft.com/office/officeart/2005/8/layout/orgChart1"/>
    <dgm:cxn modelId="{B5ACA8A8-1476-43C9-BB96-C30B2BF30F4B}" type="presOf" srcId="{264DDB17-D1F3-47F8-A981-5E365AAE93D2}" destId="{660C6332-1AFD-4098-B718-99C003EC85FD}" srcOrd="0" destOrd="0" presId="urn:microsoft.com/office/officeart/2005/8/layout/orgChart1"/>
    <dgm:cxn modelId="{B5AC4AA9-DC53-4CB8-9FDD-59A4BBA9E739}" type="presOf" srcId="{714B9213-D45F-479E-A3EE-37D76540B154}" destId="{3F29362A-1D16-41B1-979F-DB3D6409929E}" srcOrd="1" destOrd="0" presId="urn:microsoft.com/office/officeart/2005/8/layout/orgChart1"/>
    <dgm:cxn modelId="{E1BEE1A9-A572-4FEF-A3AC-986F9BF34B80}" type="presOf" srcId="{398A7EDB-8AF9-493B-806F-B6F1CA72FA9A}" destId="{03D4D7FE-8D51-4259-8EDF-C005247C9D07}" srcOrd="0" destOrd="0" presId="urn:microsoft.com/office/officeart/2005/8/layout/orgChart1"/>
    <dgm:cxn modelId="{27BB7DAD-3E8D-4C60-B870-29BD2F3ACADE}" srcId="{20C2819E-DF65-47A9-8095-1FBC05FC8DA8}" destId="{1E6754EB-48A3-4C52-9202-7E94D06C8185}" srcOrd="0" destOrd="0" parTransId="{2E89F618-8AD1-4F9F-BA07-3D6FC581B20D}" sibTransId="{3AA981F6-0AC6-490D-9C73-E8A5E355CE90}"/>
    <dgm:cxn modelId="{C64E7BAE-D4A2-46F8-8B20-05C193CB7344}" type="presOf" srcId="{0EFEA506-03F8-41A6-802C-3DCAAAF4FE60}" destId="{14402316-E4C6-47F0-A357-A91E38139566}" srcOrd="0" destOrd="0" presId="urn:microsoft.com/office/officeart/2005/8/layout/orgChart1"/>
    <dgm:cxn modelId="{89DD4AAF-76A2-4E37-B9ED-F98332A15DE8}" srcId="{817FCF73-A84C-4E2E-A592-085A5851973C}" destId="{2FBBCB87-8722-4811-AB0A-085FB42B78C2}" srcOrd="1" destOrd="0" parTransId="{DC2F20A1-75B0-4326-9689-1F7AE914E844}" sibTransId="{9ABCF0BA-F8FF-4B42-9985-5B6C57467CD9}"/>
    <dgm:cxn modelId="{287772B1-FF30-4251-ADB0-181D02BCB1E0}" type="presOf" srcId="{DA73DB83-1DEF-4AA0-9079-9F93502317F9}" destId="{C784E5BA-EDB2-43D7-AE69-E876B36C28A2}" srcOrd="1" destOrd="0" presId="urn:microsoft.com/office/officeart/2005/8/layout/orgChart1"/>
    <dgm:cxn modelId="{9EAEECB1-E0B0-4A57-A39A-B1F962772508}" type="presOf" srcId="{DB99B7F4-F661-41F0-A0E7-A8F07B2E947B}" destId="{DA6DF4D4-C800-4AFE-A52A-E89367A25AA6}" srcOrd="0" destOrd="0" presId="urn:microsoft.com/office/officeart/2005/8/layout/orgChart1"/>
    <dgm:cxn modelId="{F68D95B2-FA16-45BE-80AB-67A0977ABCDF}" type="presOf" srcId="{942D1CBC-9D60-45A9-8C45-D9FAB882F73C}" destId="{83000492-919D-439B-A838-91309595FC2E}" srcOrd="1" destOrd="0" presId="urn:microsoft.com/office/officeart/2005/8/layout/orgChart1"/>
    <dgm:cxn modelId="{2A5EB6B2-A757-45A8-857C-9BFEA84ACFDC}" type="presOf" srcId="{2D6627AC-8C08-4C04-A1D5-85CC46CF1161}" destId="{BDAA9C0E-3248-4636-BCB9-C1692CA35108}" srcOrd="1" destOrd="0" presId="urn:microsoft.com/office/officeart/2005/8/layout/orgChart1"/>
    <dgm:cxn modelId="{391314B3-660A-4C24-97B6-D22EC2B207AC}" type="presOf" srcId="{45933A0C-E251-44B7-9CE0-1BC16991F4E4}" destId="{AC289608-320B-4BD7-97BD-4A784A3B08C9}" srcOrd="0" destOrd="0" presId="urn:microsoft.com/office/officeart/2005/8/layout/orgChart1"/>
    <dgm:cxn modelId="{4AAA65B3-1AF6-4541-9A3D-1D712620CA2A}" srcId="{9815A067-5243-4D77-8FF4-F6965EEABE20}" destId="{45933A0C-E251-44B7-9CE0-1BC16991F4E4}" srcOrd="2" destOrd="0" parTransId="{0D764A81-5DE8-473D-8CA2-407AF8D3C555}" sibTransId="{62E0C22D-A30A-4F9E-B54A-5C0B7CF6D25A}"/>
    <dgm:cxn modelId="{C513B7B3-F2F0-4A3C-8B4D-7495A1655ABB}" srcId="{E4B03644-4E25-443A-B6C1-CDA97EDCEE21}" destId="{9815A067-5243-4D77-8FF4-F6965EEABE20}" srcOrd="0" destOrd="0" parTransId="{45CE9D53-CF25-481E-83AE-CF3636C68B5C}" sibTransId="{5B60BEE3-2D9D-4418-8C4B-A5FC229523EB}"/>
    <dgm:cxn modelId="{177318B6-1FE5-40D9-89C1-FFBC71D7457B}" type="presOf" srcId="{C9C23DFB-4E82-4943-9806-9EB16C3DA187}" destId="{F466BE7D-9B5D-473A-8603-A15720FE46EB}" srcOrd="0" destOrd="0" presId="urn:microsoft.com/office/officeart/2005/8/layout/orgChart1"/>
    <dgm:cxn modelId="{775928B6-88A8-4E9D-A672-F47AE9A9D723}" srcId="{2C7F713E-BA09-489F-AE64-01D9BF9B7606}" destId="{D2E179FE-802E-4D31-AB15-9F127BB2267F}" srcOrd="1" destOrd="0" parTransId="{C48D2BC4-B00F-4842-968A-39F6EFF2205C}" sibTransId="{8665FDE5-6A6B-4787-837E-D17EA5527A8F}"/>
    <dgm:cxn modelId="{CCA33AB6-0A2F-4939-B2DC-B2677D400F64}" type="presOf" srcId="{1E6754EB-48A3-4C52-9202-7E94D06C8185}" destId="{559308E3-D863-4105-9A86-FED1EF4D3468}" srcOrd="0" destOrd="0" presId="urn:microsoft.com/office/officeart/2005/8/layout/orgChart1"/>
    <dgm:cxn modelId="{78B640B6-C32D-4316-976E-0658300E1D51}" type="presOf" srcId="{AB73EFE7-2477-45EE-B9C9-2DA09E776BC9}" destId="{4D065B98-74CF-4305-B46D-2EBCA5248355}" srcOrd="1" destOrd="0" presId="urn:microsoft.com/office/officeart/2005/8/layout/orgChart1"/>
    <dgm:cxn modelId="{98269CB6-2A05-40E2-B2A1-D2D9E734D3C5}" type="presOf" srcId="{4EBAE580-C0FA-42A3-BFCE-5D2E36D9A9C5}" destId="{422F451F-436D-47E4-893D-B460C5C8AE78}" srcOrd="0" destOrd="0" presId="urn:microsoft.com/office/officeart/2005/8/layout/orgChart1"/>
    <dgm:cxn modelId="{5B51BEB9-26F5-4A4F-8FF2-D1910BA58ECF}" type="presOf" srcId="{BDDCCA2D-3FEA-4AA8-B6D3-989FCCC453C7}" destId="{8AF56F9F-F321-43B7-AA28-342726704907}" srcOrd="1" destOrd="0" presId="urn:microsoft.com/office/officeart/2005/8/layout/orgChart1"/>
    <dgm:cxn modelId="{3F6A88BA-9039-467A-BF24-C32D44ACFF28}" type="presOf" srcId="{4734ECF4-94F9-48A3-B656-E6E8993D69A1}" destId="{E82D6DF4-3CB7-41E0-9CFF-4CD7F6C155BC}" srcOrd="0" destOrd="0" presId="urn:microsoft.com/office/officeart/2005/8/layout/orgChart1"/>
    <dgm:cxn modelId="{43A99DBB-F73E-4E58-8874-CB9ACC4BA742}" type="presOf" srcId="{817FCF73-A84C-4E2E-A592-085A5851973C}" destId="{79A53AFF-6DDD-4379-8B59-703976AB82F9}" srcOrd="0" destOrd="0" presId="urn:microsoft.com/office/officeart/2005/8/layout/orgChart1"/>
    <dgm:cxn modelId="{604AC1BB-F591-44A2-936D-9FCD9129A863}" type="presOf" srcId="{2D6627AC-8C08-4C04-A1D5-85CC46CF1161}" destId="{E9A34820-69BF-4C25-9CE3-6A351DAD68A3}" srcOrd="0" destOrd="0" presId="urn:microsoft.com/office/officeart/2005/8/layout/orgChart1"/>
    <dgm:cxn modelId="{141A13BC-4738-48B1-8AFE-2DA14E44103E}" type="presOf" srcId="{E71C8D97-BDE5-4BA3-9BFD-31A6790C7358}" destId="{F7930E0D-A07B-4F9B-B95A-EA2E3D068712}" srcOrd="1" destOrd="0" presId="urn:microsoft.com/office/officeart/2005/8/layout/orgChart1"/>
    <dgm:cxn modelId="{A1CC17BC-45F1-414F-9B9B-1D183940A110}" srcId="{5DC3A6EE-B34D-4501-8453-1FE1137CE59C}" destId="{D3B7C1D9-5040-465D-98C7-866F0B461EB8}" srcOrd="0" destOrd="0" parTransId="{E93648D5-757E-4741-92D0-7F8AE78C92AB}" sibTransId="{4B7493DE-D585-4140-93E1-C7C3E9B43C47}"/>
    <dgm:cxn modelId="{A288CABC-F850-413C-855B-62CED6BA8337}" type="presOf" srcId="{714B9213-D45F-479E-A3EE-37D76540B154}" destId="{F73789F7-27BD-471D-85D0-AAC568A82816}" srcOrd="0" destOrd="0" presId="urn:microsoft.com/office/officeart/2005/8/layout/orgChart1"/>
    <dgm:cxn modelId="{83034FBD-845C-49D0-96C2-F1B6ED0FA38C}" type="presOf" srcId="{D3B7C1D9-5040-465D-98C7-866F0B461EB8}" destId="{C7B9D9D8-8E2D-430E-BE1E-525C420291D2}" srcOrd="0" destOrd="0" presId="urn:microsoft.com/office/officeart/2005/8/layout/orgChart1"/>
    <dgm:cxn modelId="{A26FE7C0-C8C3-4A28-B5E7-586272136E51}" type="presOf" srcId="{E71C8D97-BDE5-4BA3-9BFD-31A6790C7358}" destId="{6E2262F7-10ED-4C1E-88EA-BEADF2C20B1D}" srcOrd="0" destOrd="0" presId="urn:microsoft.com/office/officeart/2005/8/layout/orgChart1"/>
    <dgm:cxn modelId="{AB96C5C2-6D37-41CB-BB40-4346387ABBCA}" type="presOf" srcId="{9815A067-5243-4D77-8FF4-F6965EEABE20}" destId="{140FB6F7-07AF-4038-9966-C49D9AC9F947}" srcOrd="0" destOrd="0" presId="urn:microsoft.com/office/officeart/2005/8/layout/orgChart1"/>
    <dgm:cxn modelId="{A33227C3-292E-4BFF-ABA7-129375BD8806}" srcId="{165DD56F-C122-4869-8122-159F707DCCC0}" destId="{52734E21-8770-4740-892F-575F7BA1BA62}" srcOrd="2" destOrd="0" parTransId="{9C379580-346E-44A7-B2C2-A6D50EDE25BF}" sibTransId="{644A85E3-02C0-4EB6-B986-BFA7C3C3F272}"/>
    <dgm:cxn modelId="{D8F77BC3-CF54-43D8-A11E-1BB925761647}" type="presOf" srcId="{165DD56F-C122-4869-8122-159F707DCCC0}" destId="{2836A4DC-87E6-4D7E-9CF6-1CA523C3FDE8}" srcOrd="1" destOrd="0" presId="urn:microsoft.com/office/officeart/2005/8/layout/orgChart1"/>
    <dgm:cxn modelId="{449FDAC3-02B5-482A-B7D4-9D7A9692B50A}" type="presOf" srcId="{775D907A-1E36-42AB-830A-9D203BCDC3E5}" destId="{D32C2999-4E4C-4B82-97AA-E68A7EE69BCD}" srcOrd="0" destOrd="0" presId="urn:microsoft.com/office/officeart/2005/8/layout/orgChart1"/>
    <dgm:cxn modelId="{B896E7C3-4510-40C6-8C71-6EAB1C3A3DEF}" type="presOf" srcId="{3F9F41D5-C112-432A-821E-F20202B8A02E}" destId="{8DC8B5D9-AE99-4ACD-BDB4-9B795FB9E636}" srcOrd="0" destOrd="0" presId="urn:microsoft.com/office/officeart/2005/8/layout/orgChart1"/>
    <dgm:cxn modelId="{AF3515C4-9CEC-4BFD-BAC4-7CBE246EC56C}" srcId="{D04C0DBD-EF3F-40C4-B6AA-FEB3FB006A18}" destId="{4734ECF4-94F9-48A3-B656-E6E8993D69A1}" srcOrd="0" destOrd="0" parTransId="{67F38A55-816F-4079-9AB9-E54145A90970}" sibTransId="{11DCC630-B6FE-4A6E-9C5A-F3FF2F7EDC49}"/>
    <dgm:cxn modelId="{0A3A0BC6-77EC-4924-B210-54D71E235B3A}" type="presOf" srcId="{5D14F4B9-065A-4494-BDD2-B6B40A018FFF}" destId="{BD3611E9-E1CB-4504-AF17-298748FAA5B8}" srcOrd="0" destOrd="0" presId="urn:microsoft.com/office/officeart/2005/8/layout/orgChart1"/>
    <dgm:cxn modelId="{EC86B7C7-8E37-452F-9DCD-CB6897458D2E}" type="presOf" srcId="{7D249587-16D7-446E-AB85-10B7A0D5A6A9}" destId="{AC44F505-B839-4BDA-A6D4-B4EC5358735C}" srcOrd="0" destOrd="0" presId="urn:microsoft.com/office/officeart/2005/8/layout/orgChart1"/>
    <dgm:cxn modelId="{A21998C8-3471-4614-9F5A-5DB3B7D74165}" type="presOf" srcId="{754E69E3-6515-406F-824C-64B04A58F3F9}" destId="{7002785C-46C8-4DAA-84F1-858D4E47039E}" srcOrd="0" destOrd="0" presId="urn:microsoft.com/office/officeart/2005/8/layout/orgChart1"/>
    <dgm:cxn modelId="{17B6D9C8-0110-4640-A12E-B42D22BF3F8B}" type="presOf" srcId="{EB6ECE33-42B6-4D57-9768-4F64D337BB37}" destId="{47DC3573-7FC7-4192-9E33-6DCDB37E6F25}" srcOrd="1" destOrd="0" presId="urn:microsoft.com/office/officeart/2005/8/layout/orgChart1"/>
    <dgm:cxn modelId="{470E29CB-A2B9-425C-8BF3-96A28ED9DC68}" type="presOf" srcId="{BBFEABEC-84EC-4A84-A9D5-6D036CB0E6FB}" destId="{076B9BD7-6A1E-4BBD-AC6B-EB5BFFF931F7}" srcOrd="0" destOrd="0" presId="urn:microsoft.com/office/officeart/2005/8/layout/orgChart1"/>
    <dgm:cxn modelId="{F69541CB-E16B-4881-84AB-93CABDF90A81}" type="presOf" srcId="{40561AF3-B5ED-4AD5-8C47-4837C9F48E5D}" destId="{4253AF52-507D-47F7-A204-5AEF3A6369EF}" srcOrd="0" destOrd="0" presId="urn:microsoft.com/office/officeart/2005/8/layout/orgChart1"/>
    <dgm:cxn modelId="{E3BBE3CB-449B-4AC0-A0D2-50A3F1C688AF}" type="presOf" srcId="{F684ABC2-A247-4648-B988-F6DD1F113B06}" destId="{005C310E-3D8F-4AD0-95EE-7E7A368FA336}" srcOrd="0" destOrd="0" presId="urn:microsoft.com/office/officeart/2005/8/layout/orgChart1"/>
    <dgm:cxn modelId="{32A36CCD-B2EE-4732-82F2-A2F38D6A6F26}" srcId="{165DD56F-C122-4869-8122-159F707DCCC0}" destId="{1D66D92B-3CF9-46BE-A4E0-7FD898F58F15}" srcOrd="0" destOrd="0" parTransId="{2A7C5ACC-A70A-4645-AB81-EB932D00E89D}" sibTransId="{5779B963-DD1A-4D7C-8FDA-8C1537E142E7}"/>
    <dgm:cxn modelId="{C0F1B4CE-545F-468C-880E-BF1786B5DBE3}" type="presOf" srcId="{B6FD03A9-6212-4B6E-98C4-46B9E565AF9B}" destId="{E3022734-6860-42A3-8DFD-D672407436FC}" srcOrd="0" destOrd="0" presId="urn:microsoft.com/office/officeart/2005/8/layout/orgChart1"/>
    <dgm:cxn modelId="{2D90F4CE-1BD9-4173-A2F9-F791472E7354}" type="presOf" srcId="{BA40A793-5E01-4B86-852E-FB80E4F8F7D0}" destId="{164BE94F-6AF8-48FA-B4CF-E640554673BC}" srcOrd="1" destOrd="0" presId="urn:microsoft.com/office/officeart/2005/8/layout/orgChart1"/>
    <dgm:cxn modelId="{5AF0B1CF-0AAA-43FC-8434-4519A0B55EF4}" type="presOf" srcId="{2C7F713E-BA09-489F-AE64-01D9BF9B7606}" destId="{5B4C704D-62E3-4662-AF1C-D2090CE8F54E}" srcOrd="1" destOrd="0" presId="urn:microsoft.com/office/officeart/2005/8/layout/orgChart1"/>
    <dgm:cxn modelId="{203BECCF-DFB8-4600-A217-04C56FC0384E}" srcId="{D3B7C1D9-5040-465D-98C7-866F0B461EB8}" destId="{EEEA66A7-AFA7-4F7A-8F70-ADEC8BDE73C2}" srcOrd="0" destOrd="0" parTransId="{9F2CE6F8-ED57-4D04-8DC1-81C3850EEE90}" sibTransId="{2518EC4F-14A7-45AF-B85E-FF6646D2F5CB}"/>
    <dgm:cxn modelId="{2FF6FECF-0051-4B1C-AE7E-CDBC3E679C55}" type="presOf" srcId="{C71C076D-880B-4299-85AA-80BBD9702A7E}" destId="{C651E275-CE59-4F53-A23F-AB1BBED091D3}" srcOrd="0" destOrd="0" presId="urn:microsoft.com/office/officeart/2005/8/layout/orgChart1"/>
    <dgm:cxn modelId="{74A787D0-0FD5-4D05-88CB-3A4ECEB231BF}" type="presOf" srcId="{398A7EDB-8AF9-493B-806F-B6F1CA72FA9A}" destId="{606CB14F-2F92-48E3-8FB8-3CBB1C1361AB}" srcOrd="1" destOrd="0" presId="urn:microsoft.com/office/officeart/2005/8/layout/orgChart1"/>
    <dgm:cxn modelId="{64BCB8D0-9D86-41CC-B820-5046BD6F7FF6}" type="presOf" srcId="{1E6754EB-48A3-4C52-9202-7E94D06C8185}" destId="{B5523E08-D497-46CA-BA5C-9297E823E7E6}" srcOrd="1" destOrd="0" presId="urn:microsoft.com/office/officeart/2005/8/layout/orgChart1"/>
    <dgm:cxn modelId="{BE70EFD1-7F0C-414A-B624-A5165887E8C1}" type="presOf" srcId="{EA2C475C-92E4-451F-8750-5C61F4A5B77C}" destId="{2305E432-D6E0-4108-B77D-2E234AFB13F8}" srcOrd="0" destOrd="0" presId="urn:microsoft.com/office/officeart/2005/8/layout/orgChart1"/>
    <dgm:cxn modelId="{1A04DBD4-711A-407C-8330-50CA752D0805}" type="presOf" srcId="{F934D51D-C4DE-4983-BA5C-D10864F706E7}" destId="{30667CA5-0462-468C-941E-8B58EFA74C11}" srcOrd="1" destOrd="0" presId="urn:microsoft.com/office/officeart/2005/8/layout/orgChart1"/>
    <dgm:cxn modelId="{736CFFD4-A11C-434C-A935-72749EAC7BAD}" srcId="{DA73DB83-1DEF-4AA0-9079-9F93502317F9}" destId="{B1FBF672-49F5-4B39-A1D5-ABDA5310644F}" srcOrd="1" destOrd="0" parTransId="{F95CA566-7E24-4276-BA60-47913FC051CB}" sibTransId="{3B5259DB-1770-4E15-9AB6-9D4036026726}"/>
    <dgm:cxn modelId="{5A48A4D5-7E09-4C8F-8767-88B6DBFC7254}" type="presOf" srcId="{BA40A793-5E01-4B86-852E-FB80E4F8F7D0}" destId="{9127A142-797B-4307-84F1-4415CC3C604B}" srcOrd="0" destOrd="0" presId="urn:microsoft.com/office/officeart/2005/8/layout/orgChart1"/>
    <dgm:cxn modelId="{75551FD6-A6C9-49A0-835C-5B3F998372FF}" type="presOf" srcId="{6D185C9B-E6D1-4DE5-A681-7E4239FC0108}" destId="{9715AFA3-E10B-45EE-BD9A-0A8A247E874A}" srcOrd="0" destOrd="0" presId="urn:microsoft.com/office/officeart/2005/8/layout/orgChart1"/>
    <dgm:cxn modelId="{76D697D6-1AB9-4627-85B7-39FD670300AC}" type="presOf" srcId="{0D764A81-5DE8-473D-8CA2-407AF8D3C555}" destId="{040AAE0C-9E7F-4DE2-8BC6-B068C6802DE6}" srcOrd="0" destOrd="0" presId="urn:microsoft.com/office/officeart/2005/8/layout/orgChart1"/>
    <dgm:cxn modelId="{C386A5D7-D58E-49B7-8C7D-34AA66301E4B}" type="presOf" srcId="{8559323D-6EC0-4A0F-AB0A-FA0E1A2FC160}" destId="{50E33813-69DD-40FD-B7BB-14DE30486BCB}" srcOrd="0" destOrd="0" presId="urn:microsoft.com/office/officeart/2005/8/layout/orgChart1"/>
    <dgm:cxn modelId="{3BBA09D8-754C-4883-BC31-B379276844A3}" type="presOf" srcId="{DDC4D1F9-C8FC-4B99-8330-EF05C036CF0E}" destId="{B973EF85-E1CD-48CC-918C-9E2EDE8952C3}" srcOrd="0" destOrd="0" presId="urn:microsoft.com/office/officeart/2005/8/layout/orgChart1"/>
    <dgm:cxn modelId="{E83C5ED9-7714-4FDB-95ED-5A1764ECBC41}" type="presOf" srcId="{9092F193-BF6D-4700-A06A-6CBC93BDBCD4}" destId="{82661D25-CDAE-4427-9025-E1AC5FF34DF3}" srcOrd="0" destOrd="0" presId="urn:microsoft.com/office/officeart/2005/8/layout/orgChart1"/>
    <dgm:cxn modelId="{EA1AF3DA-E501-47DD-AFD6-60F9FC90AC37}" srcId="{9815A067-5243-4D77-8FF4-F6965EEABE20}" destId="{EB6ECE33-42B6-4D57-9768-4F64D337BB37}" srcOrd="4" destOrd="0" parTransId="{F684ABC2-A247-4648-B988-F6DD1F113B06}" sibTransId="{182020CD-CB84-48C0-BE3B-C57CEFB1F791}"/>
    <dgm:cxn modelId="{F816A4DB-D347-4B46-A709-31473A9FFE40}" srcId="{47241A2C-426E-46BE-B9F6-A298F8C90326}" destId="{264DDB17-D1F3-47F8-A981-5E365AAE93D2}" srcOrd="0" destOrd="0" parTransId="{4E3ACF61-4A61-4F5F-8010-81B35D5A4D60}" sibTransId="{C0CC236E-30F5-4D67-800C-2E672512E6B9}"/>
    <dgm:cxn modelId="{639E82DC-308D-4255-A406-188C670109F1}" type="presOf" srcId="{2C7F713E-BA09-489F-AE64-01D9BF9B7606}" destId="{EC068460-ADAE-4E8D-8A38-92ACBEC86306}" srcOrd="0" destOrd="0" presId="urn:microsoft.com/office/officeart/2005/8/layout/orgChart1"/>
    <dgm:cxn modelId="{3E27B8DC-A6D2-46A3-BB21-DFF63B3723EE}" type="presOf" srcId="{165DD56F-C122-4869-8122-159F707DCCC0}" destId="{F20DB77D-7D60-411E-B860-14473F333883}" srcOrd="0" destOrd="0" presId="urn:microsoft.com/office/officeart/2005/8/layout/orgChart1"/>
    <dgm:cxn modelId="{CC73D3DC-0957-43F6-8FCB-22B9EE66EAB2}" type="presOf" srcId="{23948F60-F066-4977-95CC-6C87719523B9}" destId="{41F7011E-4FCD-40E7-81FB-23F58D1C9284}" srcOrd="1" destOrd="0" presId="urn:microsoft.com/office/officeart/2005/8/layout/orgChart1"/>
    <dgm:cxn modelId="{56127DE0-0218-4F0A-A452-0D1718ACDD34}" srcId="{942D1CBC-9D60-45A9-8C45-D9FAB882F73C}" destId="{E53CB645-D793-4659-B659-AEBDC9BAD644}" srcOrd="0" destOrd="0" parTransId="{5FCADF61-497B-4E40-8647-74E5767208A4}" sibTransId="{3B554ADC-A1D3-474C-BB97-AB2177FEBD29}"/>
    <dgm:cxn modelId="{91EC24E2-3FB5-4821-8031-1ABF729951DB}" type="presOf" srcId="{075C5319-9A2B-44A8-851B-13C82FCB7F00}" destId="{CAB64F44-EE4F-4B8D-9D3C-00FF92795417}" srcOrd="0" destOrd="0" presId="urn:microsoft.com/office/officeart/2005/8/layout/orgChart1"/>
    <dgm:cxn modelId="{B86444E3-434C-4795-8BCE-1EC7C7029519}" type="presOf" srcId="{942D1CBC-9D60-45A9-8C45-D9FAB882F73C}" destId="{193C9CB7-2CEA-4CCB-99C3-173218A53B91}" srcOrd="0" destOrd="0" presId="urn:microsoft.com/office/officeart/2005/8/layout/orgChart1"/>
    <dgm:cxn modelId="{01448EE3-9754-47E6-8F12-D7811B7C7D09}" type="presOf" srcId="{5DC3A6EE-B34D-4501-8453-1FE1137CE59C}" destId="{3BB408DD-5D82-4B3E-AE94-6E2A2FD9CD7D}" srcOrd="1" destOrd="0" presId="urn:microsoft.com/office/officeart/2005/8/layout/orgChart1"/>
    <dgm:cxn modelId="{4AE705E4-CC5F-4207-80E5-652CFD706CED}" srcId="{40ACBEE0-399E-4586-9882-5DD039BE4BC8}" destId="{7D249587-16D7-446E-AB85-10B7A0D5A6A9}" srcOrd="0" destOrd="0" parTransId="{B6FD03A9-6212-4B6E-98C4-46B9E565AF9B}" sibTransId="{BA9754E7-A6D0-4F3B-BBFF-952679281CCE}"/>
    <dgm:cxn modelId="{D7FC1EE4-7DA0-4EAF-BBBF-EDC20FCA5230}" type="presOf" srcId="{71F78023-59EB-42AE-A5E3-651BEBA54A7E}" destId="{F782BEF9-8EF1-457A-A496-B4DA0E3296CB}" srcOrd="0" destOrd="0" presId="urn:microsoft.com/office/officeart/2005/8/layout/orgChart1"/>
    <dgm:cxn modelId="{10C6BBE4-3722-4704-9846-20CDB2A3FB80}" type="presOf" srcId="{E4B03644-4E25-443A-B6C1-CDA97EDCEE21}" destId="{3E6E26D0-F368-495B-93D3-12F4B2B6DD6D}" srcOrd="0" destOrd="0" presId="urn:microsoft.com/office/officeart/2005/8/layout/orgChart1"/>
    <dgm:cxn modelId="{C6F88CE5-56A6-4BFD-86C4-C2210EDAAA0B}" type="presOf" srcId="{E59ED198-F369-4FE7-AF2A-CA9C47F2A605}" destId="{EDD44CD8-6AE1-4123-BEE0-8E21274B905C}" srcOrd="0" destOrd="0" presId="urn:microsoft.com/office/officeart/2005/8/layout/orgChart1"/>
    <dgm:cxn modelId="{D35431E6-4564-4BE2-90C5-C997A59DB839}" type="presOf" srcId="{405FFBF4-F187-4435-8752-32B1B082A700}" destId="{9F37A1BF-8EAD-46AA-BAFB-DBEC711C6F15}" srcOrd="0" destOrd="0" presId="urn:microsoft.com/office/officeart/2005/8/layout/orgChart1"/>
    <dgm:cxn modelId="{021363E6-513A-4814-98A6-6659B583FEBA}" srcId="{D04C0DBD-EF3F-40C4-B6AA-FEB3FB006A18}" destId="{5DC3A6EE-B34D-4501-8453-1FE1137CE59C}" srcOrd="5" destOrd="0" parTransId="{EBCBD93C-3BA3-4874-AF04-FF39909C9C59}" sibTransId="{28187934-68DA-42B2-8A0C-5199EC70D973}"/>
    <dgm:cxn modelId="{0BE8FFE6-96B7-49AA-AD10-CD1398D55C85}" type="presOf" srcId="{E72ADC86-52D5-4B9D-9112-F7EAACE9133C}" destId="{BFDA07D2-48F0-4906-B78F-34A61761C683}" srcOrd="1" destOrd="0" presId="urn:microsoft.com/office/officeart/2005/8/layout/orgChart1"/>
    <dgm:cxn modelId="{D0F571E7-3F77-4082-A4A2-3B4B8BADFBBB}" srcId="{A5C89423-6A31-43FF-84F2-877F51903589}" destId="{71F78023-59EB-42AE-A5E3-651BEBA54A7E}" srcOrd="0" destOrd="0" parTransId="{1C0FA111-9E57-4527-A4EE-4B8503785225}" sibTransId="{744BB40F-18BA-4DA6-8087-6B1186003C1E}"/>
    <dgm:cxn modelId="{435D6BE8-0D70-4F12-A562-116349D94A81}" srcId="{20C2819E-DF65-47A9-8095-1FBC05FC8DA8}" destId="{2D6627AC-8C08-4C04-A1D5-85CC46CF1161}" srcOrd="1" destOrd="0" parTransId="{C71C076D-880B-4299-85AA-80BBD9702A7E}" sibTransId="{F07BE0AF-5CC2-4021-B7A4-22F27E90741D}"/>
    <dgm:cxn modelId="{DEEFD7E8-47B6-4B07-B0DD-CE14A87ADB82}" srcId="{1D66D92B-3CF9-46BE-A4E0-7FD898F58F15}" destId="{8559323D-6EC0-4A0F-AB0A-FA0E1A2FC160}" srcOrd="0" destOrd="0" parTransId="{CC906888-6745-40AB-BDF0-D194D5B3396A}" sibTransId="{01C2A8D7-C9A6-4A6A-9A68-6E0C0C2DE678}"/>
    <dgm:cxn modelId="{CCFDF8EA-2BA6-4339-B426-A1B3353A8621}" type="presOf" srcId="{C6A77366-8AE5-43D6-9CD3-7B27735F781D}" destId="{B69898FC-8E45-4A03-BD3C-66E8E6790169}" srcOrd="0" destOrd="0" presId="urn:microsoft.com/office/officeart/2005/8/layout/orgChart1"/>
    <dgm:cxn modelId="{D49D50EB-A48E-48C7-A627-9BC19DD62271}" type="presOf" srcId="{4B5443F2-F2EC-469F-8F9A-54B482E9AAD2}" destId="{6C3C02BD-4E1E-4A45-93E8-22A0BE91E2F6}" srcOrd="0" destOrd="0" presId="urn:microsoft.com/office/officeart/2005/8/layout/orgChart1"/>
    <dgm:cxn modelId="{8384C0EB-5975-498A-A294-B8514D6019C0}" type="presOf" srcId="{BDDCCA2D-3FEA-4AA8-B6D3-989FCCC453C7}" destId="{B4B3C0DC-1312-49A7-AF41-D1BA80D493D8}" srcOrd="0" destOrd="0" presId="urn:microsoft.com/office/officeart/2005/8/layout/orgChart1"/>
    <dgm:cxn modelId="{D29FFDEB-DD44-4A9E-9AB4-5944813505FF}" srcId="{BBFEABEC-84EC-4A84-A9D5-6D036CB0E6FB}" destId="{9EB3E8EE-F51D-486C-A0A2-3E4B784C59A7}" srcOrd="0" destOrd="0" parTransId="{C9C23DFB-4E82-4943-9806-9EB16C3DA187}" sibTransId="{236038B5-C9C0-426A-BE9B-5D43C63FB82C}"/>
    <dgm:cxn modelId="{EDA53FEC-D223-4AED-A84F-301B25B03DA6}" srcId="{BDDCCA2D-3FEA-4AA8-B6D3-989FCCC453C7}" destId="{BBFEABEC-84EC-4A84-A9D5-6D036CB0E6FB}" srcOrd="1" destOrd="0" parTransId="{512F9555-E1A2-489F-935B-3B28606F5325}" sibTransId="{8D458265-2CBC-41E8-ABCB-2F2CD6D10028}"/>
    <dgm:cxn modelId="{D1378BEC-6AFA-4C24-8194-E16BF7C6B038}" type="presOf" srcId="{964490FA-4515-4226-88F5-D896B795C44D}" destId="{6DCFDB2E-B0BF-4587-BADA-CCFB770B1F15}" srcOrd="0" destOrd="0" presId="urn:microsoft.com/office/officeart/2005/8/layout/orgChart1"/>
    <dgm:cxn modelId="{8040D3EC-39EB-485E-9751-8804C6B8B534}" type="presOf" srcId="{1D66D92B-3CF9-46BE-A4E0-7FD898F58F15}" destId="{1DA1669D-9955-4E30-978F-B6582C45D09E}" srcOrd="0" destOrd="0" presId="urn:microsoft.com/office/officeart/2005/8/layout/orgChart1"/>
    <dgm:cxn modelId="{A12DFEEC-44FE-4F6C-8DC1-E4B430388D9A}" type="presOf" srcId="{A99C444E-0AF8-4088-9951-660C33ADDA0B}" destId="{55F25C92-77AD-4109-AAAE-172D2A5C5391}" srcOrd="0" destOrd="0" presId="urn:microsoft.com/office/officeart/2005/8/layout/orgChart1"/>
    <dgm:cxn modelId="{993500EE-5BE5-4481-A6F4-22A384AF3E61}" type="presOf" srcId="{A0193738-AB13-4B2E-9667-DCC83E0A1E53}" destId="{21B41351-D0DC-4BF9-AFF5-08B14C49AE6E}" srcOrd="0" destOrd="0" presId="urn:microsoft.com/office/officeart/2005/8/layout/orgChart1"/>
    <dgm:cxn modelId="{5CAECDEE-03F5-45D1-AE1F-2C793A4F4A2F}" type="presOf" srcId="{18BA7000-C7F1-459E-A765-8BF0E59CE5ED}" destId="{B500E886-D077-4AFB-AD6A-0CAC6CED2C4B}" srcOrd="0" destOrd="0" presId="urn:microsoft.com/office/officeart/2005/8/layout/orgChart1"/>
    <dgm:cxn modelId="{E8A6F7F1-5875-47CD-8762-E27913DC8E64}" type="presOf" srcId="{84BF1F98-428F-49F8-81FC-AF07AFA4ABD3}" destId="{8BA26F7E-F83B-4904-A777-918C2DEED228}" srcOrd="0" destOrd="0" presId="urn:microsoft.com/office/officeart/2005/8/layout/orgChart1"/>
    <dgm:cxn modelId="{9E7D51F4-854C-4B4E-BD5F-203F920C1DFA}" srcId="{DA73DB83-1DEF-4AA0-9079-9F93502317F9}" destId="{1CE6C1E7-1390-474E-B7B4-2B0675566B51}" srcOrd="0" destOrd="0" parTransId="{A7245F0B-D841-4B4B-97AD-03F73F3C3E06}" sibTransId="{9691B541-A7BB-45A5-BBB4-5A3161A7062F}"/>
    <dgm:cxn modelId="{93EBCDFD-A1B9-446A-8BE8-CB03D515EC33}" type="presOf" srcId="{4E3ACF61-4A61-4F5F-8010-81B35D5A4D60}" destId="{7FFC9446-F000-43D6-BE29-3937D744F842}" srcOrd="0" destOrd="0" presId="urn:microsoft.com/office/officeart/2005/8/layout/orgChart1"/>
    <dgm:cxn modelId="{D7AC64FF-6208-461F-9003-C493680FFF71}" type="presOf" srcId="{CC906888-6745-40AB-BDF0-D194D5B3396A}" destId="{7C4500E5-ADE8-4C94-A2DC-96BD3411F167}" srcOrd="0" destOrd="0" presId="urn:microsoft.com/office/officeart/2005/8/layout/orgChart1"/>
    <dgm:cxn modelId="{85B7BCFF-CDF7-424C-9C75-8740B5A0D892}" type="presOf" srcId="{9815A067-5243-4D77-8FF4-F6965EEABE20}" destId="{906F7D32-36FC-40B3-867A-E642F1498829}" srcOrd="1" destOrd="0" presId="urn:microsoft.com/office/officeart/2005/8/layout/orgChart1"/>
    <dgm:cxn modelId="{EE7B05C7-8171-48E5-BD15-5DB92D3F8EE5}" type="presParOf" srcId="{B500E886-D077-4AFB-AD6A-0CAC6CED2C4B}" destId="{12FD1E63-0EC6-407C-827A-0994A9BF1D8A}" srcOrd="0" destOrd="0" presId="urn:microsoft.com/office/officeart/2005/8/layout/orgChart1"/>
    <dgm:cxn modelId="{72204268-7C92-43F8-96D9-F4779BDDA9D8}" type="presParOf" srcId="{12FD1E63-0EC6-407C-827A-0994A9BF1D8A}" destId="{7856415F-E276-46DB-8B3C-76E69D2C5255}" srcOrd="0" destOrd="0" presId="urn:microsoft.com/office/officeart/2005/8/layout/orgChart1"/>
    <dgm:cxn modelId="{E196CA52-EA29-4284-80F3-6CAF6AE1713F}" type="presParOf" srcId="{7856415F-E276-46DB-8B3C-76E69D2C5255}" destId="{155AFBAD-01A7-442F-A99D-4BD4CE343E09}" srcOrd="0" destOrd="0" presId="urn:microsoft.com/office/officeart/2005/8/layout/orgChart1"/>
    <dgm:cxn modelId="{B4DCCAFF-58A8-4A9D-9956-2C33F7DFDA67}" type="presParOf" srcId="{7856415F-E276-46DB-8B3C-76E69D2C5255}" destId="{A5F69E9C-6066-4F34-8C49-D35B3A40F469}" srcOrd="1" destOrd="0" presId="urn:microsoft.com/office/officeart/2005/8/layout/orgChart1"/>
    <dgm:cxn modelId="{935C9128-A4E7-4597-9B4D-635EC78A18BE}" type="presParOf" srcId="{12FD1E63-0EC6-407C-827A-0994A9BF1D8A}" destId="{6087F864-1AAD-4B2C-8C54-12EF05121CF6}" srcOrd="1" destOrd="0" presId="urn:microsoft.com/office/officeart/2005/8/layout/orgChart1"/>
    <dgm:cxn modelId="{DCD50C53-5DD3-4C64-BCC7-18625FB7A8B6}" type="presParOf" srcId="{6087F864-1AAD-4B2C-8C54-12EF05121CF6}" destId="{6A0BA10B-9985-4BC8-8DA2-86F0B4B002F2}" srcOrd="0" destOrd="0" presId="urn:microsoft.com/office/officeart/2005/8/layout/orgChart1"/>
    <dgm:cxn modelId="{F8C665A8-3E35-4779-A78F-0CA943442C0F}" type="presParOf" srcId="{6087F864-1AAD-4B2C-8C54-12EF05121CF6}" destId="{A0780F15-1FAB-41C3-87D6-1AB708D0963D}" srcOrd="1" destOrd="0" presId="urn:microsoft.com/office/officeart/2005/8/layout/orgChart1"/>
    <dgm:cxn modelId="{07690E91-6798-4E10-8F86-00D6CA3D25D0}" type="presParOf" srcId="{A0780F15-1FAB-41C3-87D6-1AB708D0963D}" destId="{5ED25671-4A2A-4556-AE68-CDAF8EAB4FC8}" srcOrd="0" destOrd="0" presId="urn:microsoft.com/office/officeart/2005/8/layout/orgChart1"/>
    <dgm:cxn modelId="{4096F113-656D-4CB4-8A7D-19F89F93F870}" type="presParOf" srcId="{5ED25671-4A2A-4556-AE68-CDAF8EAB4FC8}" destId="{C43B7506-D334-4293-960F-EA5501784C5F}" srcOrd="0" destOrd="0" presId="urn:microsoft.com/office/officeart/2005/8/layout/orgChart1"/>
    <dgm:cxn modelId="{6BF148D0-DC51-497A-B20F-9CECA6832CFC}" type="presParOf" srcId="{5ED25671-4A2A-4556-AE68-CDAF8EAB4FC8}" destId="{562CB165-002E-4E13-B296-1EA1539FB02D}" srcOrd="1" destOrd="0" presId="urn:microsoft.com/office/officeart/2005/8/layout/orgChart1"/>
    <dgm:cxn modelId="{C7CA4AC8-D793-4A35-9399-16373220D5E6}" type="presParOf" srcId="{A0780F15-1FAB-41C3-87D6-1AB708D0963D}" destId="{009C413E-A270-445B-AA22-93A07CB22864}" srcOrd="1" destOrd="0" presId="urn:microsoft.com/office/officeart/2005/8/layout/orgChart1"/>
    <dgm:cxn modelId="{AEF60BD6-2C54-4328-A4FA-35C397320C44}" type="presParOf" srcId="{009C413E-A270-445B-AA22-93A07CB22864}" destId="{E7BEA80D-693C-4FA7-9332-EAB9151D807D}" srcOrd="0" destOrd="0" presId="urn:microsoft.com/office/officeart/2005/8/layout/orgChart1"/>
    <dgm:cxn modelId="{B657D0F1-86FA-47A6-B912-4C984D5C5D13}" type="presParOf" srcId="{009C413E-A270-445B-AA22-93A07CB22864}" destId="{53A715BE-F97D-49FD-B5FE-7CFD9A351638}" srcOrd="1" destOrd="0" presId="urn:microsoft.com/office/officeart/2005/8/layout/orgChart1"/>
    <dgm:cxn modelId="{38A91AB7-ABB7-45DF-B639-D0AD8DE2A5BB}" type="presParOf" srcId="{53A715BE-F97D-49FD-B5FE-7CFD9A351638}" destId="{6F9688C5-7686-4E6C-9EA3-C0C1481FEDA7}" srcOrd="0" destOrd="0" presId="urn:microsoft.com/office/officeart/2005/8/layout/orgChart1"/>
    <dgm:cxn modelId="{33CF6AB5-F903-43EF-AFE5-B5153B31996B}" type="presParOf" srcId="{6F9688C5-7686-4E6C-9EA3-C0C1481FEDA7}" destId="{F7D6C3B9-4E34-43DA-9E86-6281ABEEE9A5}" srcOrd="0" destOrd="0" presId="urn:microsoft.com/office/officeart/2005/8/layout/orgChart1"/>
    <dgm:cxn modelId="{BC23BABF-0496-41D7-8835-5B46BBC14DD0}" type="presParOf" srcId="{6F9688C5-7686-4E6C-9EA3-C0C1481FEDA7}" destId="{41F7011E-4FCD-40E7-81FB-23F58D1C9284}" srcOrd="1" destOrd="0" presId="urn:microsoft.com/office/officeart/2005/8/layout/orgChart1"/>
    <dgm:cxn modelId="{C1A6536F-4863-42CC-AB7B-BD52E4390A61}" type="presParOf" srcId="{53A715BE-F97D-49FD-B5FE-7CFD9A351638}" destId="{5A89E704-953C-4935-A1FF-1193FD77CD42}" srcOrd="1" destOrd="0" presId="urn:microsoft.com/office/officeart/2005/8/layout/orgChart1"/>
    <dgm:cxn modelId="{C8586C5E-12DB-4C59-95DF-CE0612534377}" type="presParOf" srcId="{5A89E704-953C-4935-A1FF-1193FD77CD42}" destId="{88972258-6F52-4840-9D2B-F2D927555EAA}" srcOrd="0" destOrd="0" presId="urn:microsoft.com/office/officeart/2005/8/layout/orgChart1"/>
    <dgm:cxn modelId="{0F86E4E5-A606-4086-91F9-FAE4F2208C52}" type="presParOf" srcId="{5A89E704-953C-4935-A1FF-1193FD77CD42}" destId="{C303539D-2370-4E4C-9DCE-5EB0E245A60B}" srcOrd="1" destOrd="0" presId="urn:microsoft.com/office/officeart/2005/8/layout/orgChart1"/>
    <dgm:cxn modelId="{FB98D9E3-3684-4B11-8772-58D02CDA5B1F}" type="presParOf" srcId="{C303539D-2370-4E4C-9DCE-5EB0E245A60B}" destId="{CCAA0A53-8786-4C59-AB91-15EC6E223043}" srcOrd="0" destOrd="0" presId="urn:microsoft.com/office/officeart/2005/8/layout/orgChart1"/>
    <dgm:cxn modelId="{4CD0CEF1-056F-475A-8F1C-2102C87831DA}" type="presParOf" srcId="{CCAA0A53-8786-4C59-AB91-15EC6E223043}" destId="{8DC8B5D9-AE99-4ACD-BDB4-9B795FB9E636}" srcOrd="0" destOrd="0" presId="urn:microsoft.com/office/officeart/2005/8/layout/orgChart1"/>
    <dgm:cxn modelId="{29385469-0C2D-4D7A-973A-34D8037DA6A6}" type="presParOf" srcId="{CCAA0A53-8786-4C59-AB91-15EC6E223043}" destId="{428EB2A8-4630-4C23-913B-5F441D2AF226}" srcOrd="1" destOrd="0" presId="urn:microsoft.com/office/officeart/2005/8/layout/orgChart1"/>
    <dgm:cxn modelId="{255943A2-3B65-41BA-ACE6-B296C138FD07}" type="presParOf" srcId="{C303539D-2370-4E4C-9DCE-5EB0E245A60B}" destId="{A423B01D-825B-4321-8640-FD0ACAE2391A}" srcOrd="1" destOrd="0" presId="urn:microsoft.com/office/officeart/2005/8/layout/orgChart1"/>
    <dgm:cxn modelId="{14C6E1DF-6DBF-48A0-B012-3AAF17D33E60}" type="presParOf" srcId="{C303539D-2370-4E4C-9DCE-5EB0E245A60B}" destId="{E0C33FEB-F092-4EAB-A1E1-C3064AC9A9C4}" srcOrd="2" destOrd="0" presId="urn:microsoft.com/office/officeart/2005/8/layout/orgChart1"/>
    <dgm:cxn modelId="{51B22DB6-9D75-43D8-9C46-F1845818328D}" type="presParOf" srcId="{5A89E704-953C-4935-A1FF-1193FD77CD42}" destId="{CD0072C3-0C34-4D77-A333-F377E4FD76DB}" srcOrd="2" destOrd="0" presId="urn:microsoft.com/office/officeart/2005/8/layout/orgChart1"/>
    <dgm:cxn modelId="{9D3EDE5D-A520-4B08-AFB5-C1DBEDF10055}" type="presParOf" srcId="{5A89E704-953C-4935-A1FF-1193FD77CD42}" destId="{74AD3F07-0DB6-41C2-9070-7D214657F39A}" srcOrd="3" destOrd="0" presId="urn:microsoft.com/office/officeart/2005/8/layout/orgChart1"/>
    <dgm:cxn modelId="{36867D64-331B-4059-9A8D-FB956FBF3798}" type="presParOf" srcId="{74AD3F07-0DB6-41C2-9070-7D214657F39A}" destId="{AE7CB58C-A70F-47E6-B022-C19344250760}" srcOrd="0" destOrd="0" presId="urn:microsoft.com/office/officeart/2005/8/layout/orgChart1"/>
    <dgm:cxn modelId="{F0808B25-D21E-4817-BC60-6573730F76C3}" type="presParOf" srcId="{AE7CB58C-A70F-47E6-B022-C19344250760}" destId="{9127A142-797B-4307-84F1-4415CC3C604B}" srcOrd="0" destOrd="0" presId="urn:microsoft.com/office/officeart/2005/8/layout/orgChart1"/>
    <dgm:cxn modelId="{85538C50-E852-4F41-95A4-72D69D6B56F8}" type="presParOf" srcId="{AE7CB58C-A70F-47E6-B022-C19344250760}" destId="{164BE94F-6AF8-48FA-B4CF-E640554673BC}" srcOrd="1" destOrd="0" presId="urn:microsoft.com/office/officeart/2005/8/layout/orgChart1"/>
    <dgm:cxn modelId="{52754CFA-8157-45BE-BE4A-5D84E24A03FE}" type="presParOf" srcId="{74AD3F07-0DB6-41C2-9070-7D214657F39A}" destId="{4E7A35D1-6262-46B0-BC79-FE9B76CD3432}" srcOrd="1" destOrd="0" presId="urn:microsoft.com/office/officeart/2005/8/layout/orgChart1"/>
    <dgm:cxn modelId="{146D61EF-17D1-48F8-8ED7-7C42AD70A968}" type="presParOf" srcId="{74AD3F07-0DB6-41C2-9070-7D214657F39A}" destId="{48546579-81AE-489F-8755-C93F112A2701}" srcOrd="2" destOrd="0" presId="urn:microsoft.com/office/officeart/2005/8/layout/orgChart1"/>
    <dgm:cxn modelId="{F3ACDF6A-7FF5-4B7A-B58D-FE42E8CF1046}" type="presParOf" srcId="{53A715BE-F97D-49FD-B5FE-7CFD9A351638}" destId="{491F8C3E-C3BF-43A3-AFB5-9EC92A6BC835}" srcOrd="2" destOrd="0" presId="urn:microsoft.com/office/officeart/2005/8/layout/orgChart1"/>
    <dgm:cxn modelId="{B851EE1A-0FAE-4C9F-8AB8-7C4DFC3EC4BA}" type="presParOf" srcId="{009C413E-A270-445B-AA22-93A07CB22864}" destId="{21B41351-D0DC-4BF9-AFF5-08B14C49AE6E}" srcOrd="2" destOrd="0" presId="urn:microsoft.com/office/officeart/2005/8/layout/orgChart1"/>
    <dgm:cxn modelId="{8D06BF37-4FBB-42A9-92AB-E76234C2714C}" type="presParOf" srcId="{009C413E-A270-445B-AA22-93A07CB22864}" destId="{C01DE0F8-70FC-449F-9781-16867AD523A4}" srcOrd="3" destOrd="0" presId="urn:microsoft.com/office/officeart/2005/8/layout/orgChart1"/>
    <dgm:cxn modelId="{93C62B03-FBFA-4B8C-97AB-36E264B25B8D}" type="presParOf" srcId="{C01DE0F8-70FC-449F-9781-16867AD523A4}" destId="{4F60BF56-ACE7-4F37-BB93-4B4DBCB5FEC4}" srcOrd="0" destOrd="0" presId="urn:microsoft.com/office/officeart/2005/8/layout/orgChart1"/>
    <dgm:cxn modelId="{7E7784DF-EC53-4AA0-BD6F-A28EF99F031D}" type="presParOf" srcId="{4F60BF56-ACE7-4F37-BB93-4B4DBCB5FEC4}" destId="{79A53AFF-6DDD-4379-8B59-703976AB82F9}" srcOrd="0" destOrd="0" presId="urn:microsoft.com/office/officeart/2005/8/layout/orgChart1"/>
    <dgm:cxn modelId="{6C09E7CB-0E17-4E66-8FBA-E0A1F2A0CBF4}" type="presParOf" srcId="{4F60BF56-ACE7-4F37-BB93-4B4DBCB5FEC4}" destId="{6420EDD9-F9CF-45E1-9B3B-0B162D552E26}" srcOrd="1" destOrd="0" presId="urn:microsoft.com/office/officeart/2005/8/layout/orgChart1"/>
    <dgm:cxn modelId="{6EA8F717-3B31-4FF9-AB89-6088E9BF4BD0}" type="presParOf" srcId="{C01DE0F8-70FC-449F-9781-16867AD523A4}" destId="{C5AD7724-75A7-4084-8CD1-D625E725DC9F}" srcOrd="1" destOrd="0" presId="urn:microsoft.com/office/officeart/2005/8/layout/orgChart1"/>
    <dgm:cxn modelId="{85479DCC-923F-4E86-B7C1-731894E576C3}" type="presParOf" srcId="{C5AD7724-75A7-4084-8CD1-D625E725DC9F}" destId="{B973EF85-E1CD-48CC-918C-9E2EDE8952C3}" srcOrd="0" destOrd="0" presId="urn:microsoft.com/office/officeart/2005/8/layout/orgChart1"/>
    <dgm:cxn modelId="{B3AB7D37-BE68-4155-BBD8-25CBDAB46D01}" type="presParOf" srcId="{C5AD7724-75A7-4084-8CD1-D625E725DC9F}" destId="{89B257CD-DB7A-4408-8217-6DA50067BF08}" srcOrd="1" destOrd="0" presId="urn:microsoft.com/office/officeart/2005/8/layout/orgChart1"/>
    <dgm:cxn modelId="{D7419760-1873-4068-9650-4F4EFB683735}" type="presParOf" srcId="{89B257CD-DB7A-4408-8217-6DA50067BF08}" destId="{919C32F4-8283-4585-AE41-C17828D85FB4}" srcOrd="0" destOrd="0" presId="urn:microsoft.com/office/officeart/2005/8/layout/orgChart1"/>
    <dgm:cxn modelId="{2A86F261-0D0D-4624-920C-2ED072470222}" type="presParOf" srcId="{919C32F4-8283-4585-AE41-C17828D85FB4}" destId="{E4ECB766-360D-4031-96EB-4D71A972913F}" srcOrd="0" destOrd="0" presId="urn:microsoft.com/office/officeart/2005/8/layout/orgChart1"/>
    <dgm:cxn modelId="{B3886EAE-D48B-465B-8403-6EFD1CD4EF85}" type="presParOf" srcId="{919C32F4-8283-4585-AE41-C17828D85FB4}" destId="{BFDA07D2-48F0-4906-B78F-34A61761C683}" srcOrd="1" destOrd="0" presId="urn:microsoft.com/office/officeart/2005/8/layout/orgChart1"/>
    <dgm:cxn modelId="{2CEE25B0-928C-4349-B354-EB7E9DBB999E}" type="presParOf" srcId="{89B257CD-DB7A-4408-8217-6DA50067BF08}" destId="{ADDC2AFF-1F86-4BE8-B48A-81583E439067}" srcOrd="1" destOrd="0" presId="urn:microsoft.com/office/officeart/2005/8/layout/orgChart1"/>
    <dgm:cxn modelId="{18FBB98A-029D-4821-9929-9BF4C0C30F8C}" type="presParOf" srcId="{89B257CD-DB7A-4408-8217-6DA50067BF08}" destId="{1F4DE199-9870-46BC-A257-D970EB2FF74E}" srcOrd="2" destOrd="0" presId="urn:microsoft.com/office/officeart/2005/8/layout/orgChart1"/>
    <dgm:cxn modelId="{EF6438BE-4DA2-4FBB-BFDC-18CA0163284B}" type="presParOf" srcId="{C5AD7724-75A7-4084-8CD1-D625E725DC9F}" destId="{29FDCB63-041B-454A-8F85-C5263997951E}" srcOrd="2" destOrd="0" presId="urn:microsoft.com/office/officeart/2005/8/layout/orgChart1"/>
    <dgm:cxn modelId="{FAE64A14-FDC2-40D8-85B6-D6910816D642}" type="presParOf" srcId="{C5AD7724-75A7-4084-8CD1-D625E725DC9F}" destId="{4AADF549-EE3E-4E48-A118-89DDEB85360E}" srcOrd="3" destOrd="0" presId="urn:microsoft.com/office/officeart/2005/8/layout/orgChart1"/>
    <dgm:cxn modelId="{20094ADA-5676-4A9D-858E-6D53C3D7F8DD}" type="presParOf" srcId="{4AADF549-EE3E-4E48-A118-89DDEB85360E}" destId="{2B7330C0-E8E8-4F28-8344-CF912195629B}" srcOrd="0" destOrd="0" presId="urn:microsoft.com/office/officeart/2005/8/layout/orgChart1"/>
    <dgm:cxn modelId="{70810134-6F07-458A-B6B8-4A135110C204}" type="presParOf" srcId="{2B7330C0-E8E8-4F28-8344-CF912195629B}" destId="{667E8386-B60C-4F68-AD85-7AE6013867B5}" srcOrd="0" destOrd="0" presId="urn:microsoft.com/office/officeart/2005/8/layout/orgChart1"/>
    <dgm:cxn modelId="{F8195814-D954-40C1-9FC1-E5FCE8087556}" type="presParOf" srcId="{2B7330C0-E8E8-4F28-8344-CF912195629B}" destId="{A377B284-A0DA-4717-A544-52CD161817FA}" srcOrd="1" destOrd="0" presId="urn:microsoft.com/office/officeart/2005/8/layout/orgChart1"/>
    <dgm:cxn modelId="{0587FAEF-5161-41C0-8A42-176831C93002}" type="presParOf" srcId="{4AADF549-EE3E-4E48-A118-89DDEB85360E}" destId="{7083CD23-00A3-4799-A824-C108409B5E93}" srcOrd="1" destOrd="0" presId="urn:microsoft.com/office/officeart/2005/8/layout/orgChart1"/>
    <dgm:cxn modelId="{FD2AF83A-874F-4971-B3F6-6698A0C74DF4}" type="presParOf" srcId="{4AADF549-EE3E-4E48-A118-89DDEB85360E}" destId="{F3F39751-CD08-4850-AF44-C26EA7DB3437}" srcOrd="2" destOrd="0" presId="urn:microsoft.com/office/officeart/2005/8/layout/orgChart1"/>
    <dgm:cxn modelId="{07DE33A1-4F50-47B5-89A2-143A1FE4261F}" type="presParOf" srcId="{C01DE0F8-70FC-449F-9781-16867AD523A4}" destId="{BA4EEDA3-7BD3-4147-91FA-5FE9147A488A}" srcOrd="2" destOrd="0" presId="urn:microsoft.com/office/officeart/2005/8/layout/orgChart1"/>
    <dgm:cxn modelId="{01E68CA5-8477-44DA-BFBC-E077F2A5990E}" type="presParOf" srcId="{009C413E-A270-445B-AA22-93A07CB22864}" destId="{1960E799-DF98-478D-82AF-5B8E1897606C}" srcOrd="4" destOrd="0" presId="urn:microsoft.com/office/officeart/2005/8/layout/orgChart1"/>
    <dgm:cxn modelId="{0B870F75-186F-4363-9F65-B6EFF584E8C0}" type="presParOf" srcId="{009C413E-A270-445B-AA22-93A07CB22864}" destId="{BC168727-7167-4DCA-92BC-0C30E04A0385}" srcOrd="5" destOrd="0" presId="urn:microsoft.com/office/officeart/2005/8/layout/orgChart1"/>
    <dgm:cxn modelId="{F5AEDAA6-5BC7-4B94-8258-13BCA298AC77}" type="presParOf" srcId="{BC168727-7167-4DCA-92BC-0C30E04A0385}" destId="{4B1BBECF-E269-4DB2-93E8-5962200C2D03}" srcOrd="0" destOrd="0" presId="urn:microsoft.com/office/officeart/2005/8/layout/orgChart1"/>
    <dgm:cxn modelId="{5BF763E7-B31F-443A-886D-132EFC0EDCF5}" type="presParOf" srcId="{4B1BBECF-E269-4DB2-93E8-5962200C2D03}" destId="{8C817C4C-15AA-48AC-B285-049E66C9AB2A}" srcOrd="0" destOrd="0" presId="urn:microsoft.com/office/officeart/2005/8/layout/orgChart1"/>
    <dgm:cxn modelId="{1FC5C6A5-C430-4C10-A1AF-74D935801C26}" type="presParOf" srcId="{4B1BBECF-E269-4DB2-93E8-5962200C2D03}" destId="{8FB40B9B-D4B0-472C-9A0F-635982575FFF}" srcOrd="1" destOrd="0" presId="urn:microsoft.com/office/officeart/2005/8/layout/orgChart1"/>
    <dgm:cxn modelId="{6F74D301-F4FB-4D45-A800-A6B35FB134C5}" type="presParOf" srcId="{BC168727-7167-4DCA-92BC-0C30E04A0385}" destId="{6EEB7647-D5A5-4EDD-A41D-95AD8D8C69A1}" srcOrd="1" destOrd="0" presId="urn:microsoft.com/office/officeart/2005/8/layout/orgChart1"/>
    <dgm:cxn modelId="{7402B511-D918-42E6-B922-653577014EBE}" type="presParOf" srcId="{6EEB7647-D5A5-4EDD-A41D-95AD8D8C69A1}" destId="{921DC190-B691-4055-8C40-2D2A9BA3CC72}" srcOrd="0" destOrd="0" presId="urn:microsoft.com/office/officeart/2005/8/layout/orgChart1"/>
    <dgm:cxn modelId="{352A44C6-523C-4A91-8DC5-6E83F8B00AB9}" type="presParOf" srcId="{6EEB7647-D5A5-4EDD-A41D-95AD8D8C69A1}" destId="{E57D596E-A8CB-4A32-AD57-F1BF2127A456}" srcOrd="1" destOrd="0" presId="urn:microsoft.com/office/officeart/2005/8/layout/orgChart1"/>
    <dgm:cxn modelId="{B7FBFE7D-9C8C-4E0A-9E5C-1EF6A1B4E8E8}" type="presParOf" srcId="{E57D596E-A8CB-4A32-AD57-F1BF2127A456}" destId="{4061B135-B8BC-44BC-B49B-12D5E426184F}" srcOrd="0" destOrd="0" presId="urn:microsoft.com/office/officeart/2005/8/layout/orgChart1"/>
    <dgm:cxn modelId="{762D2D5C-CEE0-4E6C-B478-2F238159ABDA}" type="presParOf" srcId="{4061B135-B8BC-44BC-B49B-12D5E426184F}" destId="{559308E3-D863-4105-9A86-FED1EF4D3468}" srcOrd="0" destOrd="0" presId="urn:microsoft.com/office/officeart/2005/8/layout/orgChart1"/>
    <dgm:cxn modelId="{835733C0-A31A-461E-A785-1A4738C4331A}" type="presParOf" srcId="{4061B135-B8BC-44BC-B49B-12D5E426184F}" destId="{B5523E08-D497-46CA-BA5C-9297E823E7E6}" srcOrd="1" destOrd="0" presId="urn:microsoft.com/office/officeart/2005/8/layout/orgChart1"/>
    <dgm:cxn modelId="{A5997554-A0E6-40C6-81EC-56FC1E838AF2}" type="presParOf" srcId="{E57D596E-A8CB-4A32-AD57-F1BF2127A456}" destId="{256D9F75-611B-442D-B5F1-F28E845626DD}" srcOrd="1" destOrd="0" presId="urn:microsoft.com/office/officeart/2005/8/layout/orgChart1"/>
    <dgm:cxn modelId="{E9349565-CD1F-479C-92F5-C984132441C7}" type="presParOf" srcId="{E57D596E-A8CB-4A32-AD57-F1BF2127A456}" destId="{D69E28D7-73F6-4052-8298-40F4E79F9769}" srcOrd="2" destOrd="0" presId="urn:microsoft.com/office/officeart/2005/8/layout/orgChart1"/>
    <dgm:cxn modelId="{1922B85B-1255-4CB2-87AE-BD7B7A5A0F75}" type="presParOf" srcId="{6EEB7647-D5A5-4EDD-A41D-95AD8D8C69A1}" destId="{C651E275-CE59-4F53-A23F-AB1BBED091D3}" srcOrd="2" destOrd="0" presId="urn:microsoft.com/office/officeart/2005/8/layout/orgChart1"/>
    <dgm:cxn modelId="{63AB3844-BC90-4066-AB03-DB3610A83965}" type="presParOf" srcId="{6EEB7647-D5A5-4EDD-A41D-95AD8D8C69A1}" destId="{FB035DFB-9871-498D-AA9B-48E9220066C2}" srcOrd="3" destOrd="0" presId="urn:microsoft.com/office/officeart/2005/8/layout/orgChart1"/>
    <dgm:cxn modelId="{347154CF-206A-4E84-8DD7-33B2289D806F}" type="presParOf" srcId="{FB035DFB-9871-498D-AA9B-48E9220066C2}" destId="{623CA5B8-459F-4FB0-A93B-4DE187258318}" srcOrd="0" destOrd="0" presId="urn:microsoft.com/office/officeart/2005/8/layout/orgChart1"/>
    <dgm:cxn modelId="{8206E454-905C-45D2-92FC-454BB4757BAC}" type="presParOf" srcId="{623CA5B8-459F-4FB0-A93B-4DE187258318}" destId="{E9A34820-69BF-4C25-9CE3-6A351DAD68A3}" srcOrd="0" destOrd="0" presId="urn:microsoft.com/office/officeart/2005/8/layout/orgChart1"/>
    <dgm:cxn modelId="{ED840B0C-F609-442A-84D1-2364A40F0294}" type="presParOf" srcId="{623CA5B8-459F-4FB0-A93B-4DE187258318}" destId="{BDAA9C0E-3248-4636-BCB9-C1692CA35108}" srcOrd="1" destOrd="0" presId="urn:microsoft.com/office/officeart/2005/8/layout/orgChart1"/>
    <dgm:cxn modelId="{E0DB19E3-E65A-48F5-B827-EC0B7CCF74C1}" type="presParOf" srcId="{FB035DFB-9871-498D-AA9B-48E9220066C2}" destId="{2C518E0D-55C7-4449-B9E9-20B8AD01A02C}" srcOrd="1" destOrd="0" presId="urn:microsoft.com/office/officeart/2005/8/layout/orgChart1"/>
    <dgm:cxn modelId="{E46AEA48-3E5D-482B-8F62-87C7FF0675CD}" type="presParOf" srcId="{FB035DFB-9871-498D-AA9B-48E9220066C2}" destId="{E752D177-EBE8-429E-B74E-BB4B5AAD7B5A}" srcOrd="2" destOrd="0" presId="urn:microsoft.com/office/officeart/2005/8/layout/orgChart1"/>
    <dgm:cxn modelId="{7B6D9C3E-4F05-4CDA-8B9F-4F9C6D7CBF92}" type="presParOf" srcId="{6EEB7647-D5A5-4EDD-A41D-95AD8D8C69A1}" destId="{8D7D06CC-C129-46CF-B566-4247B136589C}" srcOrd="4" destOrd="0" presId="urn:microsoft.com/office/officeart/2005/8/layout/orgChart1"/>
    <dgm:cxn modelId="{0286D33C-104C-477F-BDC9-1BAEB70B0C24}" type="presParOf" srcId="{6EEB7647-D5A5-4EDD-A41D-95AD8D8C69A1}" destId="{C2C7E845-9829-4E54-954C-8DB3F7ED0B08}" srcOrd="5" destOrd="0" presId="urn:microsoft.com/office/officeart/2005/8/layout/orgChart1"/>
    <dgm:cxn modelId="{8B4139EA-10FB-46AB-8ABE-FAA7515FE580}" type="presParOf" srcId="{C2C7E845-9829-4E54-954C-8DB3F7ED0B08}" destId="{BF40EEE0-84D7-448C-88C2-827DD84325D0}" srcOrd="0" destOrd="0" presId="urn:microsoft.com/office/officeart/2005/8/layout/orgChart1"/>
    <dgm:cxn modelId="{35E71BAE-2FF0-4C7A-9FA3-1BDEE8E081F5}" type="presParOf" srcId="{BF40EEE0-84D7-448C-88C2-827DD84325D0}" destId="{3B86ED67-5449-41D9-8486-D018E9642273}" srcOrd="0" destOrd="0" presId="urn:microsoft.com/office/officeart/2005/8/layout/orgChart1"/>
    <dgm:cxn modelId="{058548C2-7A15-498F-991A-AFD86D36D211}" type="presParOf" srcId="{BF40EEE0-84D7-448C-88C2-827DD84325D0}" destId="{2DCE6AB6-1391-4DE8-8EC1-339A7486F130}" srcOrd="1" destOrd="0" presId="urn:microsoft.com/office/officeart/2005/8/layout/orgChart1"/>
    <dgm:cxn modelId="{02BB428A-D004-47C5-A525-9B1F14E22899}" type="presParOf" srcId="{C2C7E845-9829-4E54-954C-8DB3F7ED0B08}" destId="{34E1F5FD-43D4-4B26-8656-90C6EB182DD4}" srcOrd="1" destOrd="0" presId="urn:microsoft.com/office/officeart/2005/8/layout/orgChart1"/>
    <dgm:cxn modelId="{00650DD4-12C5-4708-816B-80E3FF0F6EEB}" type="presParOf" srcId="{C2C7E845-9829-4E54-954C-8DB3F7ED0B08}" destId="{C1FDC7BF-5264-486E-A50C-3A2579B3586F}" srcOrd="2" destOrd="0" presId="urn:microsoft.com/office/officeart/2005/8/layout/orgChart1"/>
    <dgm:cxn modelId="{C92E7902-D5BC-45B8-BB20-B3D52DC0D6DA}" type="presParOf" srcId="{BC168727-7167-4DCA-92BC-0C30E04A0385}" destId="{C01A1EF0-90C7-45B6-9312-CBE8757DD0F1}" srcOrd="2" destOrd="0" presId="urn:microsoft.com/office/officeart/2005/8/layout/orgChart1"/>
    <dgm:cxn modelId="{CFA926FF-B8EB-4E5B-9D0C-8A58EE91E777}" type="presParOf" srcId="{A0780F15-1FAB-41C3-87D6-1AB708D0963D}" destId="{85304BF4-4730-4C01-BDE5-52A14C969434}" srcOrd="2" destOrd="0" presId="urn:microsoft.com/office/officeart/2005/8/layout/orgChart1"/>
    <dgm:cxn modelId="{80B1BBFA-FD25-49E5-8758-2EE89A8CCA66}" type="presParOf" srcId="{6087F864-1AAD-4B2C-8C54-12EF05121CF6}" destId="{BD3611E9-E1CB-4504-AF17-298748FAA5B8}" srcOrd="2" destOrd="0" presId="urn:microsoft.com/office/officeart/2005/8/layout/orgChart1"/>
    <dgm:cxn modelId="{9F02C628-94F0-430A-902E-C9D494A33243}" type="presParOf" srcId="{6087F864-1AAD-4B2C-8C54-12EF05121CF6}" destId="{163732D3-A542-4AB3-80AD-13E661B64429}" srcOrd="3" destOrd="0" presId="urn:microsoft.com/office/officeart/2005/8/layout/orgChart1"/>
    <dgm:cxn modelId="{E3F5C38D-2919-4954-AD92-1898A5D4881A}" type="presParOf" srcId="{163732D3-A542-4AB3-80AD-13E661B64429}" destId="{D9D990FE-A367-4949-BB06-76090C6365E4}" srcOrd="0" destOrd="0" presId="urn:microsoft.com/office/officeart/2005/8/layout/orgChart1"/>
    <dgm:cxn modelId="{BEDE2680-A9D9-42AE-BC27-1AA86334B01B}" type="presParOf" srcId="{D9D990FE-A367-4949-BB06-76090C6365E4}" destId="{6DCFDB2E-B0BF-4587-BADA-CCFB770B1F15}" srcOrd="0" destOrd="0" presId="urn:microsoft.com/office/officeart/2005/8/layout/orgChart1"/>
    <dgm:cxn modelId="{0E3897A4-3169-44B4-922D-2D0A200DA6A2}" type="presParOf" srcId="{D9D990FE-A367-4949-BB06-76090C6365E4}" destId="{3D5449CA-4998-46A1-8A5E-98854C88DB79}" srcOrd="1" destOrd="0" presId="urn:microsoft.com/office/officeart/2005/8/layout/orgChart1"/>
    <dgm:cxn modelId="{278897C4-4DC1-4B29-A9AC-3C055DFB9DC0}" type="presParOf" srcId="{163732D3-A542-4AB3-80AD-13E661B64429}" destId="{ED634B97-A05C-4A99-9A38-104010D73898}" srcOrd="1" destOrd="0" presId="urn:microsoft.com/office/officeart/2005/8/layout/orgChart1"/>
    <dgm:cxn modelId="{166B58CC-E995-415E-A546-0D40D5E489C5}" type="presParOf" srcId="{163732D3-A542-4AB3-80AD-13E661B64429}" destId="{4DDDFDC9-768F-4481-BBDE-019A2A9F243F}" srcOrd="2" destOrd="0" presId="urn:microsoft.com/office/officeart/2005/8/layout/orgChart1"/>
    <dgm:cxn modelId="{DF0CEDA7-272F-4574-AFFA-483D567D23DE}" type="presParOf" srcId="{6087F864-1AAD-4B2C-8C54-12EF05121CF6}" destId="{C3D05037-EF56-4124-B069-CCA7F42AED51}" srcOrd="4" destOrd="0" presId="urn:microsoft.com/office/officeart/2005/8/layout/orgChart1"/>
    <dgm:cxn modelId="{A4473B9C-802D-4A78-9484-B44D26D20678}" type="presParOf" srcId="{6087F864-1AAD-4B2C-8C54-12EF05121CF6}" destId="{79A171E9-A005-4233-8763-3B220D6B390F}" srcOrd="5" destOrd="0" presId="urn:microsoft.com/office/officeart/2005/8/layout/orgChart1"/>
    <dgm:cxn modelId="{7B3BE2B4-9049-475C-93FC-E1C20C4C4A04}" type="presParOf" srcId="{79A171E9-A005-4233-8763-3B220D6B390F}" destId="{597CB54F-EE04-4305-927E-5829A25F51D1}" srcOrd="0" destOrd="0" presId="urn:microsoft.com/office/officeart/2005/8/layout/orgChart1"/>
    <dgm:cxn modelId="{59127FF7-6670-4DFB-BF51-0E42F085073C}" type="presParOf" srcId="{597CB54F-EE04-4305-927E-5829A25F51D1}" destId="{F20DB77D-7D60-411E-B860-14473F333883}" srcOrd="0" destOrd="0" presId="urn:microsoft.com/office/officeart/2005/8/layout/orgChart1"/>
    <dgm:cxn modelId="{FDD7BF80-E3D1-4701-AD1E-2C8BF91D27B4}" type="presParOf" srcId="{597CB54F-EE04-4305-927E-5829A25F51D1}" destId="{2836A4DC-87E6-4D7E-9CF6-1CA523C3FDE8}" srcOrd="1" destOrd="0" presId="urn:microsoft.com/office/officeart/2005/8/layout/orgChart1"/>
    <dgm:cxn modelId="{1653F01A-7161-4743-B406-CB8634575DD0}" type="presParOf" srcId="{79A171E9-A005-4233-8763-3B220D6B390F}" destId="{903036D9-D9B2-4660-9464-740FA007BF01}" srcOrd="1" destOrd="0" presId="urn:microsoft.com/office/officeart/2005/8/layout/orgChart1"/>
    <dgm:cxn modelId="{30F5E955-2865-49DF-9196-0F2EFF4569BD}" type="presParOf" srcId="{903036D9-D9B2-4660-9464-740FA007BF01}" destId="{4623EB11-CE29-4B78-A6A8-86E8DAFF5934}" srcOrd="0" destOrd="0" presId="urn:microsoft.com/office/officeart/2005/8/layout/orgChart1"/>
    <dgm:cxn modelId="{014CD7CE-D4EA-4CB7-B7AF-35CE3877A1B9}" type="presParOf" srcId="{903036D9-D9B2-4660-9464-740FA007BF01}" destId="{64AD36DD-9A72-4F42-A862-CDC594DD5DD0}" srcOrd="1" destOrd="0" presId="urn:microsoft.com/office/officeart/2005/8/layout/orgChart1"/>
    <dgm:cxn modelId="{B4F93EA5-2EAF-49E8-A2B1-A58A9D20B96B}" type="presParOf" srcId="{64AD36DD-9A72-4F42-A862-CDC594DD5DD0}" destId="{BB40D371-8E92-4EFD-958D-71DD9D5849CA}" srcOrd="0" destOrd="0" presId="urn:microsoft.com/office/officeart/2005/8/layout/orgChart1"/>
    <dgm:cxn modelId="{FAEF3906-D995-4207-ADB4-C07566AB45DC}" type="presParOf" srcId="{BB40D371-8E92-4EFD-958D-71DD9D5849CA}" destId="{1DA1669D-9955-4E30-978F-B6582C45D09E}" srcOrd="0" destOrd="0" presId="urn:microsoft.com/office/officeart/2005/8/layout/orgChart1"/>
    <dgm:cxn modelId="{F54A2B35-3A21-4DE0-B175-3E8C83287768}" type="presParOf" srcId="{BB40D371-8E92-4EFD-958D-71DD9D5849CA}" destId="{B202DFD5-CD87-404A-B273-14820E47B0ED}" srcOrd="1" destOrd="0" presId="urn:microsoft.com/office/officeart/2005/8/layout/orgChart1"/>
    <dgm:cxn modelId="{B176D90A-D712-4D2B-9FA3-751718BFC283}" type="presParOf" srcId="{64AD36DD-9A72-4F42-A862-CDC594DD5DD0}" destId="{5E9483E0-FCD1-4036-8CC4-44DE5D5B8D1B}" srcOrd="1" destOrd="0" presId="urn:microsoft.com/office/officeart/2005/8/layout/orgChart1"/>
    <dgm:cxn modelId="{E69ED62A-0FCC-484C-B15C-FCB09AE32E60}" type="presParOf" srcId="{5E9483E0-FCD1-4036-8CC4-44DE5D5B8D1B}" destId="{7C4500E5-ADE8-4C94-A2DC-96BD3411F167}" srcOrd="0" destOrd="0" presId="urn:microsoft.com/office/officeart/2005/8/layout/orgChart1"/>
    <dgm:cxn modelId="{F3D49819-8690-4183-8A30-8774338EEA42}" type="presParOf" srcId="{5E9483E0-FCD1-4036-8CC4-44DE5D5B8D1B}" destId="{6928EBC2-1D88-4098-B7CB-16090543787A}" srcOrd="1" destOrd="0" presId="urn:microsoft.com/office/officeart/2005/8/layout/orgChart1"/>
    <dgm:cxn modelId="{33148B7B-58A2-4DD0-8AD7-04D92B2A7407}" type="presParOf" srcId="{6928EBC2-1D88-4098-B7CB-16090543787A}" destId="{17F060A5-6E58-4000-8E24-E491F39079E1}" srcOrd="0" destOrd="0" presId="urn:microsoft.com/office/officeart/2005/8/layout/orgChart1"/>
    <dgm:cxn modelId="{FF58C533-7CF4-4A57-8AC1-C8555C698337}" type="presParOf" srcId="{17F060A5-6E58-4000-8E24-E491F39079E1}" destId="{50E33813-69DD-40FD-B7BB-14DE30486BCB}" srcOrd="0" destOrd="0" presId="urn:microsoft.com/office/officeart/2005/8/layout/orgChart1"/>
    <dgm:cxn modelId="{7B606878-BBA5-425C-8B38-7740403F715F}" type="presParOf" srcId="{17F060A5-6E58-4000-8E24-E491F39079E1}" destId="{9B761F90-C423-4E33-AAF0-4ADA956F720C}" srcOrd="1" destOrd="0" presId="urn:microsoft.com/office/officeart/2005/8/layout/orgChart1"/>
    <dgm:cxn modelId="{D7DF0719-16B9-4DBF-8F74-DBBFD5CE9310}" type="presParOf" srcId="{6928EBC2-1D88-4098-B7CB-16090543787A}" destId="{C38959B7-8F37-42DE-BFED-ECF0EC0A48F0}" srcOrd="1" destOrd="0" presId="urn:microsoft.com/office/officeart/2005/8/layout/orgChart1"/>
    <dgm:cxn modelId="{97DC9785-4AD4-4F90-879F-BC6D841A11EF}" type="presParOf" srcId="{6928EBC2-1D88-4098-B7CB-16090543787A}" destId="{BAA7FCBC-101E-4A55-AD61-0A73B4CA1305}" srcOrd="2" destOrd="0" presId="urn:microsoft.com/office/officeart/2005/8/layout/orgChart1"/>
    <dgm:cxn modelId="{366BAFF3-1C0A-47A3-B7EB-10FDE4E410A4}" type="presParOf" srcId="{5E9483E0-FCD1-4036-8CC4-44DE5D5B8D1B}" destId="{9715AFA3-E10B-45EE-BD9A-0A8A247E874A}" srcOrd="2" destOrd="0" presId="urn:microsoft.com/office/officeart/2005/8/layout/orgChart1"/>
    <dgm:cxn modelId="{EB19CDAF-E784-480B-887F-CF824096BEF2}" type="presParOf" srcId="{5E9483E0-FCD1-4036-8CC4-44DE5D5B8D1B}" destId="{8DE3E52C-4EA8-4E67-A8D3-9474E44AC298}" srcOrd="3" destOrd="0" presId="urn:microsoft.com/office/officeart/2005/8/layout/orgChart1"/>
    <dgm:cxn modelId="{5ABF173C-1148-4CCC-9153-3B829B1DD822}" type="presParOf" srcId="{8DE3E52C-4EA8-4E67-A8D3-9474E44AC298}" destId="{6902D0A1-E349-4A4F-837E-48B504B56323}" srcOrd="0" destOrd="0" presId="urn:microsoft.com/office/officeart/2005/8/layout/orgChart1"/>
    <dgm:cxn modelId="{67DAACC1-5ED4-40FB-91E5-9D45D36CBB37}" type="presParOf" srcId="{6902D0A1-E349-4A4F-837E-48B504B56323}" destId="{B69898FC-8E45-4A03-BD3C-66E8E6790169}" srcOrd="0" destOrd="0" presId="urn:microsoft.com/office/officeart/2005/8/layout/orgChart1"/>
    <dgm:cxn modelId="{48BC4E4F-3681-4A23-BCA6-5E6D8AB9C9C3}" type="presParOf" srcId="{6902D0A1-E349-4A4F-837E-48B504B56323}" destId="{3514332E-813D-45E5-B229-A3033CEA6353}" srcOrd="1" destOrd="0" presId="urn:microsoft.com/office/officeart/2005/8/layout/orgChart1"/>
    <dgm:cxn modelId="{97AFF8C8-7A82-4280-96BD-78E15179271C}" type="presParOf" srcId="{8DE3E52C-4EA8-4E67-A8D3-9474E44AC298}" destId="{5F4F5863-8388-49DD-AD91-4178B1077975}" srcOrd="1" destOrd="0" presId="urn:microsoft.com/office/officeart/2005/8/layout/orgChart1"/>
    <dgm:cxn modelId="{09891907-584A-488C-ABD2-0442F66196EB}" type="presParOf" srcId="{8DE3E52C-4EA8-4E67-A8D3-9474E44AC298}" destId="{CB5B0164-D44C-4ECF-9CCC-BB6E27B743D5}" srcOrd="2" destOrd="0" presId="urn:microsoft.com/office/officeart/2005/8/layout/orgChart1"/>
    <dgm:cxn modelId="{C63AD076-9B17-4E52-88C1-5766DF2EA282}" type="presParOf" srcId="{64AD36DD-9A72-4F42-A862-CDC594DD5DD0}" destId="{C7BE1DB2-F31F-4440-BBC9-E04447081244}" srcOrd="2" destOrd="0" presId="urn:microsoft.com/office/officeart/2005/8/layout/orgChart1"/>
    <dgm:cxn modelId="{CCAB16A9-CD84-4C74-B821-6131CE5A3F7B}" type="presParOf" srcId="{903036D9-D9B2-4660-9464-740FA007BF01}" destId="{B8382530-6D79-4596-B340-FA142F7EB02A}" srcOrd="2" destOrd="0" presId="urn:microsoft.com/office/officeart/2005/8/layout/orgChart1"/>
    <dgm:cxn modelId="{4539EDEF-7B6C-4D5C-BD45-0D0DF4BF3481}" type="presParOf" srcId="{903036D9-D9B2-4660-9464-740FA007BF01}" destId="{86E26447-A980-409B-A992-940CB034495D}" srcOrd="3" destOrd="0" presId="urn:microsoft.com/office/officeart/2005/8/layout/orgChart1"/>
    <dgm:cxn modelId="{134CBB73-7CC4-486B-9318-4FAAA1E439A9}" type="presParOf" srcId="{86E26447-A980-409B-A992-940CB034495D}" destId="{91C675DF-DE5A-4E56-8C95-7D6F7CF9CB3B}" srcOrd="0" destOrd="0" presId="urn:microsoft.com/office/officeart/2005/8/layout/orgChart1"/>
    <dgm:cxn modelId="{6B0418EC-BCD8-42E7-B408-552C4D7081B8}" type="presParOf" srcId="{91C675DF-DE5A-4E56-8C95-7D6F7CF9CB3B}" destId="{5B47A871-87DC-4A4D-96B9-9799ED01D7CD}" srcOrd="0" destOrd="0" presId="urn:microsoft.com/office/officeart/2005/8/layout/orgChart1"/>
    <dgm:cxn modelId="{7435CFBF-2AD0-4554-94E2-B8A2D2075A72}" type="presParOf" srcId="{91C675DF-DE5A-4E56-8C95-7D6F7CF9CB3B}" destId="{9CFFAEB8-4604-4D34-9180-095A5F43B916}" srcOrd="1" destOrd="0" presId="urn:microsoft.com/office/officeart/2005/8/layout/orgChart1"/>
    <dgm:cxn modelId="{B7FF7F68-4FCC-4575-BBF5-957CA8CA501B}" type="presParOf" srcId="{86E26447-A980-409B-A992-940CB034495D}" destId="{777462E5-5E83-42A9-94DC-9F069790F857}" srcOrd="1" destOrd="0" presId="urn:microsoft.com/office/officeart/2005/8/layout/orgChart1"/>
    <dgm:cxn modelId="{B837A3CF-3D2D-4A47-8E0E-3A74CE7A8F3A}" type="presParOf" srcId="{777462E5-5E83-42A9-94DC-9F069790F857}" destId="{82661D25-CDAE-4427-9025-E1AC5FF34DF3}" srcOrd="0" destOrd="0" presId="urn:microsoft.com/office/officeart/2005/8/layout/orgChart1"/>
    <dgm:cxn modelId="{E21710D1-91E6-4A83-ADCC-30E10C38E4AC}" type="presParOf" srcId="{777462E5-5E83-42A9-94DC-9F069790F857}" destId="{61036BE5-5699-45CB-A4DC-1334B8536063}" srcOrd="1" destOrd="0" presId="urn:microsoft.com/office/officeart/2005/8/layout/orgChart1"/>
    <dgm:cxn modelId="{F4959A38-86D0-4CB7-BB47-162F188E38CA}" type="presParOf" srcId="{61036BE5-5699-45CB-A4DC-1334B8536063}" destId="{3AD96862-F09A-4945-9F78-72D302D320EA}" srcOrd="0" destOrd="0" presId="urn:microsoft.com/office/officeart/2005/8/layout/orgChart1"/>
    <dgm:cxn modelId="{E7DE9103-09CD-4F05-B991-45A4C2D08DAF}" type="presParOf" srcId="{3AD96862-F09A-4945-9F78-72D302D320EA}" destId="{5C698228-786D-43B2-AFB8-C8008C61ABC9}" srcOrd="0" destOrd="0" presId="urn:microsoft.com/office/officeart/2005/8/layout/orgChart1"/>
    <dgm:cxn modelId="{226F4472-D3EC-4977-AE69-C878AB064055}" type="presParOf" srcId="{3AD96862-F09A-4945-9F78-72D302D320EA}" destId="{5160130C-D29D-44CC-AEF9-D475DC1E7260}" srcOrd="1" destOrd="0" presId="urn:microsoft.com/office/officeart/2005/8/layout/orgChart1"/>
    <dgm:cxn modelId="{12CFAF3A-88B2-4E36-A111-235D456C394B}" type="presParOf" srcId="{61036BE5-5699-45CB-A4DC-1334B8536063}" destId="{2AE92A07-EB22-413D-B017-5F9BD39F7840}" srcOrd="1" destOrd="0" presId="urn:microsoft.com/office/officeart/2005/8/layout/orgChart1"/>
    <dgm:cxn modelId="{6566840E-54CE-4486-96A7-93A95BDCED01}" type="presParOf" srcId="{61036BE5-5699-45CB-A4DC-1334B8536063}" destId="{6EACC79F-C9B7-4722-A36F-AC9550066039}" srcOrd="2" destOrd="0" presId="urn:microsoft.com/office/officeart/2005/8/layout/orgChart1"/>
    <dgm:cxn modelId="{3F340D5A-3236-40D0-A04C-067105844E12}" type="presParOf" srcId="{86E26447-A980-409B-A992-940CB034495D}" destId="{86822EED-8595-42B5-965B-334E58264D1A}" srcOrd="2" destOrd="0" presId="urn:microsoft.com/office/officeart/2005/8/layout/orgChart1"/>
    <dgm:cxn modelId="{D301BAAF-0D46-45C3-B22E-4868E747C629}" type="presParOf" srcId="{79A171E9-A005-4233-8763-3B220D6B390F}" destId="{119DAAB3-EAB0-4A7C-8D49-81E7BD5C5344}" srcOrd="2" destOrd="0" presId="urn:microsoft.com/office/officeart/2005/8/layout/orgChart1"/>
    <dgm:cxn modelId="{B466D041-99E7-431B-9C10-7C2A7102B096}" type="presParOf" srcId="{119DAAB3-EAB0-4A7C-8D49-81E7BD5C5344}" destId="{7002785C-46C8-4DAA-84F1-858D4E47039E}" srcOrd="0" destOrd="0" presId="urn:microsoft.com/office/officeart/2005/8/layout/orgChart1"/>
    <dgm:cxn modelId="{213D8F14-54F5-4015-B0CF-A99A9872A821}" type="presParOf" srcId="{119DAAB3-EAB0-4A7C-8D49-81E7BD5C5344}" destId="{58C76738-C40B-4E20-AF2E-D7C06AAC2F26}" srcOrd="1" destOrd="0" presId="urn:microsoft.com/office/officeart/2005/8/layout/orgChart1"/>
    <dgm:cxn modelId="{BCB85884-B151-4E1F-A10D-35E8B8331C7A}" type="presParOf" srcId="{58C76738-C40B-4E20-AF2E-D7C06AAC2F26}" destId="{3A49B881-2726-4377-8359-9CD136AA621B}" srcOrd="0" destOrd="0" presId="urn:microsoft.com/office/officeart/2005/8/layout/orgChart1"/>
    <dgm:cxn modelId="{573AD6C6-A71F-4F02-A66E-13012DC059EB}" type="presParOf" srcId="{3A49B881-2726-4377-8359-9CD136AA621B}" destId="{A1B8A892-4D07-40B0-8D28-D08E9806599F}" srcOrd="0" destOrd="0" presId="urn:microsoft.com/office/officeart/2005/8/layout/orgChart1"/>
    <dgm:cxn modelId="{5A01901A-42E7-4EE5-BA4B-CB27E0AA3BD1}" type="presParOf" srcId="{3A49B881-2726-4377-8359-9CD136AA621B}" destId="{B826EC13-6222-4064-BB7C-AB8CF3DD6EFB}" srcOrd="1" destOrd="0" presId="urn:microsoft.com/office/officeart/2005/8/layout/orgChart1"/>
    <dgm:cxn modelId="{6CD57A6C-7281-4C16-B43C-22445B2C5989}" type="presParOf" srcId="{58C76738-C40B-4E20-AF2E-D7C06AAC2F26}" destId="{271880E0-6932-4128-9761-F6C105BC2B11}" srcOrd="1" destOrd="0" presId="urn:microsoft.com/office/officeart/2005/8/layout/orgChart1"/>
    <dgm:cxn modelId="{71CC832A-EA77-4FE3-91AD-572FA5D22BD6}" type="presParOf" srcId="{58C76738-C40B-4E20-AF2E-D7C06AAC2F26}" destId="{F45E8F4A-71FE-4F3C-8295-22DAECA4F1A3}" srcOrd="2" destOrd="0" presId="urn:microsoft.com/office/officeart/2005/8/layout/orgChart1"/>
    <dgm:cxn modelId="{5567D756-3E8B-4B52-8DC3-D007BB7A9A70}" type="presParOf" srcId="{6087F864-1AAD-4B2C-8C54-12EF05121CF6}" destId="{062B38BC-1E49-4B37-94D2-355BF8DDCE59}" srcOrd="6" destOrd="0" presId="urn:microsoft.com/office/officeart/2005/8/layout/orgChart1"/>
    <dgm:cxn modelId="{8A57C3EF-DB6C-45CF-B76F-D57CAAC9C1D5}" type="presParOf" srcId="{6087F864-1AAD-4B2C-8C54-12EF05121CF6}" destId="{52FDF0B4-DC38-4DF8-A1B1-B29BB8816DFF}" srcOrd="7" destOrd="0" presId="urn:microsoft.com/office/officeart/2005/8/layout/orgChart1"/>
    <dgm:cxn modelId="{AE272BD3-894D-4362-A54E-4ACAAA219B5B}" type="presParOf" srcId="{52FDF0B4-DC38-4DF8-A1B1-B29BB8816DFF}" destId="{60F9F1A8-A639-4D68-A34C-92392302A396}" srcOrd="0" destOrd="0" presId="urn:microsoft.com/office/officeart/2005/8/layout/orgChart1"/>
    <dgm:cxn modelId="{5D8B95F4-26EE-4D96-95E0-0E63288F7300}" type="presParOf" srcId="{60F9F1A8-A639-4D68-A34C-92392302A396}" destId="{A25F8447-3116-4E69-8BB1-B3DCAD8DD3DE}" srcOrd="0" destOrd="0" presId="urn:microsoft.com/office/officeart/2005/8/layout/orgChart1"/>
    <dgm:cxn modelId="{5FEEAD2F-86D6-4C17-9F0C-E8A5E6D0BAD7}" type="presParOf" srcId="{60F9F1A8-A639-4D68-A34C-92392302A396}" destId="{30667CA5-0462-468C-941E-8B58EFA74C11}" srcOrd="1" destOrd="0" presId="urn:microsoft.com/office/officeart/2005/8/layout/orgChart1"/>
    <dgm:cxn modelId="{6175F6D8-1773-417B-8027-C6D91D0B1B1E}" type="presParOf" srcId="{52FDF0B4-DC38-4DF8-A1B1-B29BB8816DFF}" destId="{B494F806-AD31-48D4-B5B3-04C286D6D851}" srcOrd="1" destOrd="0" presId="urn:microsoft.com/office/officeart/2005/8/layout/orgChart1"/>
    <dgm:cxn modelId="{E951AE4B-84BD-47F1-B04B-85920914F2B8}" type="presParOf" srcId="{52FDF0B4-DC38-4DF8-A1B1-B29BB8816DFF}" destId="{26AF035C-EC85-4655-B573-BE2D79DFFA5B}" srcOrd="2" destOrd="0" presId="urn:microsoft.com/office/officeart/2005/8/layout/orgChart1"/>
    <dgm:cxn modelId="{E78DAE90-8EA3-4252-99E1-E154969EA76A}" type="presParOf" srcId="{6087F864-1AAD-4B2C-8C54-12EF05121CF6}" destId="{A1DABFED-C810-49FF-9E4F-D8A4C05644B3}" srcOrd="8" destOrd="0" presId="urn:microsoft.com/office/officeart/2005/8/layout/orgChart1"/>
    <dgm:cxn modelId="{F336DF0D-1B86-40CB-9F2D-46D6287D5F81}" type="presParOf" srcId="{6087F864-1AAD-4B2C-8C54-12EF05121CF6}" destId="{401CF5B5-277D-467D-9389-B6E5CED9B3F6}" srcOrd="9" destOrd="0" presId="urn:microsoft.com/office/officeart/2005/8/layout/orgChart1"/>
    <dgm:cxn modelId="{900BF25E-B901-4EC6-8935-249A7425D645}" type="presParOf" srcId="{401CF5B5-277D-467D-9389-B6E5CED9B3F6}" destId="{270339FA-CF13-4905-BB5D-5631AAD78871}" srcOrd="0" destOrd="0" presId="urn:microsoft.com/office/officeart/2005/8/layout/orgChart1"/>
    <dgm:cxn modelId="{5BB66AA9-8AC3-4EA1-8002-8B0A38E032A7}" type="presParOf" srcId="{270339FA-CF13-4905-BB5D-5631AAD78871}" destId="{648D6DD7-271D-4BA3-913F-A4BF782B47C4}" srcOrd="0" destOrd="0" presId="urn:microsoft.com/office/officeart/2005/8/layout/orgChart1"/>
    <dgm:cxn modelId="{793D19DE-D47C-4AD6-93C3-0C2B2E817551}" type="presParOf" srcId="{270339FA-CF13-4905-BB5D-5631AAD78871}" destId="{3BB408DD-5D82-4B3E-AE94-6E2A2FD9CD7D}" srcOrd="1" destOrd="0" presId="urn:microsoft.com/office/officeart/2005/8/layout/orgChart1"/>
    <dgm:cxn modelId="{FAE95747-7298-4F97-8EC7-060D5D005ABD}" type="presParOf" srcId="{401CF5B5-277D-467D-9389-B6E5CED9B3F6}" destId="{665D7A83-A40A-44BE-B2E2-6B6F7A4FEB7B}" srcOrd="1" destOrd="0" presId="urn:microsoft.com/office/officeart/2005/8/layout/orgChart1"/>
    <dgm:cxn modelId="{154E29B5-E2B4-4859-B06F-B96027922881}" type="presParOf" srcId="{665D7A83-A40A-44BE-B2E2-6B6F7A4FEB7B}" destId="{C51F2D41-CE79-4473-A714-AFBD9F0DD205}" srcOrd="0" destOrd="0" presId="urn:microsoft.com/office/officeart/2005/8/layout/orgChart1"/>
    <dgm:cxn modelId="{69AA8608-5ED8-42B4-A5D6-08934516C3DC}" type="presParOf" srcId="{665D7A83-A40A-44BE-B2E2-6B6F7A4FEB7B}" destId="{39DBDF18-F63D-4112-BCA2-44921087D039}" srcOrd="1" destOrd="0" presId="urn:microsoft.com/office/officeart/2005/8/layout/orgChart1"/>
    <dgm:cxn modelId="{91EE48AA-61F2-4DC9-9E09-D0AD146B28FC}" type="presParOf" srcId="{39DBDF18-F63D-4112-BCA2-44921087D039}" destId="{040F9F75-A6D7-4A6E-A0A1-897523C31ACD}" srcOrd="0" destOrd="0" presId="urn:microsoft.com/office/officeart/2005/8/layout/orgChart1"/>
    <dgm:cxn modelId="{5ED766A2-0B14-4F56-B19A-466FD8F726D7}" type="presParOf" srcId="{040F9F75-A6D7-4A6E-A0A1-897523C31ACD}" destId="{C7B9D9D8-8E2D-430E-BE1E-525C420291D2}" srcOrd="0" destOrd="0" presId="urn:microsoft.com/office/officeart/2005/8/layout/orgChart1"/>
    <dgm:cxn modelId="{62394218-D3DD-48FA-BADC-32C26398FC65}" type="presParOf" srcId="{040F9F75-A6D7-4A6E-A0A1-897523C31ACD}" destId="{30F5A4F9-B26D-4531-96A2-4ED12FD01D4D}" srcOrd="1" destOrd="0" presId="urn:microsoft.com/office/officeart/2005/8/layout/orgChart1"/>
    <dgm:cxn modelId="{59B60B97-0864-4935-8930-E5495491D7D5}" type="presParOf" srcId="{39DBDF18-F63D-4112-BCA2-44921087D039}" destId="{16E078AF-0700-4DA3-901C-F8E9FC75EBE2}" srcOrd="1" destOrd="0" presId="urn:microsoft.com/office/officeart/2005/8/layout/orgChart1"/>
    <dgm:cxn modelId="{15C59C9B-55BE-4EB5-BC93-4965353A1DB4}" type="presParOf" srcId="{16E078AF-0700-4DA3-901C-F8E9FC75EBE2}" destId="{215C4D2C-0DB0-4F22-9BEE-7E8DCEFB1F27}" srcOrd="0" destOrd="0" presId="urn:microsoft.com/office/officeart/2005/8/layout/orgChart1"/>
    <dgm:cxn modelId="{ED99AE75-6C01-4502-83F6-BB41D98BD4A7}" type="presParOf" srcId="{16E078AF-0700-4DA3-901C-F8E9FC75EBE2}" destId="{B29BA082-2E64-4430-BD62-C33EF7E3C0F2}" srcOrd="1" destOrd="0" presId="urn:microsoft.com/office/officeart/2005/8/layout/orgChart1"/>
    <dgm:cxn modelId="{C8C8269D-4B1F-4B1A-B6E3-3C30526F37AA}" type="presParOf" srcId="{B29BA082-2E64-4430-BD62-C33EF7E3C0F2}" destId="{54405F5F-489C-402C-9B18-4818E7C5DEF5}" srcOrd="0" destOrd="0" presId="urn:microsoft.com/office/officeart/2005/8/layout/orgChart1"/>
    <dgm:cxn modelId="{DD671E25-8C4D-434B-BC5C-89040F935006}" type="presParOf" srcId="{54405F5F-489C-402C-9B18-4818E7C5DEF5}" destId="{3624BD13-DC6F-432A-BF5A-212E1FC58D13}" srcOrd="0" destOrd="0" presId="urn:microsoft.com/office/officeart/2005/8/layout/orgChart1"/>
    <dgm:cxn modelId="{200CF941-4618-4CC1-8A96-7C84E744DE14}" type="presParOf" srcId="{54405F5F-489C-402C-9B18-4818E7C5DEF5}" destId="{BE65C65E-68E9-4339-B617-6C56008F8B72}" srcOrd="1" destOrd="0" presId="urn:microsoft.com/office/officeart/2005/8/layout/orgChart1"/>
    <dgm:cxn modelId="{6FB21100-DD70-45E5-A3DA-AC5963FF2528}" type="presParOf" srcId="{B29BA082-2E64-4430-BD62-C33EF7E3C0F2}" destId="{05E41DEE-72DD-4265-8511-D1AF968F2C3B}" srcOrd="1" destOrd="0" presId="urn:microsoft.com/office/officeart/2005/8/layout/orgChart1"/>
    <dgm:cxn modelId="{B6981231-5C74-47F1-AC81-D809608AD365}" type="presParOf" srcId="{B29BA082-2E64-4430-BD62-C33EF7E3C0F2}" destId="{361FDF0D-B540-46C7-AFCA-83FAF01E1AD8}" srcOrd="2" destOrd="0" presId="urn:microsoft.com/office/officeart/2005/8/layout/orgChart1"/>
    <dgm:cxn modelId="{D1F1C563-E602-4B43-97C7-48C0CEBF76EB}" type="presParOf" srcId="{39DBDF18-F63D-4112-BCA2-44921087D039}" destId="{546DBE61-2B2D-4EB7-8D9B-DF6ABD1FB10C}" srcOrd="2" destOrd="0" presId="urn:microsoft.com/office/officeart/2005/8/layout/orgChart1"/>
    <dgm:cxn modelId="{A6F8279B-CB69-4E75-BFC0-C4B31A86893F}" type="presParOf" srcId="{546DBE61-2B2D-4EB7-8D9B-DF6ABD1FB10C}" destId="{DA6DF4D4-C800-4AFE-A52A-E89367A25AA6}" srcOrd="0" destOrd="0" presId="urn:microsoft.com/office/officeart/2005/8/layout/orgChart1"/>
    <dgm:cxn modelId="{3AFF12E5-5760-487F-B82A-1C5D0FA8719C}" type="presParOf" srcId="{546DBE61-2B2D-4EB7-8D9B-DF6ABD1FB10C}" destId="{D68E0F28-D5EC-4077-8720-72C3C44EA781}" srcOrd="1" destOrd="0" presId="urn:microsoft.com/office/officeart/2005/8/layout/orgChart1"/>
    <dgm:cxn modelId="{74FE82C7-7697-41BD-BC14-EEA93CCAC8DD}" type="presParOf" srcId="{D68E0F28-D5EC-4077-8720-72C3C44EA781}" destId="{73FB5C29-50E7-4F35-ACE6-B5A2337596E8}" srcOrd="0" destOrd="0" presId="urn:microsoft.com/office/officeart/2005/8/layout/orgChart1"/>
    <dgm:cxn modelId="{A2F31812-9996-49EE-95D6-625B3A2DDAD1}" type="presParOf" srcId="{73FB5C29-50E7-4F35-ACE6-B5A2337596E8}" destId="{3307853D-C6BB-47C7-BF2F-7CA14BDFF6E0}" srcOrd="0" destOrd="0" presId="urn:microsoft.com/office/officeart/2005/8/layout/orgChart1"/>
    <dgm:cxn modelId="{3B093A62-F254-463F-9FC2-996F7B4DEA3E}" type="presParOf" srcId="{73FB5C29-50E7-4F35-ACE6-B5A2337596E8}" destId="{CCD1CE5E-D6EA-412E-8C7A-F258D3838D38}" srcOrd="1" destOrd="0" presId="urn:microsoft.com/office/officeart/2005/8/layout/orgChart1"/>
    <dgm:cxn modelId="{62E30E1A-4D17-4F11-A127-4423D15A9259}" type="presParOf" srcId="{D68E0F28-D5EC-4077-8720-72C3C44EA781}" destId="{A68E9A7A-336D-4D63-B41F-13E5F353A07A}" srcOrd="1" destOrd="0" presId="urn:microsoft.com/office/officeart/2005/8/layout/orgChart1"/>
    <dgm:cxn modelId="{3D17606D-E2AE-491C-BE6D-0A73639C9BB3}" type="presParOf" srcId="{D68E0F28-D5EC-4077-8720-72C3C44EA781}" destId="{7C190107-AB20-4038-8D23-DD95F523BBB5}" srcOrd="2" destOrd="0" presId="urn:microsoft.com/office/officeart/2005/8/layout/orgChart1"/>
    <dgm:cxn modelId="{757FCA4E-6E25-44B0-ACF1-2A4B46A1990E}" type="presParOf" srcId="{665D7A83-A40A-44BE-B2E2-6B6F7A4FEB7B}" destId="{5A7F5D1F-16D3-428F-8F92-0AF81445E4AC}" srcOrd="2" destOrd="0" presId="urn:microsoft.com/office/officeart/2005/8/layout/orgChart1"/>
    <dgm:cxn modelId="{6774F4B6-56C4-4E7A-8C54-EA86D205D03B}" type="presParOf" srcId="{665D7A83-A40A-44BE-B2E2-6B6F7A4FEB7B}" destId="{5CC33C2D-B147-4C94-B165-9D9EA83431B7}" srcOrd="3" destOrd="0" presId="urn:microsoft.com/office/officeart/2005/8/layout/orgChart1"/>
    <dgm:cxn modelId="{00341F86-557E-41D3-9C5E-5E496B6C2681}" type="presParOf" srcId="{5CC33C2D-B147-4C94-B165-9D9EA83431B7}" destId="{67DCE68F-DD16-44D1-AF79-D6AEDCEBEA86}" srcOrd="0" destOrd="0" presId="urn:microsoft.com/office/officeart/2005/8/layout/orgChart1"/>
    <dgm:cxn modelId="{4B2F5040-6514-43FC-8C1C-D1D61811809A}" type="presParOf" srcId="{67DCE68F-DD16-44D1-AF79-D6AEDCEBEA86}" destId="{6096B28A-DCC3-4919-9AE3-E765251B6DA3}" srcOrd="0" destOrd="0" presId="urn:microsoft.com/office/officeart/2005/8/layout/orgChart1"/>
    <dgm:cxn modelId="{3C13BAF5-CB0B-482F-B54D-EF412542D63C}" type="presParOf" srcId="{67DCE68F-DD16-44D1-AF79-D6AEDCEBEA86}" destId="{D18312F2-56B8-467A-A52A-357F080AB32A}" srcOrd="1" destOrd="0" presId="urn:microsoft.com/office/officeart/2005/8/layout/orgChart1"/>
    <dgm:cxn modelId="{D0960D23-ED24-4A72-9072-9C7FC66203B5}" type="presParOf" srcId="{5CC33C2D-B147-4C94-B165-9D9EA83431B7}" destId="{67040917-4D17-48D9-82EC-A7607C3C611B}" srcOrd="1" destOrd="0" presId="urn:microsoft.com/office/officeart/2005/8/layout/orgChart1"/>
    <dgm:cxn modelId="{C6860891-93CC-4CEB-8552-217F6A71D0D8}" type="presParOf" srcId="{67040917-4D17-48D9-82EC-A7607C3C611B}" destId="{7FFC9446-F000-43D6-BE29-3937D744F842}" srcOrd="0" destOrd="0" presId="urn:microsoft.com/office/officeart/2005/8/layout/orgChart1"/>
    <dgm:cxn modelId="{1208F995-F746-4016-B517-AA949C58DE2D}" type="presParOf" srcId="{67040917-4D17-48D9-82EC-A7607C3C611B}" destId="{C7CC099C-55C6-49AC-854E-5E5B6FF6D2B5}" srcOrd="1" destOrd="0" presId="urn:microsoft.com/office/officeart/2005/8/layout/orgChart1"/>
    <dgm:cxn modelId="{C13ECA13-C33C-4C62-997D-5ECDD42AFA4E}" type="presParOf" srcId="{C7CC099C-55C6-49AC-854E-5E5B6FF6D2B5}" destId="{347E3200-A35E-4649-A74D-FB938204481F}" srcOrd="0" destOrd="0" presId="urn:microsoft.com/office/officeart/2005/8/layout/orgChart1"/>
    <dgm:cxn modelId="{695CB887-5498-4BBE-B996-DA6AFA28B287}" type="presParOf" srcId="{347E3200-A35E-4649-A74D-FB938204481F}" destId="{660C6332-1AFD-4098-B718-99C003EC85FD}" srcOrd="0" destOrd="0" presId="urn:microsoft.com/office/officeart/2005/8/layout/orgChart1"/>
    <dgm:cxn modelId="{A8894DA0-3A0E-46B4-9301-2D4EB240FA8B}" type="presParOf" srcId="{347E3200-A35E-4649-A74D-FB938204481F}" destId="{53C50461-5903-4E30-8758-E1CFFF2332B0}" srcOrd="1" destOrd="0" presId="urn:microsoft.com/office/officeart/2005/8/layout/orgChart1"/>
    <dgm:cxn modelId="{684A6A2E-F66E-4028-8545-2D5C3710D864}" type="presParOf" srcId="{C7CC099C-55C6-49AC-854E-5E5B6FF6D2B5}" destId="{35CBC051-F5FF-4127-A2F0-F348F59EC6A6}" srcOrd="1" destOrd="0" presId="urn:microsoft.com/office/officeart/2005/8/layout/orgChart1"/>
    <dgm:cxn modelId="{04E948B6-77E7-4E46-938A-47D9917EF090}" type="presParOf" srcId="{C7CC099C-55C6-49AC-854E-5E5B6FF6D2B5}" destId="{4E6C043C-38CD-46B3-93C6-361DB7F29476}" srcOrd="2" destOrd="0" presId="urn:microsoft.com/office/officeart/2005/8/layout/orgChart1"/>
    <dgm:cxn modelId="{9A1CEBBD-1D73-47FC-9CEC-02E58CAFE607}" type="presParOf" srcId="{67040917-4D17-48D9-82EC-A7607C3C611B}" destId="{87AC3705-9999-4A49-9901-9D145213A3E5}" srcOrd="2" destOrd="0" presId="urn:microsoft.com/office/officeart/2005/8/layout/orgChart1"/>
    <dgm:cxn modelId="{A0E19959-F2C3-4838-9372-C42B596B8135}" type="presParOf" srcId="{67040917-4D17-48D9-82EC-A7607C3C611B}" destId="{DFEAF3AC-C3E1-4FEA-887C-4251CBEF2848}" srcOrd="3" destOrd="0" presId="urn:microsoft.com/office/officeart/2005/8/layout/orgChart1"/>
    <dgm:cxn modelId="{6EBEF630-AD5E-44A2-A050-499B933307A8}" type="presParOf" srcId="{DFEAF3AC-C3E1-4FEA-887C-4251CBEF2848}" destId="{609DE969-BA17-47B2-B149-E66AAE94D577}" srcOrd="0" destOrd="0" presId="urn:microsoft.com/office/officeart/2005/8/layout/orgChart1"/>
    <dgm:cxn modelId="{542165B3-6D16-46AC-8CC4-6A38F36850A0}" type="presParOf" srcId="{609DE969-BA17-47B2-B149-E66AAE94D577}" destId="{6E2262F7-10ED-4C1E-88EA-BEADF2C20B1D}" srcOrd="0" destOrd="0" presId="urn:microsoft.com/office/officeart/2005/8/layout/orgChart1"/>
    <dgm:cxn modelId="{1940C253-CE8E-4B04-B4DC-074DE7FD32FD}" type="presParOf" srcId="{609DE969-BA17-47B2-B149-E66AAE94D577}" destId="{F7930E0D-A07B-4F9B-B95A-EA2E3D068712}" srcOrd="1" destOrd="0" presId="urn:microsoft.com/office/officeart/2005/8/layout/orgChart1"/>
    <dgm:cxn modelId="{DBF4B36F-6954-40D3-82A3-BC00A16CA69E}" type="presParOf" srcId="{DFEAF3AC-C3E1-4FEA-887C-4251CBEF2848}" destId="{A2B6D666-385E-4D45-B2DC-8F18CB33F9A1}" srcOrd="1" destOrd="0" presId="urn:microsoft.com/office/officeart/2005/8/layout/orgChart1"/>
    <dgm:cxn modelId="{F16E96C7-DE2A-4E99-A2F9-D5A457FEF24C}" type="presParOf" srcId="{DFEAF3AC-C3E1-4FEA-887C-4251CBEF2848}" destId="{5120678D-45C8-42A8-A862-216A93B3CDFE}" srcOrd="2" destOrd="0" presId="urn:microsoft.com/office/officeart/2005/8/layout/orgChart1"/>
    <dgm:cxn modelId="{AD9801C7-9343-41A5-92D1-C3D05F21145E}" type="presParOf" srcId="{5CC33C2D-B147-4C94-B165-9D9EA83431B7}" destId="{DE1A0828-A38D-42A0-B050-A1EC8A5DC2BD}" srcOrd="2" destOrd="0" presId="urn:microsoft.com/office/officeart/2005/8/layout/orgChart1"/>
    <dgm:cxn modelId="{9137CC94-825A-4621-8C5E-5F3C1DC08FE0}" type="presParOf" srcId="{665D7A83-A40A-44BE-B2E2-6B6F7A4FEB7B}" destId="{14402316-E4C6-47F0-A357-A91E38139566}" srcOrd="4" destOrd="0" presId="urn:microsoft.com/office/officeart/2005/8/layout/orgChart1"/>
    <dgm:cxn modelId="{2AC66483-F62C-48FC-9E13-8E2AF77C39F2}" type="presParOf" srcId="{665D7A83-A40A-44BE-B2E2-6B6F7A4FEB7B}" destId="{DC5B22E8-5222-498B-86A3-2F2E80917033}" srcOrd="5" destOrd="0" presId="urn:microsoft.com/office/officeart/2005/8/layout/orgChart1"/>
    <dgm:cxn modelId="{956E0E58-18B7-4C22-AD8C-1A11C083EB47}" type="presParOf" srcId="{DC5B22E8-5222-498B-86A3-2F2E80917033}" destId="{8EDB7DC2-F607-4D3B-9EC9-B7C4D2A6F539}" srcOrd="0" destOrd="0" presId="urn:microsoft.com/office/officeart/2005/8/layout/orgChart1"/>
    <dgm:cxn modelId="{19573DC2-AB5B-4BDE-AE62-54D9AD980C86}" type="presParOf" srcId="{8EDB7DC2-F607-4D3B-9EC9-B7C4D2A6F539}" destId="{2305E432-D6E0-4108-B77D-2E234AFB13F8}" srcOrd="0" destOrd="0" presId="urn:microsoft.com/office/officeart/2005/8/layout/orgChart1"/>
    <dgm:cxn modelId="{CF90FB7C-1381-41D9-B8C4-259C737EB845}" type="presParOf" srcId="{8EDB7DC2-F607-4D3B-9EC9-B7C4D2A6F539}" destId="{4DF9109F-8C72-4E71-8F94-07CBD0670648}" srcOrd="1" destOrd="0" presId="urn:microsoft.com/office/officeart/2005/8/layout/orgChart1"/>
    <dgm:cxn modelId="{9A981E11-5FE5-4304-BB56-821ECD76811B}" type="presParOf" srcId="{DC5B22E8-5222-498B-86A3-2F2E80917033}" destId="{F0D60F16-F9F4-44C9-BFAB-A4C0D79AAFF8}" srcOrd="1" destOrd="0" presId="urn:microsoft.com/office/officeart/2005/8/layout/orgChart1"/>
    <dgm:cxn modelId="{765D4E2F-6AAB-4246-B1E3-20CCCA3EBCEB}" type="presParOf" srcId="{DC5B22E8-5222-498B-86A3-2F2E80917033}" destId="{535EC192-8A7C-4400-9229-8F930DA22225}" srcOrd="2" destOrd="0" presId="urn:microsoft.com/office/officeart/2005/8/layout/orgChart1"/>
    <dgm:cxn modelId="{59377EBD-2BFD-4350-B356-83000C7A7689}" type="presParOf" srcId="{535EC192-8A7C-4400-9229-8F930DA22225}" destId="{55F25C92-77AD-4109-AAAE-172D2A5C5391}" srcOrd="0" destOrd="0" presId="urn:microsoft.com/office/officeart/2005/8/layout/orgChart1"/>
    <dgm:cxn modelId="{FA5C2C66-610E-4BF3-AB45-A861D5ACA6E8}" type="presParOf" srcId="{535EC192-8A7C-4400-9229-8F930DA22225}" destId="{21DE4101-9763-40BA-BD6B-C5EB5D774531}" srcOrd="1" destOrd="0" presId="urn:microsoft.com/office/officeart/2005/8/layout/orgChart1"/>
    <dgm:cxn modelId="{08D95090-FF9A-4EA3-BA9B-A0AF8A2B8B38}" type="presParOf" srcId="{21DE4101-9763-40BA-BD6B-C5EB5D774531}" destId="{F911E574-9B4D-4DF8-BF10-06313092A8E1}" srcOrd="0" destOrd="0" presId="urn:microsoft.com/office/officeart/2005/8/layout/orgChart1"/>
    <dgm:cxn modelId="{46AF2377-E5AA-469E-8BE4-6F1BBA79C607}" type="presParOf" srcId="{F911E574-9B4D-4DF8-BF10-06313092A8E1}" destId="{EDEE1C0B-C140-4264-A1A9-DD84BDBB150D}" srcOrd="0" destOrd="0" presId="urn:microsoft.com/office/officeart/2005/8/layout/orgChart1"/>
    <dgm:cxn modelId="{55CCFF5A-4A18-4CBF-B041-545206AB88EB}" type="presParOf" srcId="{F911E574-9B4D-4DF8-BF10-06313092A8E1}" destId="{4D065B98-74CF-4305-B46D-2EBCA5248355}" srcOrd="1" destOrd="0" presId="urn:microsoft.com/office/officeart/2005/8/layout/orgChart1"/>
    <dgm:cxn modelId="{7F111BDB-59C0-42C3-87CF-44341BFE1609}" type="presParOf" srcId="{21DE4101-9763-40BA-BD6B-C5EB5D774531}" destId="{850CFD69-BBF3-47A6-A10C-55E56A213F61}" srcOrd="1" destOrd="0" presId="urn:microsoft.com/office/officeart/2005/8/layout/orgChart1"/>
    <dgm:cxn modelId="{035C0208-8767-4670-8B39-0600E3A03FFC}" type="presParOf" srcId="{21DE4101-9763-40BA-BD6B-C5EB5D774531}" destId="{FEA7E9BA-293A-4022-9D9C-F89E641E5F65}" srcOrd="2" destOrd="0" presId="urn:microsoft.com/office/officeart/2005/8/layout/orgChart1"/>
    <dgm:cxn modelId="{034912D8-26C7-4054-90E6-0F58E8F02166}" type="presParOf" srcId="{665D7A83-A40A-44BE-B2E2-6B6F7A4FEB7B}" destId="{69D92FBC-B4D6-49E2-A553-2DB49C27E122}" srcOrd="6" destOrd="0" presId="urn:microsoft.com/office/officeart/2005/8/layout/orgChart1"/>
    <dgm:cxn modelId="{E3C2D052-E29B-4558-A7AA-ACB4290C4FEE}" type="presParOf" srcId="{665D7A83-A40A-44BE-B2E2-6B6F7A4FEB7B}" destId="{47CCD2A2-01A5-45D1-B34A-5E1D986511CB}" srcOrd="7" destOrd="0" presId="urn:microsoft.com/office/officeart/2005/8/layout/orgChart1"/>
    <dgm:cxn modelId="{BE45D19B-1224-4E24-9319-29D442E16091}" type="presParOf" srcId="{47CCD2A2-01A5-45D1-B34A-5E1D986511CB}" destId="{F10B66E2-534F-41E1-9D3A-93E42848328B}" srcOrd="0" destOrd="0" presId="urn:microsoft.com/office/officeart/2005/8/layout/orgChart1"/>
    <dgm:cxn modelId="{80206DB0-B0C7-4293-88FE-C3F48EC87B4D}" type="presParOf" srcId="{F10B66E2-534F-41E1-9D3A-93E42848328B}" destId="{7E91E681-40E7-4BE1-A923-E2705333F623}" srcOrd="0" destOrd="0" presId="urn:microsoft.com/office/officeart/2005/8/layout/orgChart1"/>
    <dgm:cxn modelId="{315E763C-05D1-4710-997C-7CBA070764B4}" type="presParOf" srcId="{F10B66E2-534F-41E1-9D3A-93E42848328B}" destId="{69442857-99E2-47CA-B335-EECA7F56ECC6}" srcOrd="1" destOrd="0" presId="urn:microsoft.com/office/officeart/2005/8/layout/orgChart1"/>
    <dgm:cxn modelId="{256E31CD-7BB5-442E-B792-098EE2B0F5FF}" type="presParOf" srcId="{47CCD2A2-01A5-45D1-B34A-5E1D986511CB}" destId="{21550CAB-E3E0-4572-BC21-BB3858A95581}" srcOrd="1" destOrd="0" presId="urn:microsoft.com/office/officeart/2005/8/layout/orgChart1"/>
    <dgm:cxn modelId="{D98927C7-CDD0-4A61-8548-7CD0406C3120}" type="presParOf" srcId="{21550CAB-E3E0-4572-BC21-BB3858A95581}" destId="{4253AF52-507D-47F7-A204-5AEF3A6369EF}" srcOrd="0" destOrd="0" presId="urn:microsoft.com/office/officeart/2005/8/layout/orgChart1"/>
    <dgm:cxn modelId="{7A536E6D-B821-4BA3-89BA-836293499108}" type="presParOf" srcId="{21550CAB-E3E0-4572-BC21-BB3858A95581}" destId="{52AD3AA5-79FC-455B-A911-64B9DB0F8472}" srcOrd="1" destOrd="0" presId="urn:microsoft.com/office/officeart/2005/8/layout/orgChart1"/>
    <dgm:cxn modelId="{D24E52C8-FD60-4E5A-9F4C-E8D8B9F2CFD7}" type="presParOf" srcId="{52AD3AA5-79FC-455B-A911-64B9DB0F8472}" destId="{A556E638-CE10-49CC-851D-17121B690592}" srcOrd="0" destOrd="0" presId="urn:microsoft.com/office/officeart/2005/8/layout/orgChart1"/>
    <dgm:cxn modelId="{8B4F2B47-D85B-4256-A1A1-28A56DC37BAF}" type="presParOf" srcId="{A556E638-CE10-49CC-851D-17121B690592}" destId="{9E60AF28-AD93-4D61-AD49-BCD37E024FEC}" srcOrd="0" destOrd="0" presId="urn:microsoft.com/office/officeart/2005/8/layout/orgChart1"/>
    <dgm:cxn modelId="{E941ECDA-FEC2-4D10-BE6D-08920E606831}" type="presParOf" srcId="{A556E638-CE10-49CC-851D-17121B690592}" destId="{D4E20334-7373-414E-ADE8-EC46091EF1CB}" srcOrd="1" destOrd="0" presId="urn:microsoft.com/office/officeart/2005/8/layout/orgChart1"/>
    <dgm:cxn modelId="{9B50D53A-8713-4BFD-846D-2245EB930DA1}" type="presParOf" srcId="{52AD3AA5-79FC-455B-A911-64B9DB0F8472}" destId="{288D7319-8262-4507-BAAC-4A0CE0B4B47C}" srcOrd="1" destOrd="0" presId="urn:microsoft.com/office/officeart/2005/8/layout/orgChart1"/>
    <dgm:cxn modelId="{D39D19EE-A50C-44C0-9FC1-7252540E2BFE}" type="presParOf" srcId="{52AD3AA5-79FC-455B-A911-64B9DB0F8472}" destId="{7D3D9762-2B1C-4634-B844-A83A853ACB48}" srcOrd="2" destOrd="0" presId="urn:microsoft.com/office/officeart/2005/8/layout/orgChart1"/>
    <dgm:cxn modelId="{E9B3D3D1-626C-48B4-9BE6-9A0511C688F6}" type="presParOf" srcId="{21550CAB-E3E0-4572-BC21-BB3858A95581}" destId="{D3041F04-7DF5-451B-8EB3-310AD56F1307}" srcOrd="2" destOrd="0" presId="urn:microsoft.com/office/officeart/2005/8/layout/orgChart1"/>
    <dgm:cxn modelId="{1E47571D-4D40-4366-B826-E1766FBC03E7}" type="presParOf" srcId="{21550CAB-E3E0-4572-BC21-BB3858A95581}" destId="{4925897D-3E0A-415E-8AA5-917A31ACB46D}" srcOrd="3" destOrd="0" presId="urn:microsoft.com/office/officeart/2005/8/layout/orgChart1"/>
    <dgm:cxn modelId="{401AD587-D313-40AC-B99E-44C8F01A7477}" type="presParOf" srcId="{4925897D-3E0A-415E-8AA5-917A31ACB46D}" destId="{C829A04E-8407-45B6-971A-18662413E399}" srcOrd="0" destOrd="0" presId="urn:microsoft.com/office/officeart/2005/8/layout/orgChart1"/>
    <dgm:cxn modelId="{1F2CE496-B23A-4315-AFA6-75CCD0757D46}" type="presParOf" srcId="{C829A04E-8407-45B6-971A-18662413E399}" destId="{27A24244-95CF-425B-8FB2-849B747F76F4}" srcOrd="0" destOrd="0" presId="urn:microsoft.com/office/officeart/2005/8/layout/orgChart1"/>
    <dgm:cxn modelId="{795D49CD-7068-4614-8E2C-E9CCBFC41491}" type="presParOf" srcId="{C829A04E-8407-45B6-971A-18662413E399}" destId="{D2AFC288-679F-4D23-8BEE-F53DEB12E5B4}" srcOrd="1" destOrd="0" presId="urn:microsoft.com/office/officeart/2005/8/layout/orgChart1"/>
    <dgm:cxn modelId="{29F6C8EF-1293-4AAF-ADD1-8BC84401AA4F}" type="presParOf" srcId="{4925897D-3E0A-415E-8AA5-917A31ACB46D}" destId="{9C8D0FEA-4A63-4A40-93C2-152A65AF3FC9}" srcOrd="1" destOrd="0" presId="urn:microsoft.com/office/officeart/2005/8/layout/orgChart1"/>
    <dgm:cxn modelId="{2425865C-B54F-4E59-BC90-13609458E6DE}" type="presParOf" srcId="{4925897D-3E0A-415E-8AA5-917A31ACB46D}" destId="{73F9C26A-CCBF-4F9D-9343-24065475D92F}" srcOrd="2" destOrd="0" presId="urn:microsoft.com/office/officeart/2005/8/layout/orgChart1"/>
    <dgm:cxn modelId="{0E5DE0C7-A958-4C7E-84BC-B2D62DC0283F}" type="presParOf" srcId="{47CCD2A2-01A5-45D1-B34A-5E1D986511CB}" destId="{70E0B278-7EC4-4AC3-A88B-0980BC02626A}" srcOrd="2" destOrd="0" presId="urn:microsoft.com/office/officeart/2005/8/layout/orgChart1"/>
    <dgm:cxn modelId="{59C8957D-2D92-4751-9AE5-1CED57FBDB34}" type="presParOf" srcId="{401CF5B5-277D-467D-9389-B6E5CED9B3F6}" destId="{525EA60D-8B32-46C2-8EF3-B48FB7FED888}" srcOrd="2" destOrd="0" presId="urn:microsoft.com/office/officeart/2005/8/layout/orgChart1"/>
    <dgm:cxn modelId="{12AFFF63-05AB-425D-B202-41130A4AC08E}" type="presParOf" srcId="{525EA60D-8B32-46C2-8EF3-B48FB7FED888}" destId="{4BA42163-D0DA-44A9-9BBA-E36C80147C47}" srcOrd="0" destOrd="0" presId="urn:microsoft.com/office/officeart/2005/8/layout/orgChart1"/>
    <dgm:cxn modelId="{787BA2F1-C945-44C3-98E3-639A98125E5C}" type="presParOf" srcId="{525EA60D-8B32-46C2-8EF3-B48FB7FED888}" destId="{DFC02DDC-9AD8-44BA-9E93-90E64F1589B4}" srcOrd="1" destOrd="0" presId="urn:microsoft.com/office/officeart/2005/8/layout/orgChart1"/>
    <dgm:cxn modelId="{4D9D0C1A-FE3C-47FB-AC54-D1DA8C71DCC3}" type="presParOf" srcId="{DFC02DDC-9AD8-44BA-9E93-90E64F1589B4}" destId="{FC815903-5BA7-4617-8F3C-32B933FD151B}" srcOrd="0" destOrd="0" presId="urn:microsoft.com/office/officeart/2005/8/layout/orgChart1"/>
    <dgm:cxn modelId="{29ED1E9B-5C22-4372-9923-29A3CA46CBB3}" type="presParOf" srcId="{FC815903-5BA7-4617-8F3C-32B933FD151B}" destId="{03D4D7FE-8D51-4259-8EDF-C005247C9D07}" srcOrd="0" destOrd="0" presId="urn:microsoft.com/office/officeart/2005/8/layout/orgChart1"/>
    <dgm:cxn modelId="{7C37E283-FAC5-4985-87EC-30D142F4BCFC}" type="presParOf" srcId="{FC815903-5BA7-4617-8F3C-32B933FD151B}" destId="{606CB14F-2F92-48E3-8FB8-3CBB1C1361AB}" srcOrd="1" destOrd="0" presId="urn:microsoft.com/office/officeart/2005/8/layout/orgChart1"/>
    <dgm:cxn modelId="{EDD2BF77-3269-4807-BD84-A5B06BE2836C}" type="presParOf" srcId="{DFC02DDC-9AD8-44BA-9E93-90E64F1589B4}" destId="{05D8E9F4-9688-46D8-AC70-2E4E0FD3EA72}" srcOrd="1" destOrd="0" presId="urn:microsoft.com/office/officeart/2005/8/layout/orgChart1"/>
    <dgm:cxn modelId="{D2457F5D-CFB8-47AA-B052-89F4894C4CD9}" type="presParOf" srcId="{DFC02DDC-9AD8-44BA-9E93-90E64F1589B4}" destId="{7CB6814E-F928-47AD-935D-01E9B0A51B3B}" srcOrd="2" destOrd="0" presId="urn:microsoft.com/office/officeart/2005/8/layout/orgChart1"/>
    <dgm:cxn modelId="{0031C811-6670-4897-AB34-61CD44AFC0FE}" type="presParOf" srcId="{6087F864-1AAD-4B2C-8C54-12EF05121CF6}" destId="{9B242261-EB2B-49B7-A6DF-BE0786DC6B43}" srcOrd="10" destOrd="0" presId="urn:microsoft.com/office/officeart/2005/8/layout/orgChart1"/>
    <dgm:cxn modelId="{E774274D-3FA4-427E-9807-C9E56B13C104}" type="presParOf" srcId="{6087F864-1AAD-4B2C-8C54-12EF05121CF6}" destId="{A954F884-6A98-4BE1-8860-B5973E275B03}" srcOrd="11" destOrd="0" presId="urn:microsoft.com/office/officeart/2005/8/layout/orgChart1"/>
    <dgm:cxn modelId="{46DB17FA-93EB-4CBB-A2A3-21B4B457E28E}" type="presParOf" srcId="{A954F884-6A98-4BE1-8860-B5973E275B03}" destId="{30A23100-DCD4-45AC-AD7E-4FCEDC4C2B97}" srcOrd="0" destOrd="0" presId="urn:microsoft.com/office/officeart/2005/8/layout/orgChart1"/>
    <dgm:cxn modelId="{5E1CE546-57F6-405E-A906-CF3690A871D8}" type="presParOf" srcId="{30A23100-DCD4-45AC-AD7E-4FCEDC4C2B97}" destId="{895C7BE0-BE7F-487E-972C-5319590BF65D}" srcOrd="0" destOrd="0" presId="urn:microsoft.com/office/officeart/2005/8/layout/orgChart1"/>
    <dgm:cxn modelId="{176A6AAF-E711-4534-BCAC-E16E13B48C8C}" type="presParOf" srcId="{30A23100-DCD4-45AC-AD7E-4FCEDC4C2B97}" destId="{02C21287-EF5B-45C1-B159-09E4506A6CB2}" srcOrd="1" destOrd="0" presId="urn:microsoft.com/office/officeart/2005/8/layout/orgChart1"/>
    <dgm:cxn modelId="{498EB25A-89FC-4953-A095-B53C4F2A2890}" type="presParOf" srcId="{A954F884-6A98-4BE1-8860-B5973E275B03}" destId="{F25B7DDE-E839-4C8F-9C77-A2A76C989F36}" srcOrd="1" destOrd="0" presId="urn:microsoft.com/office/officeart/2005/8/layout/orgChart1"/>
    <dgm:cxn modelId="{A4075CED-A659-454B-9B10-DD292D97BE73}" type="presParOf" srcId="{F25B7DDE-E839-4C8F-9C77-A2A76C989F36}" destId="{BDA2F4E4-D4D4-48DC-A56D-DBD1C7667830}" srcOrd="0" destOrd="0" presId="urn:microsoft.com/office/officeart/2005/8/layout/orgChart1"/>
    <dgm:cxn modelId="{E843F236-3FDA-49B6-863C-12703FE74829}" type="presParOf" srcId="{F25B7DDE-E839-4C8F-9C77-A2A76C989F36}" destId="{321353B2-0BD3-42BC-B298-62AA1C14A919}" srcOrd="1" destOrd="0" presId="urn:microsoft.com/office/officeart/2005/8/layout/orgChart1"/>
    <dgm:cxn modelId="{43D083D7-9738-4E9F-ABF0-0578D56CEA8E}" type="presParOf" srcId="{321353B2-0BD3-42BC-B298-62AA1C14A919}" destId="{98603D09-E4DF-4A17-88B1-9CF308D0A12C}" srcOrd="0" destOrd="0" presId="urn:microsoft.com/office/officeart/2005/8/layout/orgChart1"/>
    <dgm:cxn modelId="{F6F9C318-7AA6-45FF-8F79-737D06F01360}" type="presParOf" srcId="{98603D09-E4DF-4A17-88B1-9CF308D0A12C}" destId="{0F60F914-A4B0-486F-8471-8CE83033B91B}" srcOrd="0" destOrd="0" presId="urn:microsoft.com/office/officeart/2005/8/layout/orgChart1"/>
    <dgm:cxn modelId="{114399EE-1196-48EE-BEF9-124372DE7264}" type="presParOf" srcId="{98603D09-E4DF-4A17-88B1-9CF308D0A12C}" destId="{C784E5BA-EDB2-43D7-AE69-E876B36C28A2}" srcOrd="1" destOrd="0" presId="urn:microsoft.com/office/officeart/2005/8/layout/orgChart1"/>
    <dgm:cxn modelId="{B10A705F-73C5-4F95-BADD-2B9BA6FC3C17}" type="presParOf" srcId="{321353B2-0BD3-42BC-B298-62AA1C14A919}" destId="{D31C58C4-D528-4A34-A15D-67027708F806}" srcOrd="1" destOrd="0" presId="urn:microsoft.com/office/officeart/2005/8/layout/orgChart1"/>
    <dgm:cxn modelId="{B0E18B96-B830-490D-B9BB-18FB2D4D74E4}" type="presParOf" srcId="{D31C58C4-D528-4A34-A15D-67027708F806}" destId="{1DE7E782-7A8C-401D-9E5F-AAECD0DA4A9D}" srcOrd="0" destOrd="0" presId="urn:microsoft.com/office/officeart/2005/8/layout/orgChart1"/>
    <dgm:cxn modelId="{3E5DCF0F-7A9C-4722-8689-60A1AEA0D917}" type="presParOf" srcId="{D31C58C4-D528-4A34-A15D-67027708F806}" destId="{C1AA0DF3-D754-463F-84D5-40B11DBC759A}" srcOrd="1" destOrd="0" presId="urn:microsoft.com/office/officeart/2005/8/layout/orgChart1"/>
    <dgm:cxn modelId="{A8C1E1EA-FD7D-4B95-9E20-62E2C808723B}" type="presParOf" srcId="{C1AA0DF3-D754-463F-84D5-40B11DBC759A}" destId="{812E6E3F-E0AB-4AC1-9427-DDE1BA6727F4}" srcOrd="0" destOrd="0" presId="urn:microsoft.com/office/officeart/2005/8/layout/orgChart1"/>
    <dgm:cxn modelId="{B8BA5C6D-A3A4-4FE8-96E6-2E8E66601331}" type="presParOf" srcId="{812E6E3F-E0AB-4AC1-9427-DDE1BA6727F4}" destId="{E6C5C841-E58F-4868-92C5-568AA4F2EDDC}" srcOrd="0" destOrd="0" presId="urn:microsoft.com/office/officeart/2005/8/layout/orgChart1"/>
    <dgm:cxn modelId="{A77C7110-7527-4726-82CA-70A53D66AE85}" type="presParOf" srcId="{812E6E3F-E0AB-4AC1-9427-DDE1BA6727F4}" destId="{62379462-F73B-4771-AA93-DAF7C2D85CA5}" srcOrd="1" destOrd="0" presId="urn:microsoft.com/office/officeart/2005/8/layout/orgChart1"/>
    <dgm:cxn modelId="{FA0FEBB1-8C73-44E9-A62E-EFDF2D088E20}" type="presParOf" srcId="{C1AA0DF3-D754-463F-84D5-40B11DBC759A}" destId="{9537EFAA-C008-42B9-ACBB-C9D94DCB0311}" srcOrd="1" destOrd="0" presId="urn:microsoft.com/office/officeart/2005/8/layout/orgChart1"/>
    <dgm:cxn modelId="{B17B4B9E-6092-4BFD-A153-7070587F91FC}" type="presParOf" srcId="{C1AA0DF3-D754-463F-84D5-40B11DBC759A}" destId="{953BB59A-8FD3-4921-B8CD-DF8246E6D9F9}" srcOrd="2" destOrd="0" presId="urn:microsoft.com/office/officeart/2005/8/layout/orgChart1"/>
    <dgm:cxn modelId="{04D76B6A-8C01-4D50-A38F-CEEF127C0AEF}" type="presParOf" srcId="{D31C58C4-D528-4A34-A15D-67027708F806}" destId="{73DAEFF8-49B2-40DC-9E80-23C55545AD17}" srcOrd="2" destOrd="0" presId="urn:microsoft.com/office/officeart/2005/8/layout/orgChart1"/>
    <dgm:cxn modelId="{09446BD4-2C00-40DF-B964-FFE1312FC30B}" type="presParOf" srcId="{D31C58C4-D528-4A34-A15D-67027708F806}" destId="{290ED98E-07D3-49C7-A338-60544AABD040}" srcOrd="3" destOrd="0" presId="urn:microsoft.com/office/officeart/2005/8/layout/orgChart1"/>
    <dgm:cxn modelId="{8FA56F3F-30D1-48A8-BB32-DEF0437DE072}" type="presParOf" srcId="{290ED98E-07D3-49C7-A338-60544AABD040}" destId="{6F5AE30A-3EEE-49F7-9B3E-84B94742455E}" srcOrd="0" destOrd="0" presId="urn:microsoft.com/office/officeart/2005/8/layout/orgChart1"/>
    <dgm:cxn modelId="{76CC5ECB-6C45-4C6B-8C2F-FFFCF99451F9}" type="presParOf" srcId="{6F5AE30A-3EEE-49F7-9B3E-84B94742455E}" destId="{0B4AF73D-6926-437E-99D6-932C7D65FDA0}" srcOrd="0" destOrd="0" presId="urn:microsoft.com/office/officeart/2005/8/layout/orgChart1"/>
    <dgm:cxn modelId="{B3B32B40-2E82-4DE6-8013-BDB9FFF9F991}" type="presParOf" srcId="{6F5AE30A-3EEE-49F7-9B3E-84B94742455E}" destId="{15E736EB-9FA2-43A2-98CB-43EEC29CE0D3}" srcOrd="1" destOrd="0" presId="urn:microsoft.com/office/officeart/2005/8/layout/orgChart1"/>
    <dgm:cxn modelId="{AFC02FE2-4949-4D74-A9AD-6C4BE4750947}" type="presParOf" srcId="{290ED98E-07D3-49C7-A338-60544AABD040}" destId="{83D5F3E0-55DC-4B15-B9D0-C85F832D52C1}" srcOrd="1" destOrd="0" presId="urn:microsoft.com/office/officeart/2005/8/layout/orgChart1"/>
    <dgm:cxn modelId="{FD032994-5518-42BE-91BF-85C72DB492F1}" type="presParOf" srcId="{290ED98E-07D3-49C7-A338-60544AABD040}" destId="{30E706C7-D58B-43EC-B517-87D57FFCB5F7}" srcOrd="2" destOrd="0" presId="urn:microsoft.com/office/officeart/2005/8/layout/orgChart1"/>
    <dgm:cxn modelId="{50BB04A4-9529-4A46-BD2B-AFC48E37708F}" type="presParOf" srcId="{D31C58C4-D528-4A34-A15D-67027708F806}" destId="{6B02A9E5-A858-4371-9B38-B0DA054C58F1}" srcOrd="4" destOrd="0" presId="urn:microsoft.com/office/officeart/2005/8/layout/orgChart1"/>
    <dgm:cxn modelId="{D165702B-7B05-4A3E-8213-F959292AD513}" type="presParOf" srcId="{D31C58C4-D528-4A34-A15D-67027708F806}" destId="{0673D72F-389D-4298-A7C7-75AF8B034086}" srcOrd="5" destOrd="0" presId="urn:microsoft.com/office/officeart/2005/8/layout/orgChart1"/>
    <dgm:cxn modelId="{3D903C24-D35F-4C21-AE1D-371A8F0E462E}" type="presParOf" srcId="{0673D72F-389D-4298-A7C7-75AF8B034086}" destId="{626B80FB-F2C3-470E-A555-278FE8F4AB84}" srcOrd="0" destOrd="0" presId="urn:microsoft.com/office/officeart/2005/8/layout/orgChart1"/>
    <dgm:cxn modelId="{A0115F0B-62CC-4062-B209-A508D23CC34D}" type="presParOf" srcId="{626B80FB-F2C3-470E-A555-278FE8F4AB84}" destId="{F73789F7-27BD-471D-85D0-AAC568A82816}" srcOrd="0" destOrd="0" presId="urn:microsoft.com/office/officeart/2005/8/layout/orgChart1"/>
    <dgm:cxn modelId="{DE7E8AF6-22ED-4EC9-8C14-82DD09E65C2A}" type="presParOf" srcId="{626B80FB-F2C3-470E-A555-278FE8F4AB84}" destId="{3F29362A-1D16-41B1-979F-DB3D6409929E}" srcOrd="1" destOrd="0" presId="urn:microsoft.com/office/officeart/2005/8/layout/orgChart1"/>
    <dgm:cxn modelId="{B9F0F09D-7CF0-4C1B-A549-27473414196A}" type="presParOf" srcId="{0673D72F-389D-4298-A7C7-75AF8B034086}" destId="{194300E4-A2B2-49DF-A7B9-82A15EB0E792}" srcOrd="1" destOrd="0" presId="urn:microsoft.com/office/officeart/2005/8/layout/orgChart1"/>
    <dgm:cxn modelId="{E9BC8A94-703C-459C-BED9-3398CDEB2D13}" type="presParOf" srcId="{0673D72F-389D-4298-A7C7-75AF8B034086}" destId="{C9640E2A-7C7C-4947-A544-0E4BFAC5D2BF}" srcOrd="2" destOrd="0" presId="urn:microsoft.com/office/officeart/2005/8/layout/orgChart1"/>
    <dgm:cxn modelId="{F3A023A1-1842-4675-83AE-1EC4CE1CADA6}" type="presParOf" srcId="{321353B2-0BD3-42BC-B298-62AA1C14A919}" destId="{1850AC5D-A486-4CD4-A32D-2F013C0073D6}" srcOrd="2" destOrd="0" presId="urn:microsoft.com/office/officeart/2005/8/layout/orgChart1"/>
    <dgm:cxn modelId="{25F9DC6E-56A5-44EA-B029-066B8A0570AE}" type="presParOf" srcId="{F25B7DDE-E839-4C8F-9C77-A2A76C989F36}" destId="{54F4E1D2-C1D3-41C0-9989-27CB6B051007}" srcOrd="2" destOrd="0" presId="urn:microsoft.com/office/officeart/2005/8/layout/orgChart1"/>
    <dgm:cxn modelId="{D3DA2B0A-91FA-4D77-9933-EEE027DEAA4B}" type="presParOf" srcId="{F25B7DDE-E839-4C8F-9C77-A2A76C989F36}" destId="{0693790D-83AB-4167-98EF-68FD478E95B0}" srcOrd="3" destOrd="0" presId="urn:microsoft.com/office/officeart/2005/8/layout/orgChart1"/>
    <dgm:cxn modelId="{5D047C72-E7D1-4B30-92A8-CE3299CA21AC}" type="presParOf" srcId="{0693790D-83AB-4167-98EF-68FD478E95B0}" destId="{F19628CF-9852-4F3C-8292-6012742E604C}" srcOrd="0" destOrd="0" presId="urn:microsoft.com/office/officeart/2005/8/layout/orgChart1"/>
    <dgm:cxn modelId="{CC1CCDB5-1466-4FAE-9D12-7B8DAE9094BA}" type="presParOf" srcId="{F19628CF-9852-4F3C-8292-6012742E604C}" destId="{32F42220-0353-4C8E-8309-A164A4FB648F}" srcOrd="0" destOrd="0" presId="urn:microsoft.com/office/officeart/2005/8/layout/orgChart1"/>
    <dgm:cxn modelId="{A128A41C-1F9D-4856-9D32-1B0F79878A3F}" type="presParOf" srcId="{F19628CF-9852-4F3C-8292-6012742E604C}" destId="{8857FE6F-4F52-41F7-A1FD-4373C2F960E3}" srcOrd="1" destOrd="0" presId="urn:microsoft.com/office/officeart/2005/8/layout/orgChart1"/>
    <dgm:cxn modelId="{C53946AC-C7EC-44AB-AC3F-A744460846DE}" type="presParOf" srcId="{0693790D-83AB-4167-98EF-68FD478E95B0}" destId="{4A64892E-7DFE-4097-9EC0-97252FAEEFDD}" srcOrd="1" destOrd="0" presId="urn:microsoft.com/office/officeart/2005/8/layout/orgChart1"/>
    <dgm:cxn modelId="{3769B7A6-11A1-419D-B291-15E127F9F532}" type="presParOf" srcId="{4A64892E-7DFE-4097-9EC0-97252FAEEFDD}" destId="{E3022734-6860-42A3-8DFD-D672407436FC}" srcOrd="0" destOrd="0" presId="urn:microsoft.com/office/officeart/2005/8/layout/orgChart1"/>
    <dgm:cxn modelId="{78935017-3DE3-49FE-B755-A90337863397}" type="presParOf" srcId="{4A64892E-7DFE-4097-9EC0-97252FAEEFDD}" destId="{EEE2C61C-B578-4F50-BEC2-974BCA937E6A}" srcOrd="1" destOrd="0" presId="urn:microsoft.com/office/officeart/2005/8/layout/orgChart1"/>
    <dgm:cxn modelId="{27B61FBC-FB10-44C3-BE99-D102D0A56C73}" type="presParOf" srcId="{EEE2C61C-B578-4F50-BEC2-974BCA937E6A}" destId="{D62D233A-0A1F-4558-A7C7-C1A522C168D9}" srcOrd="0" destOrd="0" presId="urn:microsoft.com/office/officeart/2005/8/layout/orgChart1"/>
    <dgm:cxn modelId="{10882860-F4EB-4C28-9E1A-ACB096758FFB}" type="presParOf" srcId="{D62D233A-0A1F-4558-A7C7-C1A522C168D9}" destId="{AC44F505-B839-4BDA-A6D4-B4EC5358735C}" srcOrd="0" destOrd="0" presId="urn:microsoft.com/office/officeart/2005/8/layout/orgChart1"/>
    <dgm:cxn modelId="{9143A182-221B-455B-93A7-86A91C801997}" type="presParOf" srcId="{D62D233A-0A1F-4558-A7C7-C1A522C168D9}" destId="{0B180090-2348-4035-9AD3-AD8FCA778C0D}" srcOrd="1" destOrd="0" presId="urn:microsoft.com/office/officeart/2005/8/layout/orgChart1"/>
    <dgm:cxn modelId="{A22E144B-8ECC-422F-9932-2D9DE07C93EC}" type="presParOf" srcId="{EEE2C61C-B578-4F50-BEC2-974BCA937E6A}" destId="{2424F3D8-1CA9-4403-A2E8-18CBD8B1E5C3}" srcOrd="1" destOrd="0" presId="urn:microsoft.com/office/officeart/2005/8/layout/orgChart1"/>
    <dgm:cxn modelId="{1A0FA3E8-1671-4379-A12E-BE117328743C}" type="presParOf" srcId="{EEE2C61C-B578-4F50-BEC2-974BCA937E6A}" destId="{A819E927-59C2-49BC-B2C8-9694DC2F850F}" srcOrd="2" destOrd="0" presId="urn:microsoft.com/office/officeart/2005/8/layout/orgChart1"/>
    <dgm:cxn modelId="{DB6D8871-047E-4486-B8FA-50AD7295E2BE}" type="presParOf" srcId="{0693790D-83AB-4167-98EF-68FD478E95B0}" destId="{714F7DE3-3101-4C38-BF0D-F07832F4956B}" srcOrd="2" destOrd="0" presId="urn:microsoft.com/office/officeart/2005/8/layout/orgChart1"/>
    <dgm:cxn modelId="{5D5188E5-9EDA-4D65-A10A-5CFCE0E86C0E}" type="presParOf" srcId="{F25B7DDE-E839-4C8F-9C77-A2A76C989F36}" destId="{431E538E-4FA0-4DF6-9A30-A588ABB095D4}" srcOrd="4" destOrd="0" presId="urn:microsoft.com/office/officeart/2005/8/layout/orgChart1"/>
    <dgm:cxn modelId="{E91E2370-53EA-450A-8F62-65B14BBA6C75}" type="presParOf" srcId="{F25B7DDE-E839-4C8F-9C77-A2A76C989F36}" destId="{4106A9F7-817B-408F-ACE2-E1290D0C967A}" srcOrd="5" destOrd="0" presId="urn:microsoft.com/office/officeart/2005/8/layout/orgChart1"/>
    <dgm:cxn modelId="{F5B995BC-EE91-4DE3-849F-D348C77F65B7}" type="presParOf" srcId="{4106A9F7-817B-408F-ACE2-E1290D0C967A}" destId="{2BD2FCF7-A173-49F0-961E-5496DC00C73C}" srcOrd="0" destOrd="0" presId="urn:microsoft.com/office/officeart/2005/8/layout/orgChart1"/>
    <dgm:cxn modelId="{86A8977D-5536-4465-A1DD-E8F73BD54319}" type="presParOf" srcId="{2BD2FCF7-A173-49F0-961E-5496DC00C73C}" destId="{B4B3C0DC-1312-49A7-AF41-D1BA80D493D8}" srcOrd="0" destOrd="0" presId="urn:microsoft.com/office/officeart/2005/8/layout/orgChart1"/>
    <dgm:cxn modelId="{029A421C-EE32-4D3B-A9D8-76F88F6AFE25}" type="presParOf" srcId="{2BD2FCF7-A173-49F0-961E-5496DC00C73C}" destId="{8AF56F9F-F321-43B7-AA28-342726704907}" srcOrd="1" destOrd="0" presId="urn:microsoft.com/office/officeart/2005/8/layout/orgChart1"/>
    <dgm:cxn modelId="{A2330FC4-6C84-4BEF-A775-E6B92DA4663D}" type="presParOf" srcId="{4106A9F7-817B-408F-ACE2-E1290D0C967A}" destId="{5F50F955-41C7-4503-BB26-9382345BF191}" srcOrd="1" destOrd="0" presId="urn:microsoft.com/office/officeart/2005/8/layout/orgChart1"/>
    <dgm:cxn modelId="{0BF17E00-958B-4468-86B4-2BD84F3FF13C}" type="presParOf" srcId="{5F50F955-41C7-4503-BB26-9382345BF191}" destId="{266B523F-4844-4FBB-BAD1-CB28CA004A5A}" srcOrd="0" destOrd="0" presId="urn:microsoft.com/office/officeart/2005/8/layout/orgChart1"/>
    <dgm:cxn modelId="{C80296C4-43B4-42A9-B2B1-99D4604A6C52}" type="presParOf" srcId="{5F50F955-41C7-4503-BB26-9382345BF191}" destId="{E2700B6B-69F9-4814-A10E-0B32A25D4938}" srcOrd="1" destOrd="0" presId="urn:microsoft.com/office/officeart/2005/8/layout/orgChart1"/>
    <dgm:cxn modelId="{CAF04378-7AD9-4761-A3E6-ED741D65909C}" type="presParOf" srcId="{E2700B6B-69F9-4814-A10E-0B32A25D4938}" destId="{E94B3A17-4C39-4947-985E-DC15F9253D21}" srcOrd="0" destOrd="0" presId="urn:microsoft.com/office/officeart/2005/8/layout/orgChart1"/>
    <dgm:cxn modelId="{BE1091DA-D445-4A35-B961-1B4A16EE8B69}" type="presParOf" srcId="{E94B3A17-4C39-4947-985E-DC15F9253D21}" destId="{193C9CB7-2CEA-4CCB-99C3-173218A53B91}" srcOrd="0" destOrd="0" presId="urn:microsoft.com/office/officeart/2005/8/layout/orgChart1"/>
    <dgm:cxn modelId="{E7894BAE-B7CB-49AC-B486-C6B59AA42D20}" type="presParOf" srcId="{E94B3A17-4C39-4947-985E-DC15F9253D21}" destId="{83000492-919D-439B-A838-91309595FC2E}" srcOrd="1" destOrd="0" presId="urn:microsoft.com/office/officeart/2005/8/layout/orgChart1"/>
    <dgm:cxn modelId="{5A940433-9E7D-455F-BAC6-127595F35745}" type="presParOf" srcId="{E2700B6B-69F9-4814-A10E-0B32A25D4938}" destId="{6BE7ED86-E5F4-473F-BC6D-864FA4D929A5}" srcOrd="1" destOrd="0" presId="urn:microsoft.com/office/officeart/2005/8/layout/orgChart1"/>
    <dgm:cxn modelId="{83DE061A-0A76-4947-B163-FF7034110B71}" type="presParOf" srcId="{6BE7ED86-E5F4-473F-BC6D-864FA4D929A5}" destId="{3F9C9A82-8EBD-4E06-87A2-03D54BF0D548}" srcOrd="0" destOrd="0" presId="urn:microsoft.com/office/officeart/2005/8/layout/orgChart1"/>
    <dgm:cxn modelId="{F63786B5-B004-4DFF-AC11-4C07AA769DD1}" type="presParOf" srcId="{6BE7ED86-E5F4-473F-BC6D-864FA4D929A5}" destId="{B9196119-93D4-49FB-8312-C62AEF977B03}" srcOrd="1" destOrd="0" presId="urn:microsoft.com/office/officeart/2005/8/layout/orgChart1"/>
    <dgm:cxn modelId="{7E5A7A33-BB59-46B6-9E8F-607C6682DAAE}" type="presParOf" srcId="{B9196119-93D4-49FB-8312-C62AEF977B03}" destId="{255580A6-A20A-4720-A776-43334F629361}" srcOrd="0" destOrd="0" presId="urn:microsoft.com/office/officeart/2005/8/layout/orgChart1"/>
    <dgm:cxn modelId="{85290A63-0EE9-468F-B18C-C10E137158E7}" type="presParOf" srcId="{255580A6-A20A-4720-A776-43334F629361}" destId="{B8E8140D-9D18-4CCC-A4EA-39D9BFF186EC}" srcOrd="0" destOrd="0" presId="urn:microsoft.com/office/officeart/2005/8/layout/orgChart1"/>
    <dgm:cxn modelId="{04E1CA6D-2519-468A-90C0-752AAE004C26}" type="presParOf" srcId="{255580A6-A20A-4720-A776-43334F629361}" destId="{0A510D1A-23FF-4D2C-8B73-58F5916643AB}" srcOrd="1" destOrd="0" presId="urn:microsoft.com/office/officeart/2005/8/layout/orgChart1"/>
    <dgm:cxn modelId="{5725DB99-DAB7-406E-BAF5-00F1385A905B}" type="presParOf" srcId="{B9196119-93D4-49FB-8312-C62AEF977B03}" destId="{81ED665D-4813-457C-BE37-065548AAB368}" srcOrd="1" destOrd="0" presId="urn:microsoft.com/office/officeart/2005/8/layout/orgChart1"/>
    <dgm:cxn modelId="{F409D6ED-FE75-48D7-9E73-EC8C770470D5}" type="presParOf" srcId="{B9196119-93D4-49FB-8312-C62AEF977B03}" destId="{49BF2851-CF48-4C47-9828-E8A46B703A2B}" srcOrd="2" destOrd="0" presId="urn:microsoft.com/office/officeart/2005/8/layout/orgChart1"/>
    <dgm:cxn modelId="{928CC8D0-0457-4DBB-A8D6-2AEEDE74215B}" type="presParOf" srcId="{E2700B6B-69F9-4814-A10E-0B32A25D4938}" destId="{80E7C66B-5451-4E81-97AE-E5485494E282}" srcOrd="2" destOrd="0" presId="urn:microsoft.com/office/officeart/2005/8/layout/orgChart1"/>
    <dgm:cxn modelId="{6FB25B7F-CC78-471C-9E0D-E9D544FE39E8}" type="presParOf" srcId="{5F50F955-41C7-4503-BB26-9382345BF191}" destId="{AF784940-D9A3-4169-8EEE-C0B9C72819FC}" srcOrd="2" destOrd="0" presId="urn:microsoft.com/office/officeart/2005/8/layout/orgChart1"/>
    <dgm:cxn modelId="{293A9B72-1D39-43C8-B34C-1CB8493ADC66}" type="presParOf" srcId="{5F50F955-41C7-4503-BB26-9382345BF191}" destId="{9974C7E6-D63F-41B1-A7BA-D240ACFC4EEF}" srcOrd="3" destOrd="0" presId="urn:microsoft.com/office/officeart/2005/8/layout/orgChart1"/>
    <dgm:cxn modelId="{6912DB4D-BE59-4DDE-A215-7EF8DD27E45B}" type="presParOf" srcId="{9974C7E6-D63F-41B1-A7BA-D240ACFC4EEF}" destId="{73EDD5CD-0544-4C98-8EE1-0B518D10A73B}" srcOrd="0" destOrd="0" presId="urn:microsoft.com/office/officeart/2005/8/layout/orgChart1"/>
    <dgm:cxn modelId="{47B4B805-3A87-438F-A3E8-9B0F69F5F0CF}" type="presParOf" srcId="{73EDD5CD-0544-4C98-8EE1-0B518D10A73B}" destId="{076B9BD7-6A1E-4BBD-AC6B-EB5BFFF931F7}" srcOrd="0" destOrd="0" presId="urn:microsoft.com/office/officeart/2005/8/layout/orgChart1"/>
    <dgm:cxn modelId="{1C8124E2-05E1-4DBF-B234-CEFFFB6349C7}" type="presParOf" srcId="{73EDD5CD-0544-4C98-8EE1-0B518D10A73B}" destId="{35A16F90-D306-488F-BBBE-B595459B34A1}" srcOrd="1" destOrd="0" presId="urn:microsoft.com/office/officeart/2005/8/layout/orgChart1"/>
    <dgm:cxn modelId="{5C0C7691-FEC9-44BE-A2B1-C0EC256DA769}" type="presParOf" srcId="{9974C7E6-D63F-41B1-A7BA-D240ACFC4EEF}" destId="{12387216-B7B1-46FA-81C3-B7AC90B0CA84}" srcOrd="1" destOrd="0" presId="urn:microsoft.com/office/officeart/2005/8/layout/orgChart1"/>
    <dgm:cxn modelId="{F3BE97E4-3006-46A4-82ED-B734427D27E3}" type="presParOf" srcId="{12387216-B7B1-46FA-81C3-B7AC90B0CA84}" destId="{F466BE7D-9B5D-473A-8603-A15720FE46EB}" srcOrd="0" destOrd="0" presId="urn:microsoft.com/office/officeart/2005/8/layout/orgChart1"/>
    <dgm:cxn modelId="{D708BF45-993A-4B54-8AE1-087D5B404F5C}" type="presParOf" srcId="{12387216-B7B1-46FA-81C3-B7AC90B0CA84}" destId="{06D214B5-8804-4AAB-B1D1-E0FB63F64C7F}" srcOrd="1" destOrd="0" presId="urn:microsoft.com/office/officeart/2005/8/layout/orgChart1"/>
    <dgm:cxn modelId="{D2774A2C-B82E-441F-BEAD-75015991839E}" type="presParOf" srcId="{06D214B5-8804-4AAB-B1D1-E0FB63F64C7F}" destId="{86162ADC-6216-418C-98D5-090E9796DFB8}" srcOrd="0" destOrd="0" presId="urn:microsoft.com/office/officeart/2005/8/layout/orgChart1"/>
    <dgm:cxn modelId="{DBBC9BE4-7B92-4F9E-A046-4FCFE8808444}" type="presParOf" srcId="{86162ADC-6216-418C-98D5-090E9796DFB8}" destId="{E436CBF7-1D67-4FE6-A8F0-A54BD1539421}" srcOrd="0" destOrd="0" presId="urn:microsoft.com/office/officeart/2005/8/layout/orgChart1"/>
    <dgm:cxn modelId="{4F2840FB-9ADB-4036-8D4A-0A541BCF6B9A}" type="presParOf" srcId="{86162ADC-6216-418C-98D5-090E9796DFB8}" destId="{A7200621-6744-4DE7-9775-97439503BFEF}" srcOrd="1" destOrd="0" presId="urn:microsoft.com/office/officeart/2005/8/layout/orgChart1"/>
    <dgm:cxn modelId="{8561E550-4FE8-413C-9427-4D4713645137}" type="presParOf" srcId="{06D214B5-8804-4AAB-B1D1-E0FB63F64C7F}" destId="{C0B82701-90B6-4F82-809F-8CD046BD81F7}" srcOrd="1" destOrd="0" presId="urn:microsoft.com/office/officeart/2005/8/layout/orgChart1"/>
    <dgm:cxn modelId="{A1016C67-A42F-4A23-8D28-C4411D21B06E}" type="presParOf" srcId="{06D214B5-8804-4AAB-B1D1-E0FB63F64C7F}" destId="{1DEB9406-7AF7-4E47-9589-345D24C127C1}" srcOrd="2" destOrd="0" presId="urn:microsoft.com/office/officeart/2005/8/layout/orgChart1"/>
    <dgm:cxn modelId="{B9D03071-5D67-41CB-BB63-3716C688324F}" type="presParOf" srcId="{9974C7E6-D63F-41B1-A7BA-D240ACFC4EEF}" destId="{7F716465-2DFB-4D7F-9675-CA95576C7407}" srcOrd="2" destOrd="0" presId="urn:microsoft.com/office/officeart/2005/8/layout/orgChart1"/>
    <dgm:cxn modelId="{0B0B29D6-5D77-4C14-A2C5-F00AA7B40C38}" type="presParOf" srcId="{4106A9F7-817B-408F-ACE2-E1290D0C967A}" destId="{AD99CC6F-57CA-4180-8F5A-99F06226DB48}" srcOrd="2" destOrd="0" presId="urn:microsoft.com/office/officeart/2005/8/layout/orgChart1"/>
    <dgm:cxn modelId="{99FAA1D6-B07F-4DAA-9260-B53AAED1BB2E}" type="presParOf" srcId="{F25B7DDE-E839-4C8F-9C77-A2A76C989F36}" destId="{C8110632-FEEB-4ED9-8126-29BDB255D8E8}" srcOrd="6" destOrd="0" presId="urn:microsoft.com/office/officeart/2005/8/layout/orgChart1"/>
    <dgm:cxn modelId="{180F6520-E71F-4EA6-B4D7-570D8FCF443A}" type="presParOf" srcId="{F25B7DDE-E839-4C8F-9C77-A2A76C989F36}" destId="{9DDA010C-7A8A-45C5-ACAE-4494CA754F80}" srcOrd="7" destOrd="0" presId="urn:microsoft.com/office/officeart/2005/8/layout/orgChart1"/>
    <dgm:cxn modelId="{7689A717-CDCC-44BA-8BFA-95A5BDC469F1}" type="presParOf" srcId="{9DDA010C-7A8A-45C5-ACAE-4494CA754F80}" destId="{9CADFA27-7D70-4019-9A18-99B1C85F233E}" srcOrd="0" destOrd="0" presId="urn:microsoft.com/office/officeart/2005/8/layout/orgChart1"/>
    <dgm:cxn modelId="{F2B2E074-E502-4E11-AA21-1086DD4670F7}" type="presParOf" srcId="{9CADFA27-7D70-4019-9A18-99B1C85F233E}" destId="{3E6E26D0-F368-495B-93D3-12F4B2B6DD6D}" srcOrd="0" destOrd="0" presId="urn:microsoft.com/office/officeart/2005/8/layout/orgChart1"/>
    <dgm:cxn modelId="{15C87EA5-0210-4582-B5E6-F8132BB7CABB}" type="presParOf" srcId="{9CADFA27-7D70-4019-9A18-99B1C85F233E}" destId="{0ADA3335-C908-4EA3-A56C-5C8368C72063}" srcOrd="1" destOrd="0" presId="urn:microsoft.com/office/officeart/2005/8/layout/orgChart1"/>
    <dgm:cxn modelId="{EC56C6CC-5D9E-4825-BF6D-9CAF5F9C03A9}" type="presParOf" srcId="{9DDA010C-7A8A-45C5-ACAE-4494CA754F80}" destId="{E2370BA0-0A59-4D51-9E93-6D5E602BB2F4}" srcOrd="1" destOrd="0" presId="urn:microsoft.com/office/officeart/2005/8/layout/orgChart1"/>
    <dgm:cxn modelId="{48C6FF9D-16AA-4943-AEAE-545F56E7AD4B}" type="presParOf" srcId="{E2370BA0-0A59-4D51-9E93-6D5E602BB2F4}" destId="{6A936E1E-C8BA-4F9A-BD2A-125FD50002C9}" srcOrd="0" destOrd="0" presId="urn:microsoft.com/office/officeart/2005/8/layout/orgChart1"/>
    <dgm:cxn modelId="{B0AA641D-A279-4626-9E81-012EE7A602D8}" type="presParOf" srcId="{E2370BA0-0A59-4D51-9E93-6D5E602BB2F4}" destId="{BE5F1FDB-F312-45AC-BBD5-A25397115471}" srcOrd="1" destOrd="0" presId="urn:microsoft.com/office/officeart/2005/8/layout/orgChart1"/>
    <dgm:cxn modelId="{88559A69-C6F2-4A8D-8086-9E267AFEF7C9}" type="presParOf" srcId="{BE5F1FDB-F312-45AC-BBD5-A25397115471}" destId="{5712BEC7-13E8-4290-8369-21E37F72FE3D}" srcOrd="0" destOrd="0" presId="urn:microsoft.com/office/officeart/2005/8/layout/orgChart1"/>
    <dgm:cxn modelId="{5D0B4E32-7A87-4B9E-AD3B-14B1BF969A5A}" type="presParOf" srcId="{5712BEC7-13E8-4290-8369-21E37F72FE3D}" destId="{140FB6F7-07AF-4038-9966-C49D9AC9F947}" srcOrd="0" destOrd="0" presId="urn:microsoft.com/office/officeart/2005/8/layout/orgChart1"/>
    <dgm:cxn modelId="{B70F77AD-87B8-423B-9ADC-DF1FFDEFAD71}" type="presParOf" srcId="{5712BEC7-13E8-4290-8369-21E37F72FE3D}" destId="{906F7D32-36FC-40B3-867A-E642F1498829}" srcOrd="1" destOrd="0" presId="urn:microsoft.com/office/officeart/2005/8/layout/orgChart1"/>
    <dgm:cxn modelId="{6C4FD1E2-D248-484C-88F4-057AFB3917EC}" type="presParOf" srcId="{BE5F1FDB-F312-45AC-BBD5-A25397115471}" destId="{5FF45E9D-3683-457F-A3CC-2D2E8B53AEC5}" srcOrd="1" destOrd="0" presId="urn:microsoft.com/office/officeart/2005/8/layout/orgChart1"/>
    <dgm:cxn modelId="{8639FF21-336B-47A5-8E6A-B605C91EE6E3}" type="presParOf" srcId="{5FF45E9D-3683-457F-A3CC-2D2E8B53AEC5}" destId="{5559A836-9C7A-4591-8DCC-F1F8075A4D73}" srcOrd="0" destOrd="0" presId="urn:microsoft.com/office/officeart/2005/8/layout/orgChart1"/>
    <dgm:cxn modelId="{6F8CBC4E-879A-410B-8C01-D3F6A56ED41B}" type="presParOf" srcId="{5FF45E9D-3683-457F-A3CC-2D2E8B53AEC5}" destId="{13BBE900-31BF-475E-94ED-48F09E380C18}" srcOrd="1" destOrd="0" presId="urn:microsoft.com/office/officeart/2005/8/layout/orgChart1"/>
    <dgm:cxn modelId="{35DC2ADA-70F5-4E25-8B81-E3E1EBBCEA32}" type="presParOf" srcId="{13BBE900-31BF-475E-94ED-48F09E380C18}" destId="{1409BCFC-CD30-4CA8-814F-5171C49180D3}" srcOrd="0" destOrd="0" presId="urn:microsoft.com/office/officeart/2005/8/layout/orgChart1"/>
    <dgm:cxn modelId="{690CCF28-70D4-4060-9797-8916D8B20E54}" type="presParOf" srcId="{1409BCFC-CD30-4CA8-814F-5171C49180D3}" destId="{2C1FED8D-8422-481B-A618-EC56D69EE19B}" srcOrd="0" destOrd="0" presId="urn:microsoft.com/office/officeart/2005/8/layout/orgChart1"/>
    <dgm:cxn modelId="{79578BE8-1314-4325-A529-43E9C514ECF8}" type="presParOf" srcId="{1409BCFC-CD30-4CA8-814F-5171C49180D3}" destId="{EC55266F-475D-406B-B391-A4D6E78D7281}" srcOrd="1" destOrd="0" presId="urn:microsoft.com/office/officeart/2005/8/layout/orgChart1"/>
    <dgm:cxn modelId="{E430AEFD-2843-4705-9606-4935902642E9}" type="presParOf" srcId="{13BBE900-31BF-475E-94ED-48F09E380C18}" destId="{0181B9E1-1FCC-41B1-AEC2-F3D6621E9581}" srcOrd="1" destOrd="0" presId="urn:microsoft.com/office/officeart/2005/8/layout/orgChart1"/>
    <dgm:cxn modelId="{8C525CD2-7ACE-4189-82E7-18287D8A19EB}" type="presParOf" srcId="{13BBE900-31BF-475E-94ED-48F09E380C18}" destId="{CCCFF529-B4AE-4B54-AAE1-FA289905789B}" srcOrd="2" destOrd="0" presId="urn:microsoft.com/office/officeart/2005/8/layout/orgChart1"/>
    <dgm:cxn modelId="{81B019DA-5A04-493B-AFD3-5B8EEF1A89AB}" type="presParOf" srcId="{5FF45E9D-3683-457F-A3CC-2D2E8B53AEC5}" destId="{9F37A1BF-8EAD-46AA-BAFB-DBEC711C6F15}" srcOrd="2" destOrd="0" presId="urn:microsoft.com/office/officeart/2005/8/layout/orgChart1"/>
    <dgm:cxn modelId="{AD45882F-0970-4966-947A-06E102F665E1}" type="presParOf" srcId="{5FF45E9D-3683-457F-A3CC-2D2E8B53AEC5}" destId="{AC1186D3-27A0-4572-9D52-8E28520698A3}" srcOrd="3" destOrd="0" presId="urn:microsoft.com/office/officeart/2005/8/layout/orgChart1"/>
    <dgm:cxn modelId="{2B4D0CBA-780C-4EC4-A388-9EE79D8C547F}" type="presParOf" srcId="{AC1186D3-27A0-4572-9D52-8E28520698A3}" destId="{EC14E42F-6986-4A86-B5E9-E6856E63F768}" srcOrd="0" destOrd="0" presId="urn:microsoft.com/office/officeart/2005/8/layout/orgChart1"/>
    <dgm:cxn modelId="{D3120AAB-CFB6-467E-89E0-FD0E99CB6CAB}" type="presParOf" srcId="{EC14E42F-6986-4A86-B5E9-E6856E63F768}" destId="{BFCA6A87-2826-4055-9030-6DACC7BFD7F5}" srcOrd="0" destOrd="0" presId="urn:microsoft.com/office/officeart/2005/8/layout/orgChart1"/>
    <dgm:cxn modelId="{22C78A99-179A-4E48-ABC9-AFAAB3F7F008}" type="presParOf" srcId="{EC14E42F-6986-4A86-B5E9-E6856E63F768}" destId="{B060EF0E-C35E-4A7A-BAB3-BEA7E0980ADF}" srcOrd="1" destOrd="0" presId="urn:microsoft.com/office/officeart/2005/8/layout/orgChart1"/>
    <dgm:cxn modelId="{6FA788C4-BC34-451C-8A16-D52BF6AFFAD5}" type="presParOf" srcId="{AC1186D3-27A0-4572-9D52-8E28520698A3}" destId="{1AEEB651-5B57-4CC5-9CD1-A924C0C08C16}" srcOrd="1" destOrd="0" presId="urn:microsoft.com/office/officeart/2005/8/layout/orgChart1"/>
    <dgm:cxn modelId="{93FA26ED-ABB6-4463-BA88-C8B56B979618}" type="presParOf" srcId="{AC1186D3-27A0-4572-9D52-8E28520698A3}" destId="{AF99EB71-9436-4F00-96B1-E47147071166}" srcOrd="2" destOrd="0" presId="urn:microsoft.com/office/officeart/2005/8/layout/orgChart1"/>
    <dgm:cxn modelId="{7EB5B101-83D2-4EA0-A6D0-2AE9C4F78E7E}" type="presParOf" srcId="{5FF45E9D-3683-457F-A3CC-2D2E8B53AEC5}" destId="{040AAE0C-9E7F-4DE2-8BC6-B068C6802DE6}" srcOrd="4" destOrd="0" presId="urn:microsoft.com/office/officeart/2005/8/layout/orgChart1"/>
    <dgm:cxn modelId="{F8E6BA30-B42D-4C68-8B6B-96B8334EBA24}" type="presParOf" srcId="{5FF45E9D-3683-457F-A3CC-2D2E8B53AEC5}" destId="{448B5565-F345-47CE-AEFD-BC8CC1318864}" srcOrd="5" destOrd="0" presId="urn:microsoft.com/office/officeart/2005/8/layout/orgChart1"/>
    <dgm:cxn modelId="{185177BD-1688-436C-9F13-820DA6DF765D}" type="presParOf" srcId="{448B5565-F345-47CE-AEFD-BC8CC1318864}" destId="{0E2E6D8C-7CDC-4F6B-8F3A-4B3DBCD162FA}" srcOrd="0" destOrd="0" presId="urn:microsoft.com/office/officeart/2005/8/layout/orgChart1"/>
    <dgm:cxn modelId="{18EFF54A-1996-43D4-A888-88E1B6647677}" type="presParOf" srcId="{0E2E6D8C-7CDC-4F6B-8F3A-4B3DBCD162FA}" destId="{AC289608-320B-4BD7-97BD-4A784A3B08C9}" srcOrd="0" destOrd="0" presId="urn:microsoft.com/office/officeart/2005/8/layout/orgChart1"/>
    <dgm:cxn modelId="{593BBAA1-AD9D-4610-B05A-4CDB74877441}" type="presParOf" srcId="{0E2E6D8C-7CDC-4F6B-8F3A-4B3DBCD162FA}" destId="{3F26E19C-1F27-46A7-80E6-09AA78CDC8B3}" srcOrd="1" destOrd="0" presId="urn:microsoft.com/office/officeart/2005/8/layout/orgChart1"/>
    <dgm:cxn modelId="{FB96B98D-A57F-45C5-BFF7-CEFF57935773}" type="presParOf" srcId="{448B5565-F345-47CE-AEFD-BC8CC1318864}" destId="{7B497FA5-3058-4EE9-AEF3-54EDD04E386F}" srcOrd="1" destOrd="0" presId="urn:microsoft.com/office/officeart/2005/8/layout/orgChart1"/>
    <dgm:cxn modelId="{A97E9B38-715E-494A-997F-835FEAB958C0}" type="presParOf" srcId="{448B5565-F345-47CE-AEFD-BC8CC1318864}" destId="{4BCA552F-3114-4E0A-B8F8-0B2392A9C49B}" srcOrd="2" destOrd="0" presId="urn:microsoft.com/office/officeart/2005/8/layout/orgChart1"/>
    <dgm:cxn modelId="{8613C9F6-6F1A-4F79-AB81-7F6FB43990E2}" type="presParOf" srcId="{5FF45E9D-3683-457F-A3CC-2D2E8B53AEC5}" destId="{D493B56D-42AA-4775-B6CF-82D796A61AC6}" srcOrd="6" destOrd="0" presId="urn:microsoft.com/office/officeart/2005/8/layout/orgChart1"/>
    <dgm:cxn modelId="{A712BD56-8F6A-4175-A709-8C49D5E161F4}" type="presParOf" srcId="{5FF45E9D-3683-457F-A3CC-2D2E8B53AEC5}" destId="{E64C2FE2-A6D3-442B-8FE6-96C951EE7270}" srcOrd="7" destOrd="0" presId="urn:microsoft.com/office/officeart/2005/8/layout/orgChart1"/>
    <dgm:cxn modelId="{78049A83-E9C9-4ECB-8794-72E66FEB909A}" type="presParOf" srcId="{E64C2FE2-A6D3-442B-8FE6-96C951EE7270}" destId="{4C2F3F80-724B-4EC3-82E0-A5713282C060}" srcOrd="0" destOrd="0" presId="urn:microsoft.com/office/officeart/2005/8/layout/orgChart1"/>
    <dgm:cxn modelId="{6E2CEB8A-EC13-4B1D-8823-97A982E938DD}" type="presParOf" srcId="{4C2F3F80-724B-4EC3-82E0-A5713282C060}" destId="{AF31A673-AEBB-4387-BE95-5727A16A690A}" srcOrd="0" destOrd="0" presId="urn:microsoft.com/office/officeart/2005/8/layout/orgChart1"/>
    <dgm:cxn modelId="{900EA99E-3F68-422B-A335-CE3EF336E722}" type="presParOf" srcId="{4C2F3F80-724B-4EC3-82E0-A5713282C060}" destId="{48467CCF-5B95-47AF-907A-6B91011E0E65}" srcOrd="1" destOrd="0" presId="urn:microsoft.com/office/officeart/2005/8/layout/orgChart1"/>
    <dgm:cxn modelId="{A4703F4A-4D37-4C11-ADBE-07481CEF5463}" type="presParOf" srcId="{E64C2FE2-A6D3-442B-8FE6-96C951EE7270}" destId="{595CDB82-F6B9-49C5-9EC5-A79BED2F213D}" srcOrd="1" destOrd="0" presId="urn:microsoft.com/office/officeart/2005/8/layout/orgChart1"/>
    <dgm:cxn modelId="{0A59B55B-CEAE-4759-B9FB-65C7664BAA33}" type="presParOf" srcId="{E64C2FE2-A6D3-442B-8FE6-96C951EE7270}" destId="{69D3F79E-9B0F-4D77-B81C-325DC848920E}" srcOrd="2" destOrd="0" presId="urn:microsoft.com/office/officeart/2005/8/layout/orgChart1"/>
    <dgm:cxn modelId="{34346194-00E6-48CC-A259-3C60BF83F579}" type="presParOf" srcId="{5FF45E9D-3683-457F-A3CC-2D2E8B53AEC5}" destId="{005C310E-3D8F-4AD0-95EE-7E7A368FA336}" srcOrd="8" destOrd="0" presId="urn:microsoft.com/office/officeart/2005/8/layout/orgChart1"/>
    <dgm:cxn modelId="{0BADE2B4-CD19-44A8-B6DB-C6AC3EC45987}" type="presParOf" srcId="{5FF45E9D-3683-457F-A3CC-2D2E8B53AEC5}" destId="{F8CD0587-BB86-4613-A8B7-DB59CD462CB5}" srcOrd="9" destOrd="0" presId="urn:microsoft.com/office/officeart/2005/8/layout/orgChart1"/>
    <dgm:cxn modelId="{ADAEC7FA-E295-4414-8C62-9B0E51B5BB47}" type="presParOf" srcId="{F8CD0587-BB86-4613-A8B7-DB59CD462CB5}" destId="{B41D5189-D96D-4DF2-9B1F-5DCF5BC4A413}" srcOrd="0" destOrd="0" presId="urn:microsoft.com/office/officeart/2005/8/layout/orgChart1"/>
    <dgm:cxn modelId="{A92A1633-E1F7-4796-80B8-F2C514E3433D}" type="presParOf" srcId="{B41D5189-D96D-4DF2-9B1F-5DCF5BC4A413}" destId="{9361E743-F54E-415B-9A4F-7D64B3DB5533}" srcOrd="0" destOrd="0" presId="urn:microsoft.com/office/officeart/2005/8/layout/orgChart1"/>
    <dgm:cxn modelId="{CD36361E-6D54-465B-A8A5-75ACE8A487E4}" type="presParOf" srcId="{B41D5189-D96D-4DF2-9B1F-5DCF5BC4A413}" destId="{47DC3573-7FC7-4192-9E33-6DCDB37E6F25}" srcOrd="1" destOrd="0" presId="urn:microsoft.com/office/officeart/2005/8/layout/orgChart1"/>
    <dgm:cxn modelId="{E751C4B0-2666-4749-9838-17F484D7C510}" type="presParOf" srcId="{F8CD0587-BB86-4613-A8B7-DB59CD462CB5}" destId="{568C2FD5-24FB-44A2-AF08-A76622513ECF}" srcOrd="1" destOrd="0" presId="urn:microsoft.com/office/officeart/2005/8/layout/orgChart1"/>
    <dgm:cxn modelId="{9870933A-E908-44EC-9412-449994F927A7}" type="presParOf" srcId="{F8CD0587-BB86-4613-A8B7-DB59CD462CB5}" destId="{00C0FF1A-83BA-4963-BD69-298AC3C8DF27}" srcOrd="2" destOrd="0" presId="urn:microsoft.com/office/officeart/2005/8/layout/orgChart1"/>
    <dgm:cxn modelId="{523E81DD-53CA-4732-B1DD-317906B189AA}" type="presParOf" srcId="{BE5F1FDB-F312-45AC-BBD5-A25397115471}" destId="{D449735E-9D8F-43E2-9D7B-D8D4641B6C54}" srcOrd="2" destOrd="0" presId="urn:microsoft.com/office/officeart/2005/8/layout/orgChart1"/>
    <dgm:cxn modelId="{CDE8CC7D-68FE-40EF-B667-2DF651BCC7B2}" type="presParOf" srcId="{E2370BA0-0A59-4D51-9E93-6D5E602BB2F4}" destId="{422F451F-436D-47E4-893D-B460C5C8AE78}" srcOrd="2" destOrd="0" presId="urn:microsoft.com/office/officeart/2005/8/layout/orgChart1"/>
    <dgm:cxn modelId="{1F7B0611-B3A8-482D-B5CA-9D4C52199F6E}" type="presParOf" srcId="{E2370BA0-0A59-4D51-9E93-6D5E602BB2F4}" destId="{D5D9E66C-ECAC-4166-AE15-4DDB0B4D0C59}" srcOrd="3" destOrd="0" presId="urn:microsoft.com/office/officeart/2005/8/layout/orgChart1"/>
    <dgm:cxn modelId="{DD859981-3FD4-45CB-A283-70F6C67980CD}" type="presParOf" srcId="{D5D9E66C-ECAC-4166-AE15-4DDB0B4D0C59}" destId="{37782423-F0F2-4C07-B6AB-1D7A4E715123}" srcOrd="0" destOrd="0" presId="urn:microsoft.com/office/officeart/2005/8/layout/orgChart1"/>
    <dgm:cxn modelId="{16E1574B-4414-411F-9E05-AC36126FF2A8}" type="presParOf" srcId="{37782423-F0F2-4C07-B6AB-1D7A4E715123}" destId="{260C3F73-2094-4F79-A1FD-40595882583B}" srcOrd="0" destOrd="0" presId="urn:microsoft.com/office/officeart/2005/8/layout/orgChart1"/>
    <dgm:cxn modelId="{255DC8D1-DDB6-4E8D-8A6C-11871071A5D7}" type="presParOf" srcId="{37782423-F0F2-4C07-B6AB-1D7A4E715123}" destId="{E91EDF16-D708-435F-A422-14FB919157FB}" srcOrd="1" destOrd="0" presId="urn:microsoft.com/office/officeart/2005/8/layout/orgChart1"/>
    <dgm:cxn modelId="{FED3F445-3B4B-448E-97C8-B3F56FE969AF}" type="presParOf" srcId="{D5D9E66C-ECAC-4166-AE15-4DDB0B4D0C59}" destId="{EC22952D-BF18-42B3-97D3-DE891A6FEF00}" srcOrd="1" destOrd="0" presId="urn:microsoft.com/office/officeart/2005/8/layout/orgChart1"/>
    <dgm:cxn modelId="{B83DA0D0-561B-49E3-B7F5-6E025ECDD147}" type="presParOf" srcId="{EC22952D-BF18-42B3-97D3-DE891A6FEF00}" destId="{7E88803E-3D45-4B66-A9C4-03CABA32AAD2}" srcOrd="0" destOrd="0" presId="urn:microsoft.com/office/officeart/2005/8/layout/orgChart1"/>
    <dgm:cxn modelId="{4DEA3124-44C8-476D-8D1B-281B8B416E4D}" type="presParOf" srcId="{EC22952D-BF18-42B3-97D3-DE891A6FEF00}" destId="{A0F71CBC-CB65-4DDD-B199-A4BFFE1D6C74}" srcOrd="1" destOrd="0" presId="urn:microsoft.com/office/officeart/2005/8/layout/orgChart1"/>
    <dgm:cxn modelId="{3084D30F-D8F8-4355-B126-E97FE4F4A89E}" type="presParOf" srcId="{A0F71CBC-CB65-4DDD-B199-A4BFFE1D6C74}" destId="{E04CB071-1AD0-4FCE-814B-1D512632DB7A}" srcOrd="0" destOrd="0" presId="urn:microsoft.com/office/officeart/2005/8/layout/orgChart1"/>
    <dgm:cxn modelId="{3C685E56-ABAE-46CF-A2C7-272F95714B42}" type="presParOf" srcId="{E04CB071-1AD0-4FCE-814B-1D512632DB7A}" destId="{F782BEF9-8EF1-457A-A496-B4DA0E3296CB}" srcOrd="0" destOrd="0" presId="urn:microsoft.com/office/officeart/2005/8/layout/orgChart1"/>
    <dgm:cxn modelId="{37E664DB-CE75-4DA7-BEE8-9F601BA969CC}" type="presParOf" srcId="{E04CB071-1AD0-4FCE-814B-1D512632DB7A}" destId="{87A7FA74-0846-45D9-A20B-56848FE193AD}" srcOrd="1" destOrd="0" presId="urn:microsoft.com/office/officeart/2005/8/layout/orgChart1"/>
    <dgm:cxn modelId="{B1856A67-EF7F-4F4C-9C72-1FD790D5EDD4}" type="presParOf" srcId="{A0F71CBC-CB65-4DDD-B199-A4BFFE1D6C74}" destId="{4B25B627-93E9-46DC-ADF1-1B118D987E2C}" srcOrd="1" destOrd="0" presId="urn:microsoft.com/office/officeart/2005/8/layout/orgChart1"/>
    <dgm:cxn modelId="{DE4F9B0A-0073-4624-8FCB-1AB1F2206299}" type="presParOf" srcId="{A0F71CBC-CB65-4DDD-B199-A4BFFE1D6C74}" destId="{1DD5C5DC-721A-48E6-84D2-26563944B986}" srcOrd="2" destOrd="0" presId="urn:microsoft.com/office/officeart/2005/8/layout/orgChart1"/>
    <dgm:cxn modelId="{78246A5E-FF52-4DEC-B795-4C92F4AB9F73}" type="presParOf" srcId="{EC22952D-BF18-42B3-97D3-DE891A6FEF00}" destId="{50E45043-5D9B-4EC8-A3C1-15DE5C57923F}" srcOrd="2" destOrd="0" presId="urn:microsoft.com/office/officeart/2005/8/layout/orgChart1"/>
    <dgm:cxn modelId="{4CCAD196-ED57-4B9B-A738-7002209A93DF}" type="presParOf" srcId="{EC22952D-BF18-42B3-97D3-DE891A6FEF00}" destId="{7C9E148B-C912-4A60-8B1D-6568AA4DCE72}" srcOrd="3" destOrd="0" presId="urn:microsoft.com/office/officeart/2005/8/layout/orgChart1"/>
    <dgm:cxn modelId="{BE1271AA-9712-4717-9BFD-6308E21B2232}" type="presParOf" srcId="{7C9E148B-C912-4A60-8B1D-6568AA4DCE72}" destId="{3108A331-6C3D-4E1B-A372-2B9A1316F60C}" srcOrd="0" destOrd="0" presId="urn:microsoft.com/office/officeart/2005/8/layout/orgChart1"/>
    <dgm:cxn modelId="{D408EEC6-8F29-48E6-9700-CFD928842654}" type="presParOf" srcId="{3108A331-6C3D-4E1B-A372-2B9A1316F60C}" destId="{8BA26F7E-F83B-4904-A777-918C2DEED228}" srcOrd="0" destOrd="0" presId="urn:microsoft.com/office/officeart/2005/8/layout/orgChart1"/>
    <dgm:cxn modelId="{CB183FA5-4CCC-4EB2-B5E6-43D3A663DF30}" type="presParOf" srcId="{3108A331-6C3D-4E1B-A372-2B9A1316F60C}" destId="{AED1E0A9-376F-4084-9B54-B57264E422DE}" srcOrd="1" destOrd="0" presId="urn:microsoft.com/office/officeart/2005/8/layout/orgChart1"/>
    <dgm:cxn modelId="{726CA56E-560F-43AB-9F9E-11ED1B31263E}" type="presParOf" srcId="{7C9E148B-C912-4A60-8B1D-6568AA4DCE72}" destId="{81B9BA99-A9AB-4036-9276-252EE8957056}" srcOrd="1" destOrd="0" presId="urn:microsoft.com/office/officeart/2005/8/layout/orgChart1"/>
    <dgm:cxn modelId="{5FC4498E-B87D-4496-8BDF-0BF67E7B2D7D}" type="presParOf" srcId="{7C9E148B-C912-4A60-8B1D-6568AA4DCE72}" destId="{70923295-BCCC-4011-A22D-15FE4203D31F}" srcOrd="2" destOrd="0" presId="urn:microsoft.com/office/officeart/2005/8/layout/orgChart1"/>
    <dgm:cxn modelId="{8F1D352B-92B5-4849-B7B9-7DE917ABF74B}" type="presParOf" srcId="{D5D9E66C-ECAC-4166-AE15-4DDB0B4D0C59}" destId="{26002850-064A-41D5-B4DD-D198357D2702}" srcOrd="2" destOrd="0" presId="urn:microsoft.com/office/officeart/2005/8/layout/orgChart1"/>
    <dgm:cxn modelId="{47134DD2-F417-41B2-969F-795A379B5779}" type="presParOf" srcId="{9DDA010C-7A8A-45C5-ACAE-4494CA754F80}" destId="{84D87E84-9049-4096-8D19-FD9F2F1DA62C}" srcOrd="2" destOrd="0" presId="urn:microsoft.com/office/officeart/2005/8/layout/orgChart1"/>
    <dgm:cxn modelId="{857A7718-D211-4620-938D-602915A8013D}" type="presParOf" srcId="{F25B7DDE-E839-4C8F-9C77-A2A76C989F36}" destId="{BDCE0587-87BD-4C4B-A4A2-88A75AAA081F}" srcOrd="8" destOrd="0" presId="urn:microsoft.com/office/officeart/2005/8/layout/orgChart1"/>
    <dgm:cxn modelId="{A4671EC5-7C06-4F48-B8CB-A85289E945A9}" type="presParOf" srcId="{F25B7DDE-E839-4C8F-9C77-A2A76C989F36}" destId="{C0A621CB-B08A-4BE7-B35A-6480D68524F4}" srcOrd="9" destOrd="0" presId="urn:microsoft.com/office/officeart/2005/8/layout/orgChart1"/>
    <dgm:cxn modelId="{C8516C31-AE7C-4A3E-80BB-CE9ACCF6EA50}" type="presParOf" srcId="{C0A621CB-B08A-4BE7-B35A-6480D68524F4}" destId="{A0F31739-1D16-4ACC-B733-6E07C0CAD432}" srcOrd="0" destOrd="0" presId="urn:microsoft.com/office/officeart/2005/8/layout/orgChart1"/>
    <dgm:cxn modelId="{4692EDCD-4602-4F1E-AE8E-842CCAAB5ADD}" type="presParOf" srcId="{A0F31739-1D16-4ACC-B733-6E07C0CAD432}" destId="{5FCD0BE2-3A72-4D3B-8770-6F07605FBD33}" srcOrd="0" destOrd="0" presId="urn:microsoft.com/office/officeart/2005/8/layout/orgChart1"/>
    <dgm:cxn modelId="{5C9CB7F2-5961-4726-89EE-582221F88A4C}" type="presParOf" srcId="{A0F31739-1D16-4ACC-B733-6E07C0CAD432}" destId="{25D8425B-3583-4EEE-B7C7-D1604A687601}" srcOrd="1" destOrd="0" presId="urn:microsoft.com/office/officeart/2005/8/layout/orgChart1"/>
    <dgm:cxn modelId="{B88FADFF-7512-4D5C-A5F9-1EABAEC72DC8}" type="presParOf" srcId="{C0A621CB-B08A-4BE7-B35A-6480D68524F4}" destId="{ADC6FFBD-023B-4CDD-8367-092873131997}" srcOrd="1" destOrd="0" presId="urn:microsoft.com/office/officeart/2005/8/layout/orgChart1"/>
    <dgm:cxn modelId="{F7685996-10C0-44D8-B626-7CD46883E059}" type="presParOf" srcId="{C0A621CB-B08A-4BE7-B35A-6480D68524F4}" destId="{0C559C23-D5CA-4A0F-8005-48C574D9E143}" srcOrd="2" destOrd="0" presId="urn:microsoft.com/office/officeart/2005/8/layout/orgChart1"/>
    <dgm:cxn modelId="{B8C5184E-002F-47F3-958A-36180C8955FE}" type="presParOf" srcId="{A954F884-6A98-4BE1-8860-B5973E275B03}" destId="{63F7A7A6-C313-48E0-B727-FAFB8E9D3121}" srcOrd="2" destOrd="0" presId="urn:microsoft.com/office/officeart/2005/8/layout/orgChart1"/>
    <dgm:cxn modelId="{77F185DC-AFC6-4A4C-A53E-0ACAF9A37C02}" type="presParOf" srcId="{63F7A7A6-C313-48E0-B727-FAFB8E9D3121}" destId="{6C3C02BD-4E1E-4A45-93E8-22A0BE91E2F6}" srcOrd="0" destOrd="0" presId="urn:microsoft.com/office/officeart/2005/8/layout/orgChart1"/>
    <dgm:cxn modelId="{6B657745-9D61-488B-8D5F-C1390ED44DE7}" type="presParOf" srcId="{63F7A7A6-C313-48E0-B727-FAFB8E9D3121}" destId="{A92EAC70-2B6F-4F85-BEA3-8F64438D1540}" srcOrd="1" destOrd="0" presId="urn:microsoft.com/office/officeart/2005/8/layout/orgChart1"/>
    <dgm:cxn modelId="{BF6BD6A1-FA1A-4A58-AFB9-63DA5D0AD40E}" type="presParOf" srcId="{A92EAC70-2B6F-4F85-BEA3-8F64438D1540}" destId="{6F99A320-902D-428D-8097-56E0161FBFB9}" srcOrd="0" destOrd="0" presId="urn:microsoft.com/office/officeart/2005/8/layout/orgChart1"/>
    <dgm:cxn modelId="{931D0015-0E86-4A79-8092-4586239FDF8B}" type="presParOf" srcId="{6F99A320-902D-428D-8097-56E0161FBFB9}" destId="{4525BB7A-4656-4816-BA38-0423EA41F7E0}" srcOrd="0" destOrd="0" presId="urn:microsoft.com/office/officeart/2005/8/layout/orgChart1"/>
    <dgm:cxn modelId="{A1357A45-F9A6-44A0-B047-8FCC3470B41C}" type="presParOf" srcId="{6F99A320-902D-428D-8097-56E0161FBFB9}" destId="{0636774C-17AC-4A69-A4C0-B9ED4256DE88}" srcOrd="1" destOrd="0" presId="urn:microsoft.com/office/officeart/2005/8/layout/orgChart1"/>
    <dgm:cxn modelId="{0EC2033F-ED13-4BA6-AF41-C5D1BF24482C}" type="presParOf" srcId="{A92EAC70-2B6F-4F85-BEA3-8F64438D1540}" destId="{50F3EE30-1398-4E2F-B9A0-94A430FE8DB2}" srcOrd="1" destOrd="0" presId="urn:microsoft.com/office/officeart/2005/8/layout/orgChart1"/>
    <dgm:cxn modelId="{43CD917E-C35E-4740-8BF5-98C3F1218D18}" type="presParOf" srcId="{A92EAC70-2B6F-4F85-BEA3-8F64438D1540}" destId="{4F8795C8-5C1C-4061-8DC9-6F0C1D8D05FC}" srcOrd="2" destOrd="0" presId="urn:microsoft.com/office/officeart/2005/8/layout/orgChart1"/>
    <dgm:cxn modelId="{07327EF3-C1C9-4BF0-8C9C-8B58800511BB}" type="presParOf" srcId="{6087F864-1AAD-4B2C-8C54-12EF05121CF6}" destId="{D32C2999-4E4C-4B82-97AA-E68A7EE69BCD}" srcOrd="12" destOrd="0" presId="urn:microsoft.com/office/officeart/2005/8/layout/orgChart1"/>
    <dgm:cxn modelId="{4115649A-A351-41B7-8763-2927961AE482}" type="presParOf" srcId="{6087F864-1AAD-4B2C-8C54-12EF05121CF6}" destId="{30048CAE-699F-4F3E-8BDA-29B0DBA2B8A0}" srcOrd="13" destOrd="0" presId="urn:microsoft.com/office/officeart/2005/8/layout/orgChart1"/>
    <dgm:cxn modelId="{FE20F062-B04B-405E-9D81-EDE95B7C34C6}" type="presParOf" srcId="{30048CAE-699F-4F3E-8BDA-29B0DBA2B8A0}" destId="{F31C33BF-5D87-4919-952B-BCC4854AE83F}" srcOrd="0" destOrd="0" presId="urn:microsoft.com/office/officeart/2005/8/layout/orgChart1"/>
    <dgm:cxn modelId="{4FA11617-E033-4306-B789-6AC289A73EB9}" type="presParOf" srcId="{F31C33BF-5D87-4919-952B-BCC4854AE83F}" destId="{EC068460-ADAE-4E8D-8A38-92ACBEC86306}" srcOrd="0" destOrd="0" presId="urn:microsoft.com/office/officeart/2005/8/layout/orgChart1"/>
    <dgm:cxn modelId="{EB998A1A-43A9-4F6C-BE6A-BA621DB4A378}" type="presParOf" srcId="{F31C33BF-5D87-4919-952B-BCC4854AE83F}" destId="{5B4C704D-62E3-4662-AF1C-D2090CE8F54E}" srcOrd="1" destOrd="0" presId="urn:microsoft.com/office/officeart/2005/8/layout/orgChart1"/>
    <dgm:cxn modelId="{37086051-95DB-46CE-99DB-7B1E6D58E289}" type="presParOf" srcId="{30048CAE-699F-4F3E-8BDA-29B0DBA2B8A0}" destId="{BE185F23-F00A-4670-9907-573BAA53F86F}" srcOrd="1" destOrd="0" presId="urn:microsoft.com/office/officeart/2005/8/layout/orgChart1"/>
    <dgm:cxn modelId="{4744B3D4-DE17-4462-847B-A687F2C2CA4E}" type="presParOf" srcId="{BE185F23-F00A-4670-9907-573BAA53F86F}" destId="{A4B4C120-3175-4DBA-8BEE-EEE047164E41}" srcOrd="0" destOrd="0" presId="urn:microsoft.com/office/officeart/2005/8/layout/orgChart1"/>
    <dgm:cxn modelId="{1A0DBF9E-5836-40AF-930F-2120C000DC79}" type="presParOf" srcId="{BE185F23-F00A-4670-9907-573BAA53F86F}" destId="{D52D8B0D-E1FB-4716-9ED4-EEDB62185A54}" srcOrd="1" destOrd="0" presId="urn:microsoft.com/office/officeart/2005/8/layout/orgChart1"/>
    <dgm:cxn modelId="{748A085A-627A-480A-80D0-0B68B4A49978}" type="presParOf" srcId="{D52D8B0D-E1FB-4716-9ED4-EEDB62185A54}" destId="{D24320F7-91CD-4998-AE80-118EA2CF9FB0}" srcOrd="0" destOrd="0" presId="urn:microsoft.com/office/officeart/2005/8/layout/orgChart1"/>
    <dgm:cxn modelId="{CC609401-6FC3-4369-ADCE-90B83B72333A}" type="presParOf" srcId="{D24320F7-91CD-4998-AE80-118EA2CF9FB0}" destId="{F6A9994D-6816-4846-8597-5442B53433C2}" srcOrd="0" destOrd="0" presId="urn:microsoft.com/office/officeart/2005/8/layout/orgChart1"/>
    <dgm:cxn modelId="{E94EF9A7-BA50-48BF-8F97-4034F074FE8B}" type="presParOf" srcId="{D24320F7-91CD-4998-AE80-118EA2CF9FB0}" destId="{34AE1E73-FA96-4CC0-9B46-D397C31126CF}" srcOrd="1" destOrd="0" presId="urn:microsoft.com/office/officeart/2005/8/layout/orgChart1"/>
    <dgm:cxn modelId="{694CED79-20F9-4ADE-809E-831245A3157A}" type="presParOf" srcId="{D52D8B0D-E1FB-4716-9ED4-EEDB62185A54}" destId="{D8915F54-C624-4BF5-8CF2-49A7B1EF1F9A}" srcOrd="1" destOrd="0" presId="urn:microsoft.com/office/officeart/2005/8/layout/orgChart1"/>
    <dgm:cxn modelId="{0DAD05FB-9B8C-4BA0-AF1E-625D9F6C146D}" type="presParOf" srcId="{D52D8B0D-E1FB-4716-9ED4-EEDB62185A54}" destId="{AADC78D6-2595-466E-A02A-3A7B802AC564}" srcOrd="2" destOrd="0" presId="urn:microsoft.com/office/officeart/2005/8/layout/orgChart1"/>
    <dgm:cxn modelId="{402A5389-2EB2-4791-A5AF-F129DF816C74}" type="presParOf" srcId="{BE185F23-F00A-4670-9907-573BAA53F86F}" destId="{3046E706-D9CE-47D4-9E59-433287281123}" srcOrd="2" destOrd="0" presId="urn:microsoft.com/office/officeart/2005/8/layout/orgChart1"/>
    <dgm:cxn modelId="{75C1D948-585F-4A69-8640-6B56FDD06868}" type="presParOf" srcId="{BE185F23-F00A-4670-9907-573BAA53F86F}" destId="{E7CE6A6B-9FE5-436E-89B9-FA4CD104A1AE}" srcOrd="3" destOrd="0" presId="urn:microsoft.com/office/officeart/2005/8/layout/orgChart1"/>
    <dgm:cxn modelId="{477CCF38-47FD-4B08-A5F8-2FAF5850F8ED}" type="presParOf" srcId="{E7CE6A6B-9FE5-436E-89B9-FA4CD104A1AE}" destId="{43EE55D1-D2BA-49A0-8AF4-9783539CABA3}" srcOrd="0" destOrd="0" presId="urn:microsoft.com/office/officeart/2005/8/layout/orgChart1"/>
    <dgm:cxn modelId="{4F7EADC6-B819-445C-BD86-4A0F7B47D7DD}" type="presParOf" srcId="{43EE55D1-D2BA-49A0-8AF4-9783539CABA3}" destId="{A47B7364-7BF8-4B04-9BB5-C6133C972D3F}" srcOrd="0" destOrd="0" presId="urn:microsoft.com/office/officeart/2005/8/layout/orgChart1"/>
    <dgm:cxn modelId="{07E22A31-6809-4458-925D-1AE761F409C4}" type="presParOf" srcId="{43EE55D1-D2BA-49A0-8AF4-9783539CABA3}" destId="{D9BC043C-087B-44D8-AB53-D089672060CB}" srcOrd="1" destOrd="0" presId="urn:microsoft.com/office/officeart/2005/8/layout/orgChart1"/>
    <dgm:cxn modelId="{FF18F601-F84E-40A7-849A-F1F3C88E33FF}" type="presParOf" srcId="{E7CE6A6B-9FE5-436E-89B9-FA4CD104A1AE}" destId="{8C16531B-6DD5-40D1-A222-2F5DA269A2CC}" srcOrd="1" destOrd="0" presId="urn:microsoft.com/office/officeart/2005/8/layout/orgChart1"/>
    <dgm:cxn modelId="{E375E097-5844-45FF-A41C-B0032FBCC8A7}" type="presParOf" srcId="{E7CE6A6B-9FE5-436E-89B9-FA4CD104A1AE}" destId="{C2D29C4E-E996-47AA-9281-E49FE318EAA2}" srcOrd="2" destOrd="0" presId="urn:microsoft.com/office/officeart/2005/8/layout/orgChart1"/>
    <dgm:cxn modelId="{07ACDB3C-65C7-4B32-9901-795C2009C096}" type="presParOf" srcId="{BE185F23-F00A-4670-9907-573BAA53F86F}" destId="{EDD44CD8-6AE1-4123-BEE0-8E21274B905C}" srcOrd="4" destOrd="0" presId="urn:microsoft.com/office/officeart/2005/8/layout/orgChart1"/>
    <dgm:cxn modelId="{253BA09D-AA9B-4F43-8F64-197518C4EB90}" type="presParOf" srcId="{BE185F23-F00A-4670-9907-573BAA53F86F}" destId="{D1B0CA75-EA24-4111-8CAA-62EAB1535F04}" srcOrd="5" destOrd="0" presId="urn:microsoft.com/office/officeart/2005/8/layout/orgChart1"/>
    <dgm:cxn modelId="{63A1D0FB-DA2C-438C-A733-0A58895CF054}" type="presParOf" srcId="{D1B0CA75-EA24-4111-8CAA-62EAB1535F04}" destId="{C6A436CE-E147-468A-923B-9266B0D34C27}" srcOrd="0" destOrd="0" presId="urn:microsoft.com/office/officeart/2005/8/layout/orgChart1"/>
    <dgm:cxn modelId="{3EEB2820-81D6-4138-B20F-980DB3B8E9D8}" type="presParOf" srcId="{C6A436CE-E147-468A-923B-9266B0D34C27}" destId="{0400B518-CD32-4274-8C54-7BA72B9A5FAE}" srcOrd="0" destOrd="0" presId="urn:microsoft.com/office/officeart/2005/8/layout/orgChart1"/>
    <dgm:cxn modelId="{26681ED2-3320-4136-A416-500AC8E999BE}" type="presParOf" srcId="{C6A436CE-E147-468A-923B-9266B0D34C27}" destId="{6D4B2101-4D58-4512-8655-17C1E8EF1355}" srcOrd="1" destOrd="0" presId="urn:microsoft.com/office/officeart/2005/8/layout/orgChart1"/>
    <dgm:cxn modelId="{7E31CFEC-5C46-42B6-B358-D86FE77C6B48}" type="presParOf" srcId="{D1B0CA75-EA24-4111-8CAA-62EAB1535F04}" destId="{6C501CF2-16A9-4CF1-85FC-9051B07ABFB5}" srcOrd="1" destOrd="0" presId="urn:microsoft.com/office/officeart/2005/8/layout/orgChart1"/>
    <dgm:cxn modelId="{C3C2A574-9E96-4D71-A3C8-C8E28EB710B1}" type="presParOf" srcId="{D1B0CA75-EA24-4111-8CAA-62EAB1535F04}" destId="{68C5E795-B163-4CC4-BFF2-5DC8FE92948D}" srcOrd="2" destOrd="0" presId="urn:microsoft.com/office/officeart/2005/8/layout/orgChart1"/>
    <dgm:cxn modelId="{2BA11796-32E5-4F40-A95E-625517766178}" type="presParOf" srcId="{30048CAE-699F-4F3E-8BDA-29B0DBA2B8A0}" destId="{DF6FAF72-621E-4E87-80DA-0C7F3B2487AC}" srcOrd="2" destOrd="0" presId="urn:microsoft.com/office/officeart/2005/8/layout/orgChart1"/>
    <dgm:cxn modelId="{3AC0BE83-6AA4-4CF0-A235-6198BB80938A}" type="presParOf" srcId="{DF6FAF72-621E-4E87-80DA-0C7F3B2487AC}" destId="{5073DA08-661A-48E9-A148-9D0531F64752}" srcOrd="0" destOrd="0" presId="urn:microsoft.com/office/officeart/2005/8/layout/orgChart1"/>
    <dgm:cxn modelId="{36AA0F17-A643-4E6C-904C-5C5CCA1780C9}" type="presParOf" srcId="{DF6FAF72-621E-4E87-80DA-0C7F3B2487AC}" destId="{0BE983A8-226E-4AA1-9E78-70105F4F1F0A}" srcOrd="1" destOrd="0" presId="urn:microsoft.com/office/officeart/2005/8/layout/orgChart1"/>
    <dgm:cxn modelId="{5D1FF1CB-CE61-41C5-A74D-5EB29F8176EC}" type="presParOf" srcId="{0BE983A8-226E-4AA1-9E78-70105F4F1F0A}" destId="{734FAC4F-9EF2-4AD9-B68F-FFB2FE5D5DC7}" srcOrd="0" destOrd="0" presId="urn:microsoft.com/office/officeart/2005/8/layout/orgChart1"/>
    <dgm:cxn modelId="{93C06F62-4FC3-4F88-A435-A3A53C684A61}" type="presParOf" srcId="{734FAC4F-9EF2-4AD9-B68F-FFB2FE5D5DC7}" destId="{CAB64F44-EE4F-4B8D-9D3C-00FF92795417}" srcOrd="0" destOrd="0" presId="urn:microsoft.com/office/officeart/2005/8/layout/orgChart1"/>
    <dgm:cxn modelId="{EF67413D-6331-4A68-AC98-7D26D99010ED}" type="presParOf" srcId="{734FAC4F-9EF2-4AD9-B68F-FFB2FE5D5DC7}" destId="{6AD144C1-385C-4770-9D73-6422AEAE7BD8}" srcOrd="1" destOrd="0" presId="urn:microsoft.com/office/officeart/2005/8/layout/orgChart1"/>
    <dgm:cxn modelId="{B08B0310-B48A-4BBA-9E92-BE54A1BAE5C2}" type="presParOf" srcId="{0BE983A8-226E-4AA1-9E78-70105F4F1F0A}" destId="{FE861949-93E1-4A87-AF1E-23C97DEFFCAA}" srcOrd="1" destOrd="0" presId="urn:microsoft.com/office/officeart/2005/8/layout/orgChart1"/>
    <dgm:cxn modelId="{1C1F1793-E489-492C-A1EE-4EC2E12FFF73}" type="presParOf" srcId="{0BE983A8-226E-4AA1-9E78-70105F4F1F0A}" destId="{7D8DCAA0-8512-4A41-88FA-B07E2E7F326E}" srcOrd="2" destOrd="0" presId="urn:microsoft.com/office/officeart/2005/8/layout/orgChart1"/>
    <dgm:cxn modelId="{827BBAB8-A729-454F-83D1-0679737F1FAC}" type="presParOf" srcId="{12FD1E63-0EC6-407C-827A-0994A9BF1D8A}" destId="{A7973BBC-1913-424E-83EB-888CAA15887A}" srcOrd="2" destOrd="0" presId="urn:microsoft.com/office/officeart/2005/8/layout/orgChart1"/>
    <dgm:cxn modelId="{C5200840-C6E3-4949-996A-4BC7142095C5}" type="presParOf" srcId="{A7973BBC-1913-424E-83EB-888CAA15887A}" destId="{307A14C9-E721-43A1-90D7-367FA0278AAF}" srcOrd="0" destOrd="0" presId="urn:microsoft.com/office/officeart/2005/8/layout/orgChart1"/>
    <dgm:cxn modelId="{75D21905-3460-420B-A9F5-3F467462C5C6}" type="presParOf" srcId="{A7973BBC-1913-424E-83EB-888CAA15887A}" destId="{6ACCF0E3-7AB9-43F9-A0B9-F7910120FDB0}" srcOrd="1" destOrd="0" presId="urn:microsoft.com/office/officeart/2005/8/layout/orgChart1"/>
    <dgm:cxn modelId="{80B0357F-1F97-49AA-91E2-A6350A3A16A5}" type="presParOf" srcId="{6ACCF0E3-7AB9-43F9-A0B9-F7910120FDB0}" destId="{2B444810-07BD-45AE-8C6A-3F4AA91F7C08}" srcOrd="0" destOrd="0" presId="urn:microsoft.com/office/officeart/2005/8/layout/orgChart1"/>
    <dgm:cxn modelId="{32917677-1FBA-4895-9DB5-2CC739321BD6}" type="presParOf" srcId="{2B444810-07BD-45AE-8C6A-3F4AA91F7C08}" destId="{E82D6DF4-3CB7-41E0-9CFF-4CD7F6C155BC}" srcOrd="0" destOrd="0" presId="urn:microsoft.com/office/officeart/2005/8/layout/orgChart1"/>
    <dgm:cxn modelId="{0FB204E9-FCC3-4279-9F97-D65B807CA19E}" type="presParOf" srcId="{2B444810-07BD-45AE-8C6A-3F4AA91F7C08}" destId="{46F47146-E354-476D-877E-898DD75F6F05}" srcOrd="1" destOrd="0" presId="urn:microsoft.com/office/officeart/2005/8/layout/orgChart1"/>
    <dgm:cxn modelId="{4A68A727-A9E3-4432-9F90-09BF9B9C6575}" type="presParOf" srcId="{6ACCF0E3-7AB9-43F9-A0B9-F7910120FDB0}" destId="{B40015C3-8850-4827-A529-A9BD96EA54C7}" srcOrd="1" destOrd="0" presId="urn:microsoft.com/office/officeart/2005/8/layout/orgChart1"/>
    <dgm:cxn modelId="{788A1580-AA64-462A-8C59-6ADF7B82A0E1}" type="presParOf" srcId="{6ACCF0E3-7AB9-43F9-A0B9-F7910120FDB0}" destId="{6B93079B-0871-46A5-8824-ED4142E9740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7A14C9-E721-43A1-90D7-367FA0278AAF}">
      <dsp:nvSpPr>
        <dsp:cNvPr id="0" name=""/>
        <dsp:cNvSpPr/>
      </dsp:nvSpPr>
      <dsp:spPr>
        <a:xfrm>
          <a:off x="14272034" y="560848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73DA08-661A-48E9-A148-9D0531F64752}">
      <dsp:nvSpPr>
        <dsp:cNvPr id="0" name=""/>
        <dsp:cNvSpPr/>
      </dsp:nvSpPr>
      <dsp:spPr>
        <a:xfrm>
          <a:off x="26122425" y="2173290"/>
          <a:ext cx="291342" cy="531925"/>
        </a:xfrm>
        <a:custGeom>
          <a:avLst/>
          <a:gdLst/>
          <a:ahLst/>
          <a:cxnLst/>
          <a:rect l="0" t="0" r="0" b="0"/>
          <a:pathLst>
            <a:path>
              <a:moveTo>
                <a:pt x="291342" y="0"/>
              </a:moveTo>
              <a:lnTo>
                <a:pt x="291342" y="531925"/>
              </a:lnTo>
              <a:lnTo>
                <a:pt x="0" y="53192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D44CD8-6AE1-4123-BEE0-8E21274B905C}">
      <dsp:nvSpPr>
        <dsp:cNvPr id="0" name=""/>
        <dsp:cNvSpPr/>
      </dsp:nvSpPr>
      <dsp:spPr>
        <a:xfrm>
          <a:off x="26413768" y="2173290"/>
          <a:ext cx="115366" cy="2915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15130"/>
              </a:lnTo>
              <a:lnTo>
                <a:pt x="115366" y="29151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46E706-D9CE-47D4-9E59-433287281123}">
      <dsp:nvSpPr>
        <dsp:cNvPr id="0" name=""/>
        <dsp:cNvSpPr/>
      </dsp:nvSpPr>
      <dsp:spPr>
        <a:xfrm>
          <a:off x="26413768" y="2173290"/>
          <a:ext cx="115366" cy="20873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87361"/>
              </a:lnTo>
              <a:lnTo>
                <a:pt x="115366" y="208736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B4C120-3175-4DBA-8BEE-EEE047164E41}">
      <dsp:nvSpPr>
        <dsp:cNvPr id="0" name=""/>
        <dsp:cNvSpPr/>
      </dsp:nvSpPr>
      <dsp:spPr>
        <a:xfrm>
          <a:off x="26413768" y="2173290"/>
          <a:ext cx="119122" cy="12798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9829"/>
              </a:lnTo>
              <a:lnTo>
                <a:pt x="119122" y="12798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2C2999-4E4C-4B82-97AA-E68A7EE69BCD}">
      <dsp:nvSpPr>
        <dsp:cNvPr id="0" name=""/>
        <dsp:cNvSpPr/>
      </dsp:nvSpPr>
      <dsp:spPr>
        <a:xfrm>
          <a:off x="14389755" y="560848"/>
          <a:ext cx="12024012" cy="10518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4144"/>
              </a:lnTo>
              <a:lnTo>
                <a:pt x="12024012" y="934144"/>
              </a:lnTo>
              <a:lnTo>
                <a:pt x="12024012" y="10518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3C02BD-4E1E-4A45-93E8-22A0BE91E2F6}">
      <dsp:nvSpPr>
        <dsp:cNvPr id="0" name=""/>
        <dsp:cNvSpPr/>
      </dsp:nvSpPr>
      <dsp:spPr>
        <a:xfrm>
          <a:off x="20707449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CE0587-87BD-4C4B-A4A2-88A75AAA081F}">
      <dsp:nvSpPr>
        <dsp:cNvPr id="0" name=""/>
        <dsp:cNvSpPr/>
      </dsp:nvSpPr>
      <dsp:spPr>
        <a:xfrm>
          <a:off x="20825170" y="2152885"/>
          <a:ext cx="3870778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3870778" y="913739"/>
              </a:lnTo>
              <a:lnTo>
                <a:pt x="3870778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E45043-5D9B-4EC8-A3C1-15DE5C57923F}">
      <dsp:nvSpPr>
        <dsp:cNvPr id="0" name=""/>
        <dsp:cNvSpPr/>
      </dsp:nvSpPr>
      <dsp:spPr>
        <a:xfrm>
          <a:off x="23569191" y="4540940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88803E-3D45-4B66-A9C4-03CABA32AAD2}">
      <dsp:nvSpPr>
        <dsp:cNvPr id="0" name=""/>
        <dsp:cNvSpPr/>
      </dsp:nvSpPr>
      <dsp:spPr>
        <a:xfrm>
          <a:off x="23569191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2F451F-436D-47E4-893D-B460C5C8AE78}">
      <dsp:nvSpPr>
        <dsp:cNvPr id="0" name=""/>
        <dsp:cNvSpPr/>
      </dsp:nvSpPr>
      <dsp:spPr>
        <a:xfrm>
          <a:off x="23339355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678297" y="117721"/>
              </a:lnTo>
              <a:lnTo>
                <a:pt x="678297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5C310E-3D8F-4AD0-95EE-7E7A368FA336}">
      <dsp:nvSpPr>
        <dsp:cNvPr id="0" name=""/>
        <dsp:cNvSpPr/>
      </dsp:nvSpPr>
      <dsp:spPr>
        <a:xfrm>
          <a:off x="22212597" y="4540940"/>
          <a:ext cx="168172" cy="36998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9803"/>
              </a:lnTo>
              <a:lnTo>
                <a:pt x="168172" y="36998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93B56D-42AA-4775-B6CF-82D796A61AC6}">
      <dsp:nvSpPr>
        <dsp:cNvPr id="0" name=""/>
        <dsp:cNvSpPr/>
      </dsp:nvSpPr>
      <dsp:spPr>
        <a:xfrm>
          <a:off x="22212597" y="4540940"/>
          <a:ext cx="168172" cy="29037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03784"/>
              </a:lnTo>
              <a:lnTo>
                <a:pt x="168172" y="29037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0AAE0C-9E7F-4DE2-8BC6-B068C6802DE6}">
      <dsp:nvSpPr>
        <dsp:cNvPr id="0" name=""/>
        <dsp:cNvSpPr/>
      </dsp:nvSpPr>
      <dsp:spPr>
        <a:xfrm>
          <a:off x="22212597" y="4540940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37A1BF-8EAD-46AA-BAFB-DBEC711C6F15}">
      <dsp:nvSpPr>
        <dsp:cNvPr id="0" name=""/>
        <dsp:cNvSpPr/>
      </dsp:nvSpPr>
      <dsp:spPr>
        <a:xfrm>
          <a:off x="22212597" y="4540940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59A836-9C7A-4591-8DCC-F1F8075A4D73}">
      <dsp:nvSpPr>
        <dsp:cNvPr id="0" name=""/>
        <dsp:cNvSpPr/>
      </dsp:nvSpPr>
      <dsp:spPr>
        <a:xfrm>
          <a:off x="22212597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936E1E-C8BA-4F9A-BD2A-125FD50002C9}">
      <dsp:nvSpPr>
        <dsp:cNvPr id="0" name=""/>
        <dsp:cNvSpPr/>
      </dsp:nvSpPr>
      <dsp:spPr>
        <a:xfrm>
          <a:off x="22661058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110632-FEEB-4ED9-8126-29BDB255D8E8}">
      <dsp:nvSpPr>
        <dsp:cNvPr id="0" name=""/>
        <dsp:cNvSpPr/>
      </dsp:nvSpPr>
      <dsp:spPr>
        <a:xfrm>
          <a:off x="20825170" y="2152885"/>
          <a:ext cx="2514184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2514184" y="913739"/>
              </a:lnTo>
              <a:lnTo>
                <a:pt x="2514184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66BE7D-9B5D-473A-8603-A15720FE46EB}">
      <dsp:nvSpPr>
        <dsp:cNvPr id="0" name=""/>
        <dsp:cNvSpPr/>
      </dsp:nvSpPr>
      <dsp:spPr>
        <a:xfrm>
          <a:off x="20856002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784940-D9A3-4169-8EEE-C0B9C72819FC}">
      <dsp:nvSpPr>
        <dsp:cNvPr id="0" name=""/>
        <dsp:cNvSpPr/>
      </dsp:nvSpPr>
      <dsp:spPr>
        <a:xfrm>
          <a:off x="20626166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678297" y="117721"/>
              </a:lnTo>
              <a:lnTo>
                <a:pt x="678297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9C9A82-8EBD-4E06-87A2-03D54BF0D548}">
      <dsp:nvSpPr>
        <dsp:cNvPr id="0" name=""/>
        <dsp:cNvSpPr/>
      </dsp:nvSpPr>
      <dsp:spPr>
        <a:xfrm>
          <a:off x="19499408" y="4540940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6B523F-4844-4FBB-BAD1-CB28CA004A5A}">
      <dsp:nvSpPr>
        <dsp:cNvPr id="0" name=""/>
        <dsp:cNvSpPr/>
      </dsp:nvSpPr>
      <dsp:spPr>
        <a:xfrm>
          <a:off x="19947869" y="3744921"/>
          <a:ext cx="678297" cy="235442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1E538E-4FA0-4DF6-9A30-A588ABB095D4}">
      <dsp:nvSpPr>
        <dsp:cNvPr id="0" name=""/>
        <dsp:cNvSpPr/>
      </dsp:nvSpPr>
      <dsp:spPr>
        <a:xfrm>
          <a:off x="20626166" y="2152885"/>
          <a:ext cx="199004" cy="1031460"/>
        </a:xfrm>
        <a:custGeom>
          <a:avLst/>
          <a:gdLst/>
          <a:ahLst/>
          <a:cxnLst/>
          <a:rect l="0" t="0" r="0" b="0"/>
          <a:pathLst>
            <a:path>
              <a:moveTo>
                <a:pt x="199004" y="0"/>
              </a:moveTo>
              <a:lnTo>
                <a:pt x="19900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022734-6860-42A3-8DFD-D672407436FC}">
      <dsp:nvSpPr>
        <dsp:cNvPr id="0" name=""/>
        <dsp:cNvSpPr/>
      </dsp:nvSpPr>
      <dsp:spPr>
        <a:xfrm>
          <a:off x="17862525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F4E1D2-C1D3-41C0-9989-27CB6B051007}">
      <dsp:nvSpPr>
        <dsp:cNvPr id="0" name=""/>
        <dsp:cNvSpPr/>
      </dsp:nvSpPr>
      <dsp:spPr>
        <a:xfrm>
          <a:off x="18310986" y="2152885"/>
          <a:ext cx="2514184" cy="1031460"/>
        </a:xfrm>
        <a:custGeom>
          <a:avLst/>
          <a:gdLst/>
          <a:ahLst/>
          <a:cxnLst/>
          <a:rect l="0" t="0" r="0" b="0"/>
          <a:pathLst>
            <a:path>
              <a:moveTo>
                <a:pt x="2514184" y="0"/>
              </a:moveTo>
              <a:lnTo>
                <a:pt x="251418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02A9E5-A858-4371-9B38-B0DA054C58F1}">
      <dsp:nvSpPr>
        <dsp:cNvPr id="0" name=""/>
        <dsp:cNvSpPr/>
      </dsp:nvSpPr>
      <dsp:spPr>
        <a:xfrm>
          <a:off x="16505930" y="3744921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DAEFF8-49B2-40DC-9E80-23C55545AD17}">
      <dsp:nvSpPr>
        <dsp:cNvPr id="0" name=""/>
        <dsp:cNvSpPr/>
      </dsp:nvSpPr>
      <dsp:spPr>
        <a:xfrm>
          <a:off x="16505930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E7E782-7A8C-401D-9E5F-AAECD0DA4A9D}">
      <dsp:nvSpPr>
        <dsp:cNvPr id="0" name=""/>
        <dsp:cNvSpPr/>
      </dsp:nvSpPr>
      <dsp:spPr>
        <a:xfrm>
          <a:off x="16505930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A2F4E4-D4D4-48DC-A56D-DBD1C7667830}">
      <dsp:nvSpPr>
        <dsp:cNvPr id="0" name=""/>
        <dsp:cNvSpPr/>
      </dsp:nvSpPr>
      <dsp:spPr>
        <a:xfrm>
          <a:off x="16954391" y="2152885"/>
          <a:ext cx="3870778" cy="1031460"/>
        </a:xfrm>
        <a:custGeom>
          <a:avLst/>
          <a:gdLst/>
          <a:ahLst/>
          <a:cxnLst/>
          <a:rect l="0" t="0" r="0" b="0"/>
          <a:pathLst>
            <a:path>
              <a:moveTo>
                <a:pt x="3870778" y="0"/>
              </a:moveTo>
              <a:lnTo>
                <a:pt x="3870778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242261-EB2B-49B7-A6DF-BE0786DC6B43}">
      <dsp:nvSpPr>
        <dsp:cNvPr id="0" name=""/>
        <dsp:cNvSpPr/>
      </dsp:nvSpPr>
      <dsp:spPr>
        <a:xfrm>
          <a:off x="14389755" y="560848"/>
          <a:ext cx="6435415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6435415" y="913739"/>
              </a:lnTo>
              <a:lnTo>
                <a:pt x="6435415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A42163-D0DA-44A9-9BBA-E36C80147C47}">
      <dsp:nvSpPr>
        <dsp:cNvPr id="0" name=""/>
        <dsp:cNvSpPr/>
      </dsp:nvSpPr>
      <dsp:spPr>
        <a:xfrm>
          <a:off x="12741661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041F04-7DF5-451B-8EB3-310AD56F1307}">
      <dsp:nvSpPr>
        <dsp:cNvPr id="0" name=""/>
        <dsp:cNvSpPr/>
      </dsp:nvSpPr>
      <dsp:spPr>
        <a:xfrm>
          <a:off x="15149336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53AF52-507D-47F7-A204-5AEF3A6369EF}">
      <dsp:nvSpPr>
        <dsp:cNvPr id="0" name=""/>
        <dsp:cNvSpPr/>
      </dsp:nvSpPr>
      <dsp:spPr>
        <a:xfrm>
          <a:off x="15149336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D92FBC-B4D6-49E2-A553-2DB49C27E122}">
      <dsp:nvSpPr>
        <dsp:cNvPr id="0" name=""/>
        <dsp:cNvSpPr/>
      </dsp:nvSpPr>
      <dsp:spPr>
        <a:xfrm>
          <a:off x="12859382" y="2152885"/>
          <a:ext cx="2738414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2738414" y="913739"/>
              </a:lnTo>
              <a:lnTo>
                <a:pt x="2738414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F25C92-77AD-4109-AAAE-172D2A5C5391}">
      <dsp:nvSpPr>
        <dsp:cNvPr id="0" name=""/>
        <dsp:cNvSpPr/>
      </dsp:nvSpPr>
      <dsp:spPr>
        <a:xfrm>
          <a:off x="14123481" y="3744921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402316-E4C6-47F0-A357-A91E38139566}">
      <dsp:nvSpPr>
        <dsp:cNvPr id="0" name=""/>
        <dsp:cNvSpPr/>
      </dsp:nvSpPr>
      <dsp:spPr>
        <a:xfrm>
          <a:off x="12859382" y="2152885"/>
          <a:ext cx="1381820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1381820" y="913739"/>
              </a:lnTo>
              <a:lnTo>
                <a:pt x="138182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AC3705-9999-4A49-9901-9D145213A3E5}">
      <dsp:nvSpPr>
        <dsp:cNvPr id="0" name=""/>
        <dsp:cNvSpPr/>
      </dsp:nvSpPr>
      <dsp:spPr>
        <a:xfrm>
          <a:off x="11477562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FC9446-F000-43D6-BE29-3937D744F842}">
      <dsp:nvSpPr>
        <dsp:cNvPr id="0" name=""/>
        <dsp:cNvSpPr/>
      </dsp:nvSpPr>
      <dsp:spPr>
        <a:xfrm>
          <a:off x="11477562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7F5D1F-16D3-428F-8F92-0AF81445E4AC}">
      <dsp:nvSpPr>
        <dsp:cNvPr id="0" name=""/>
        <dsp:cNvSpPr/>
      </dsp:nvSpPr>
      <dsp:spPr>
        <a:xfrm>
          <a:off x="11926023" y="2152885"/>
          <a:ext cx="933359" cy="1031460"/>
        </a:xfrm>
        <a:custGeom>
          <a:avLst/>
          <a:gdLst/>
          <a:ahLst/>
          <a:cxnLst/>
          <a:rect l="0" t="0" r="0" b="0"/>
          <a:pathLst>
            <a:path>
              <a:moveTo>
                <a:pt x="933359" y="0"/>
              </a:moveTo>
              <a:lnTo>
                <a:pt x="933359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DF4D4-C800-4AFE-A52A-E89367A25AA6}">
      <dsp:nvSpPr>
        <dsp:cNvPr id="0" name=""/>
        <dsp:cNvSpPr/>
      </dsp:nvSpPr>
      <dsp:spPr>
        <a:xfrm>
          <a:off x="10003246" y="3744921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5C4D2C-0DB0-4F22-9BEE-7E8DCEFB1F27}">
      <dsp:nvSpPr>
        <dsp:cNvPr id="0" name=""/>
        <dsp:cNvSpPr/>
      </dsp:nvSpPr>
      <dsp:spPr>
        <a:xfrm>
          <a:off x="10120967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1F2D41-CE79-4473-A714-AFBD9F0DD205}">
      <dsp:nvSpPr>
        <dsp:cNvPr id="0" name=""/>
        <dsp:cNvSpPr/>
      </dsp:nvSpPr>
      <dsp:spPr>
        <a:xfrm>
          <a:off x="10120967" y="2152885"/>
          <a:ext cx="2738414" cy="1031460"/>
        </a:xfrm>
        <a:custGeom>
          <a:avLst/>
          <a:gdLst/>
          <a:ahLst/>
          <a:cxnLst/>
          <a:rect l="0" t="0" r="0" b="0"/>
          <a:pathLst>
            <a:path>
              <a:moveTo>
                <a:pt x="2738414" y="0"/>
              </a:moveTo>
              <a:lnTo>
                <a:pt x="2738414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DABFED-C810-49FF-9E4F-D8A4C05644B3}">
      <dsp:nvSpPr>
        <dsp:cNvPr id="0" name=""/>
        <dsp:cNvSpPr/>
      </dsp:nvSpPr>
      <dsp:spPr>
        <a:xfrm>
          <a:off x="12859382" y="560848"/>
          <a:ext cx="1530373" cy="1031460"/>
        </a:xfrm>
        <a:custGeom>
          <a:avLst/>
          <a:gdLst/>
          <a:ahLst/>
          <a:cxnLst/>
          <a:rect l="0" t="0" r="0" b="0"/>
          <a:pathLst>
            <a:path>
              <a:moveTo>
                <a:pt x="1530373" y="0"/>
              </a:moveTo>
              <a:lnTo>
                <a:pt x="1530373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2B38BC-1E49-4B37-94D2-355BF8DDCE59}">
      <dsp:nvSpPr>
        <dsp:cNvPr id="0" name=""/>
        <dsp:cNvSpPr/>
      </dsp:nvSpPr>
      <dsp:spPr>
        <a:xfrm>
          <a:off x="8886298" y="560848"/>
          <a:ext cx="5503457" cy="1031460"/>
        </a:xfrm>
        <a:custGeom>
          <a:avLst/>
          <a:gdLst/>
          <a:ahLst/>
          <a:cxnLst/>
          <a:rect l="0" t="0" r="0" b="0"/>
          <a:pathLst>
            <a:path>
              <a:moveTo>
                <a:pt x="5503457" y="0"/>
              </a:moveTo>
              <a:lnTo>
                <a:pt x="5503457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02785C-46C8-4DAA-84F1-858D4E47039E}">
      <dsp:nvSpPr>
        <dsp:cNvPr id="0" name=""/>
        <dsp:cNvSpPr/>
      </dsp:nvSpPr>
      <dsp:spPr>
        <a:xfrm>
          <a:off x="7009769" y="2152885"/>
          <a:ext cx="117721" cy="515730"/>
        </a:xfrm>
        <a:custGeom>
          <a:avLst/>
          <a:gdLst/>
          <a:ahLst/>
          <a:cxnLst/>
          <a:rect l="0" t="0" r="0" b="0"/>
          <a:pathLst>
            <a:path>
              <a:moveTo>
                <a:pt x="117721" y="0"/>
              </a:moveTo>
              <a:lnTo>
                <a:pt x="117721" y="515730"/>
              </a:lnTo>
              <a:lnTo>
                <a:pt x="0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661D25-CDAE-4427-9025-E1AC5FF34DF3}">
      <dsp:nvSpPr>
        <dsp:cNvPr id="0" name=""/>
        <dsp:cNvSpPr/>
      </dsp:nvSpPr>
      <dsp:spPr>
        <a:xfrm>
          <a:off x="7357326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382530-6D79-4596-B340-FA142F7EB02A}">
      <dsp:nvSpPr>
        <dsp:cNvPr id="0" name=""/>
        <dsp:cNvSpPr/>
      </dsp:nvSpPr>
      <dsp:spPr>
        <a:xfrm>
          <a:off x="7127490" y="2152885"/>
          <a:ext cx="678297" cy="10314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13739"/>
              </a:lnTo>
              <a:lnTo>
                <a:pt x="678297" y="913739"/>
              </a:lnTo>
              <a:lnTo>
                <a:pt x="678297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15AFA3-E10B-45EE-BD9A-0A8A247E874A}">
      <dsp:nvSpPr>
        <dsp:cNvPr id="0" name=""/>
        <dsp:cNvSpPr/>
      </dsp:nvSpPr>
      <dsp:spPr>
        <a:xfrm>
          <a:off x="6000732" y="3744921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4500E5-ADE8-4C94-A2DC-96BD3411F167}">
      <dsp:nvSpPr>
        <dsp:cNvPr id="0" name=""/>
        <dsp:cNvSpPr/>
      </dsp:nvSpPr>
      <dsp:spPr>
        <a:xfrm>
          <a:off x="6000732" y="3744921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23EB11-CE29-4B78-A6A8-86E8DAFF5934}">
      <dsp:nvSpPr>
        <dsp:cNvPr id="0" name=""/>
        <dsp:cNvSpPr/>
      </dsp:nvSpPr>
      <dsp:spPr>
        <a:xfrm>
          <a:off x="6449193" y="2152885"/>
          <a:ext cx="678297" cy="1031460"/>
        </a:xfrm>
        <a:custGeom>
          <a:avLst/>
          <a:gdLst/>
          <a:ahLst/>
          <a:cxnLst/>
          <a:rect l="0" t="0" r="0" b="0"/>
          <a:pathLst>
            <a:path>
              <a:moveTo>
                <a:pt x="678297" y="0"/>
              </a:moveTo>
              <a:lnTo>
                <a:pt x="678297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D05037-EF56-4124-B069-CCA7F42AED51}">
      <dsp:nvSpPr>
        <dsp:cNvPr id="0" name=""/>
        <dsp:cNvSpPr/>
      </dsp:nvSpPr>
      <dsp:spPr>
        <a:xfrm>
          <a:off x="7127490" y="560848"/>
          <a:ext cx="7262265" cy="1031460"/>
        </a:xfrm>
        <a:custGeom>
          <a:avLst/>
          <a:gdLst/>
          <a:ahLst/>
          <a:cxnLst/>
          <a:rect l="0" t="0" r="0" b="0"/>
          <a:pathLst>
            <a:path>
              <a:moveTo>
                <a:pt x="7262265" y="0"/>
              </a:moveTo>
              <a:lnTo>
                <a:pt x="7262265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3611E9-E1CB-4504-AF17-298748FAA5B8}">
      <dsp:nvSpPr>
        <dsp:cNvPr id="0" name=""/>
        <dsp:cNvSpPr/>
      </dsp:nvSpPr>
      <dsp:spPr>
        <a:xfrm>
          <a:off x="5290829" y="560848"/>
          <a:ext cx="9098925" cy="1040844"/>
        </a:xfrm>
        <a:custGeom>
          <a:avLst/>
          <a:gdLst/>
          <a:ahLst/>
          <a:cxnLst/>
          <a:rect l="0" t="0" r="0" b="0"/>
          <a:pathLst>
            <a:path>
              <a:moveTo>
                <a:pt x="9098925" y="0"/>
              </a:moveTo>
              <a:lnTo>
                <a:pt x="9098925" y="923123"/>
              </a:lnTo>
              <a:lnTo>
                <a:pt x="0" y="923123"/>
              </a:lnTo>
              <a:lnTo>
                <a:pt x="0" y="104084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D06CC-C129-46CF-B566-4247B136589C}">
      <dsp:nvSpPr>
        <dsp:cNvPr id="0" name=""/>
        <dsp:cNvSpPr/>
      </dsp:nvSpPr>
      <dsp:spPr>
        <a:xfrm>
          <a:off x="4363849" y="2948903"/>
          <a:ext cx="168172" cy="2107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07766"/>
              </a:lnTo>
              <a:lnTo>
                <a:pt x="168172" y="21077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51E275-CE59-4F53-A23F-AB1BBED091D3}">
      <dsp:nvSpPr>
        <dsp:cNvPr id="0" name=""/>
        <dsp:cNvSpPr/>
      </dsp:nvSpPr>
      <dsp:spPr>
        <a:xfrm>
          <a:off x="4363849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1DC190-B691-4055-8C40-2D2A9BA3CC72}">
      <dsp:nvSpPr>
        <dsp:cNvPr id="0" name=""/>
        <dsp:cNvSpPr/>
      </dsp:nvSpPr>
      <dsp:spPr>
        <a:xfrm>
          <a:off x="4363849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60E799-DF98-478D-82AF-5B8E1897606C}">
      <dsp:nvSpPr>
        <dsp:cNvPr id="0" name=""/>
        <dsp:cNvSpPr/>
      </dsp:nvSpPr>
      <dsp:spPr>
        <a:xfrm>
          <a:off x="3455716" y="2152885"/>
          <a:ext cx="1356594" cy="235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721"/>
              </a:lnTo>
              <a:lnTo>
                <a:pt x="1356594" y="117721"/>
              </a:lnTo>
              <a:lnTo>
                <a:pt x="1356594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FDCB63-041B-454A-8F85-C5263997951E}">
      <dsp:nvSpPr>
        <dsp:cNvPr id="0" name=""/>
        <dsp:cNvSpPr/>
      </dsp:nvSpPr>
      <dsp:spPr>
        <a:xfrm>
          <a:off x="3007255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73EF85-E1CD-48CC-918C-9E2EDE8952C3}">
      <dsp:nvSpPr>
        <dsp:cNvPr id="0" name=""/>
        <dsp:cNvSpPr/>
      </dsp:nvSpPr>
      <dsp:spPr>
        <a:xfrm>
          <a:off x="3007255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B41351-D0DC-4BF9-AFF5-08B14C49AE6E}">
      <dsp:nvSpPr>
        <dsp:cNvPr id="0" name=""/>
        <dsp:cNvSpPr/>
      </dsp:nvSpPr>
      <dsp:spPr>
        <a:xfrm>
          <a:off x="3409996" y="2152885"/>
          <a:ext cx="91440" cy="2354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0072C3-0C34-4D77-A333-F377E4FD76DB}">
      <dsp:nvSpPr>
        <dsp:cNvPr id="0" name=""/>
        <dsp:cNvSpPr/>
      </dsp:nvSpPr>
      <dsp:spPr>
        <a:xfrm>
          <a:off x="1650660" y="2948903"/>
          <a:ext cx="168172" cy="13117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11748"/>
              </a:lnTo>
              <a:lnTo>
                <a:pt x="168172" y="13117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972258-6F52-4840-9D2B-F2D927555EAA}">
      <dsp:nvSpPr>
        <dsp:cNvPr id="0" name=""/>
        <dsp:cNvSpPr/>
      </dsp:nvSpPr>
      <dsp:spPr>
        <a:xfrm>
          <a:off x="1650660" y="2948903"/>
          <a:ext cx="168172" cy="515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5730"/>
              </a:lnTo>
              <a:lnTo>
                <a:pt x="168172" y="5157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BEA80D-693C-4FA7-9332-EAB9151D807D}">
      <dsp:nvSpPr>
        <dsp:cNvPr id="0" name=""/>
        <dsp:cNvSpPr/>
      </dsp:nvSpPr>
      <dsp:spPr>
        <a:xfrm>
          <a:off x="2099121" y="2152885"/>
          <a:ext cx="1356594" cy="235442"/>
        </a:xfrm>
        <a:custGeom>
          <a:avLst/>
          <a:gdLst/>
          <a:ahLst/>
          <a:cxnLst/>
          <a:rect l="0" t="0" r="0" b="0"/>
          <a:pathLst>
            <a:path>
              <a:moveTo>
                <a:pt x="1356594" y="0"/>
              </a:moveTo>
              <a:lnTo>
                <a:pt x="1356594" y="117721"/>
              </a:lnTo>
              <a:lnTo>
                <a:pt x="0" y="117721"/>
              </a:lnTo>
              <a:lnTo>
                <a:pt x="0" y="2354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0BA10B-9985-4BC8-8DA2-86F0B4B002F2}">
      <dsp:nvSpPr>
        <dsp:cNvPr id="0" name=""/>
        <dsp:cNvSpPr/>
      </dsp:nvSpPr>
      <dsp:spPr>
        <a:xfrm>
          <a:off x="3455716" y="560848"/>
          <a:ext cx="10934039" cy="1031460"/>
        </a:xfrm>
        <a:custGeom>
          <a:avLst/>
          <a:gdLst/>
          <a:ahLst/>
          <a:cxnLst/>
          <a:rect l="0" t="0" r="0" b="0"/>
          <a:pathLst>
            <a:path>
              <a:moveTo>
                <a:pt x="10934039" y="0"/>
              </a:moveTo>
              <a:lnTo>
                <a:pt x="10934039" y="913739"/>
              </a:lnTo>
              <a:lnTo>
                <a:pt x="0" y="913739"/>
              </a:lnTo>
              <a:lnTo>
                <a:pt x="0" y="103146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5AFBAD-01A7-442F-A99D-4BD4CE343E09}">
      <dsp:nvSpPr>
        <dsp:cNvPr id="0" name=""/>
        <dsp:cNvSpPr/>
      </dsp:nvSpPr>
      <dsp:spPr>
        <a:xfrm>
          <a:off x="13829179" y="272"/>
          <a:ext cx="1121152" cy="560576"/>
        </a:xfrm>
        <a:prstGeom prst="rect">
          <a:avLst/>
        </a:prstGeom>
        <a:solidFill>
          <a:schemeClr val="tx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chemeClr val="bg1"/>
              </a:solidFill>
            </a:rPr>
            <a:t>Director General</a:t>
          </a:r>
        </a:p>
      </dsp:txBody>
      <dsp:txXfrm>
        <a:off x="13829179" y="272"/>
        <a:ext cx="1121152" cy="560576"/>
      </dsp:txXfrm>
    </dsp:sp>
    <dsp:sp modelId="{C43B7506-D334-4293-960F-EA5501784C5F}">
      <dsp:nvSpPr>
        <dsp:cNvPr id="0" name=""/>
        <dsp:cNvSpPr/>
      </dsp:nvSpPr>
      <dsp:spPr>
        <a:xfrm>
          <a:off x="2895139" y="1592309"/>
          <a:ext cx="1121152" cy="5605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Administativa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895139" y="1592309"/>
        <a:ext cx="1121152" cy="560576"/>
      </dsp:txXfrm>
    </dsp:sp>
    <dsp:sp modelId="{F7D6C3B9-4E34-43DA-9E86-6281ABEEE9A5}">
      <dsp:nvSpPr>
        <dsp:cNvPr id="0" name=""/>
        <dsp:cNvSpPr/>
      </dsp:nvSpPr>
      <dsp:spPr>
        <a:xfrm>
          <a:off x="1538545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Capital Humano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538545" y="2388327"/>
        <a:ext cx="1121152" cy="560576"/>
      </dsp:txXfrm>
    </dsp:sp>
    <dsp:sp modelId="{8DC8B5D9-AE99-4ACD-BDB4-9B795FB9E636}">
      <dsp:nvSpPr>
        <dsp:cNvPr id="0" name=""/>
        <dsp:cNvSpPr/>
      </dsp:nvSpPr>
      <dsp:spPr>
        <a:xfrm>
          <a:off x="1818833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Capital Humano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818833" y="3184345"/>
        <a:ext cx="1121152" cy="560576"/>
      </dsp:txXfrm>
    </dsp:sp>
    <dsp:sp modelId="{9127A142-797B-4307-84F1-4415CC3C604B}">
      <dsp:nvSpPr>
        <dsp:cNvPr id="0" name=""/>
        <dsp:cNvSpPr/>
      </dsp:nvSpPr>
      <dsp:spPr>
        <a:xfrm>
          <a:off x="1818833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Coordinador de Voluntarios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818833" y="3980363"/>
        <a:ext cx="1121152" cy="560576"/>
      </dsp:txXfrm>
    </dsp:sp>
    <dsp:sp modelId="{79A53AFF-6DDD-4379-8B59-703976AB82F9}">
      <dsp:nvSpPr>
        <dsp:cNvPr id="0" name=""/>
        <dsp:cNvSpPr/>
      </dsp:nvSpPr>
      <dsp:spPr>
        <a:xfrm>
          <a:off x="2895139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Finanzas y Contabilidad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895139" y="2388327"/>
        <a:ext cx="1121152" cy="560576"/>
      </dsp:txXfrm>
    </dsp:sp>
    <dsp:sp modelId="{E4ECB766-360D-4031-96EB-4D71A972913F}">
      <dsp:nvSpPr>
        <dsp:cNvPr id="0" name=""/>
        <dsp:cNvSpPr/>
      </dsp:nvSpPr>
      <dsp:spPr>
        <a:xfrm>
          <a:off x="3175428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Ingresos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3175428" y="3184345"/>
        <a:ext cx="1121152" cy="560576"/>
      </dsp:txXfrm>
    </dsp:sp>
    <dsp:sp modelId="{667E8386-B60C-4F68-AD85-7AE6013867B5}">
      <dsp:nvSpPr>
        <dsp:cNvPr id="0" name=""/>
        <dsp:cNvSpPr/>
      </dsp:nvSpPr>
      <dsp:spPr>
        <a:xfrm>
          <a:off x="3175428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Egresos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3175428" y="3980363"/>
        <a:ext cx="1121152" cy="560576"/>
      </dsp:txXfrm>
    </dsp:sp>
    <dsp:sp modelId="{8C817C4C-15AA-48AC-B285-049E66C9AB2A}">
      <dsp:nvSpPr>
        <dsp:cNvPr id="0" name=""/>
        <dsp:cNvSpPr/>
      </dsp:nvSpPr>
      <dsp:spPr>
        <a:xfrm>
          <a:off x="4251734" y="2388327"/>
          <a:ext cx="1121152" cy="5605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Compras y Activo Fijo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251734" y="2388327"/>
        <a:ext cx="1121152" cy="560576"/>
      </dsp:txXfrm>
    </dsp:sp>
    <dsp:sp modelId="{559308E3-D863-4105-9A86-FED1EF4D3468}">
      <dsp:nvSpPr>
        <dsp:cNvPr id="0" name=""/>
        <dsp:cNvSpPr/>
      </dsp:nvSpPr>
      <dsp:spPr>
        <a:xfrm>
          <a:off x="4532022" y="3184345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Compras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3184345"/>
        <a:ext cx="1121152" cy="560576"/>
      </dsp:txXfrm>
    </dsp:sp>
    <dsp:sp modelId="{E9A34820-69BF-4C25-9CE3-6A351DAD68A3}">
      <dsp:nvSpPr>
        <dsp:cNvPr id="0" name=""/>
        <dsp:cNvSpPr/>
      </dsp:nvSpPr>
      <dsp:spPr>
        <a:xfrm>
          <a:off x="4532022" y="3980363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Almacén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3980363"/>
        <a:ext cx="1121152" cy="560576"/>
      </dsp:txXfrm>
    </dsp:sp>
    <dsp:sp modelId="{3B86ED67-5449-41D9-8486-D018E9642273}">
      <dsp:nvSpPr>
        <dsp:cNvPr id="0" name=""/>
        <dsp:cNvSpPr/>
      </dsp:nvSpPr>
      <dsp:spPr>
        <a:xfrm>
          <a:off x="4532022" y="4776382"/>
          <a:ext cx="1121152" cy="5605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Chofer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532022" y="4776382"/>
        <a:ext cx="1121152" cy="560576"/>
      </dsp:txXfrm>
    </dsp:sp>
    <dsp:sp modelId="{6DCFDB2E-B0BF-4587-BADA-CCFB770B1F15}">
      <dsp:nvSpPr>
        <dsp:cNvPr id="0" name=""/>
        <dsp:cNvSpPr/>
      </dsp:nvSpPr>
      <dsp:spPr>
        <a:xfrm>
          <a:off x="4730253" y="1601693"/>
          <a:ext cx="1121152" cy="560576"/>
        </a:xfrm>
        <a:prstGeom prst="rect">
          <a:avLst/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Contralor Interno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4730253" y="1601693"/>
        <a:ext cx="1121152" cy="560576"/>
      </dsp:txXfrm>
    </dsp:sp>
    <dsp:sp modelId="{F20DB77D-7D60-411E-B860-14473F333883}">
      <dsp:nvSpPr>
        <dsp:cNvPr id="0" name=""/>
        <dsp:cNvSpPr/>
      </dsp:nvSpPr>
      <dsp:spPr>
        <a:xfrm>
          <a:off x="6566914" y="1592309"/>
          <a:ext cx="1121152" cy="560576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Comercialización y Desarrollo de Negocios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6566914" y="1592309"/>
        <a:ext cx="1121152" cy="560576"/>
      </dsp:txXfrm>
    </dsp:sp>
    <dsp:sp modelId="{1DA1669D-9955-4E30-978F-B6582C45D09E}">
      <dsp:nvSpPr>
        <dsp:cNvPr id="0" name=""/>
        <dsp:cNvSpPr/>
      </dsp:nvSpPr>
      <dsp:spPr>
        <a:xfrm>
          <a:off x="5888617" y="3184345"/>
          <a:ext cx="1121152" cy="56057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Venta de Productos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5888617" y="3184345"/>
        <a:ext cx="1121152" cy="560576"/>
      </dsp:txXfrm>
    </dsp:sp>
    <dsp:sp modelId="{50E33813-69DD-40FD-B7BB-14DE30486BCB}">
      <dsp:nvSpPr>
        <dsp:cNvPr id="0" name=""/>
        <dsp:cNvSpPr/>
      </dsp:nvSpPr>
      <dsp:spPr>
        <a:xfrm>
          <a:off x="6168905" y="3980363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Punto de Venta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6168905" y="3980363"/>
        <a:ext cx="1121152" cy="560576"/>
      </dsp:txXfrm>
    </dsp:sp>
    <dsp:sp modelId="{B69898FC-8E45-4A03-BD3C-66E8E6790169}">
      <dsp:nvSpPr>
        <dsp:cNvPr id="0" name=""/>
        <dsp:cNvSpPr/>
      </dsp:nvSpPr>
      <dsp:spPr>
        <a:xfrm>
          <a:off x="6168905" y="4776382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Punto de Venta Fin de Semana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6168905" y="4776382"/>
        <a:ext cx="1121152" cy="560576"/>
      </dsp:txXfrm>
    </dsp:sp>
    <dsp:sp modelId="{5B47A871-87DC-4A4D-96B9-9799ED01D7CD}">
      <dsp:nvSpPr>
        <dsp:cNvPr id="0" name=""/>
        <dsp:cNvSpPr/>
      </dsp:nvSpPr>
      <dsp:spPr>
        <a:xfrm>
          <a:off x="7245211" y="3184345"/>
          <a:ext cx="1121152" cy="56057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Espacios Comerciales, Concesiones y Recaudación de Fondos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7245211" y="3184345"/>
        <a:ext cx="1121152" cy="560576"/>
      </dsp:txXfrm>
    </dsp:sp>
    <dsp:sp modelId="{5C698228-786D-43B2-AFB8-C8008C61ABC9}">
      <dsp:nvSpPr>
        <dsp:cNvPr id="0" name=""/>
        <dsp:cNvSpPr/>
      </dsp:nvSpPr>
      <dsp:spPr>
        <a:xfrm>
          <a:off x="7525499" y="3980363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Ejecutivos de Venta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7525499" y="3980363"/>
        <a:ext cx="1121152" cy="560576"/>
      </dsp:txXfrm>
    </dsp:sp>
    <dsp:sp modelId="{A1B8A892-4D07-40B0-8D28-D08E9806599F}">
      <dsp:nvSpPr>
        <dsp:cNvPr id="0" name=""/>
        <dsp:cNvSpPr/>
      </dsp:nvSpPr>
      <dsp:spPr>
        <a:xfrm>
          <a:off x="5888617" y="2388327"/>
          <a:ext cx="1121152" cy="5605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Comercialización y Desarrollo de Negocios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5888617" y="2388327"/>
        <a:ext cx="1121152" cy="560576"/>
      </dsp:txXfrm>
    </dsp:sp>
    <dsp:sp modelId="{A25F8447-3116-4E69-8BB1-B3DCAD8DD3DE}">
      <dsp:nvSpPr>
        <dsp:cNvPr id="0" name=""/>
        <dsp:cNvSpPr/>
      </dsp:nvSpPr>
      <dsp:spPr>
        <a:xfrm>
          <a:off x="8325722" y="1592309"/>
          <a:ext cx="1121152" cy="560576"/>
        </a:xfrm>
        <a:prstGeom prst="rect">
          <a:avLst/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Asesor Jurídico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8325722" y="1592309"/>
        <a:ext cx="1121152" cy="560576"/>
      </dsp:txXfrm>
    </dsp:sp>
    <dsp:sp modelId="{648D6DD7-271D-4BA3-913F-A4BF782B47C4}">
      <dsp:nvSpPr>
        <dsp:cNvPr id="0" name=""/>
        <dsp:cNvSpPr/>
      </dsp:nvSpPr>
      <dsp:spPr>
        <a:xfrm>
          <a:off x="12298806" y="1592309"/>
          <a:ext cx="1121152" cy="560576"/>
        </a:xfrm>
        <a:prstGeom prst="rect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Recreación y Eventos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2298806" y="1592309"/>
        <a:ext cx="1121152" cy="560576"/>
      </dsp:txXfrm>
    </dsp:sp>
    <dsp:sp modelId="{C7B9D9D8-8E2D-430E-BE1E-525C420291D2}">
      <dsp:nvSpPr>
        <dsp:cNvPr id="0" name=""/>
        <dsp:cNvSpPr/>
      </dsp:nvSpPr>
      <dsp:spPr>
        <a:xfrm>
          <a:off x="9560391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Actividades Deportivas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9560391" y="3184345"/>
        <a:ext cx="1121152" cy="560576"/>
      </dsp:txXfrm>
    </dsp:sp>
    <dsp:sp modelId="{3624BD13-DC6F-432A-BF5A-212E1FC58D13}">
      <dsp:nvSpPr>
        <dsp:cNvPr id="0" name=""/>
        <dsp:cNvSpPr/>
      </dsp:nvSpPr>
      <dsp:spPr>
        <a:xfrm>
          <a:off x="10289140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Instructor Deportivo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0289140" y="4776382"/>
        <a:ext cx="1121152" cy="560576"/>
      </dsp:txXfrm>
    </dsp:sp>
    <dsp:sp modelId="{3307853D-C6BB-47C7-BF2F-7CA14BDFF6E0}">
      <dsp:nvSpPr>
        <dsp:cNvPr id="0" name=""/>
        <dsp:cNvSpPr/>
      </dsp:nvSpPr>
      <dsp:spPr>
        <a:xfrm>
          <a:off x="8882094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Actividades Deportivas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8882094" y="3980363"/>
        <a:ext cx="1121152" cy="560576"/>
      </dsp:txXfrm>
    </dsp:sp>
    <dsp:sp modelId="{6096B28A-DCC3-4919-9AE3-E765251B6DA3}">
      <dsp:nvSpPr>
        <dsp:cNvPr id="0" name=""/>
        <dsp:cNvSpPr/>
      </dsp:nvSpPr>
      <dsp:spPr>
        <a:xfrm>
          <a:off x="11365446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Educación y Experiencias en la Naturaleza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1365446" y="3184345"/>
        <a:ext cx="1121152" cy="560576"/>
      </dsp:txXfrm>
    </dsp:sp>
    <dsp:sp modelId="{660C6332-1AFD-4098-B718-99C003EC85FD}">
      <dsp:nvSpPr>
        <dsp:cNvPr id="0" name=""/>
        <dsp:cNvSpPr/>
      </dsp:nvSpPr>
      <dsp:spPr>
        <a:xfrm>
          <a:off x="11645735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Guía Educativo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(10)</a:t>
          </a:r>
        </a:p>
      </dsp:txBody>
      <dsp:txXfrm>
        <a:off x="11645735" y="3980363"/>
        <a:ext cx="1121152" cy="560576"/>
      </dsp:txXfrm>
    </dsp:sp>
    <dsp:sp modelId="{6E2262F7-10ED-4C1E-88EA-BEADF2C20B1D}">
      <dsp:nvSpPr>
        <dsp:cNvPr id="0" name=""/>
        <dsp:cNvSpPr/>
      </dsp:nvSpPr>
      <dsp:spPr>
        <a:xfrm>
          <a:off x="11645735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Guía Fin de Semana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1645735" y="4776382"/>
        <a:ext cx="1121152" cy="560576"/>
      </dsp:txXfrm>
    </dsp:sp>
    <dsp:sp modelId="{2305E432-D6E0-4108-B77D-2E234AFB13F8}">
      <dsp:nvSpPr>
        <dsp:cNvPr id="0" name=""/>
        <dsp:cNvSpPr/>
      </dsp:nvSpPr>
      <dsp:spPr>
        <a:xfrm>
          <a:off x="13680626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Eventos Especiales y de Temporada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3680626" y="3184345"/>
        <a:ext cx="1121152" cy="560576"/>
      </dsp:txXfrm>
    </dsp:sp>
    <dsp:sp modelId="{EDEE1C0B-C140-4264-A1A9-DD84BDBB150D}">
      <dsp:nvSpPr>
        <dsp:cNvPr id="0" name=""/>
        <dsp:cNvSpPr/>
      </dsp:nvSpPr>
      <dsp:spPr>
        <a:xfrm>
          <a:off x="13002329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Auxiliar de Eventos Especiales y de Temporada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3002329" y="3980363"/>
        <a:ext cx="1121152" cy="560576"/>
      </dsp:txXfrm>
    </dsp:sp>
    <dsp:sp modelId="{7E91E681-40E7-4BE1-A923-E2705333F623}">
      <dsp:nvSpPr>
        <dsp:cNvPr id="0" name=""/>
        <dsp:cNvSpPr/>
      </dsp:nvSpPr>
      <dsp:spPr>
        <a:xfrm>
          <a:off x="15037221" y="3184345"/>
          <a:ext cx="1121152" cy="5605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Clases y Eventos Permanentes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5037221" y="3184345"/>
        <a:ext cx="1121152" cy="560576"/>
      </dsp:txXfrm>
    </dsp:sp>
    <dsp:sp modelId="{9E60AF28-AD93-4D61-AD49-BCD37E024FEC}">
      <dsp:nvSpPr>
        <dsp:cNvPr id="0" name=""/>
        <dsp:cNvSpPr/>
      </dsp:nvSpPr>
      <dsp:spPr>
        <a:xfrm>
          <a:off x="15317509" y="3980363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Instructor de Clases Permanentes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(5)</a:t>
          </a:r>
          <a:endParaRPr lang="es-MX" sz="800" kern="1200"/>
        </a:p>
      </dsp:txBody>
      <dsp:txXfrm>
        <a:off x="15317509" y="3980363"/>
        <a:ext cx="1121152" cy="560576"/>
      </dsp:txXfrm>
    </dsp:sp>
    <dsp:sp modelId="{27A24244-95CF-425B-8FB2-849B747F76F4}">
      <dsp:nvSpPr>
        <dsp:cNvPr id="0" name=""/>
        <dsp:cNvSpPr/>
      </dsp:nvSpPr>
      <dsp:spPr>
        <a:xfrm>
          <a:off x="15317509" y="4776382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Instructor Voluntario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(n/a)</a:t>
          </a:r>
          <a:endParaRPr lang="es-MX" sz="800" kern="1200"/>
        </a:p>
      </dsp:txBody>
      <dsp:txXfrm>
        <a:off x="15317509" y="4776382"/>
        <a:ext cx="1121152" cy="560576"/>
      </dsp:txXfrm>
    </dsp:sp>
    <dsp:sp modelId="{03D4D7FE-8D51-4259-8EDF-C005247C9D07}">
      <dsp:nvSpPr>
        <dsp:cNvPr id="0" name=""/>
        <dsp:cNvSpPr/>
      </dsp:nvSpPr>
      <dsp:spPr>
        <a:xfrm>
          <a:off x="11620509" y="2388327"/>
          <a:ext cx="1121152" cy="560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Recreación y Eventos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11620509" y="2388327"/>
        <a:ext cx="1121152" cy="560576"/>
      </dsp:txXfrm>
    </dsp:sp>
    <dsp:sp modelId="{895C7BE0-BE7F-487E-972C-5319590BF65D}">
      <dsp:nvSpPr>
        <dsp:cNvPr id="0" name=""/>
        <dsp:cNvSpPr/>
      </dsp:nvSpPr>
      <dsp:spPr>
        <a:xfrm>
          <a:off x="20264594" y="1592309"/>
          <a:ext cx="1121152" cy="56057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Dirección de Operación y Mantenimiento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264594" y="1592309"/>
        <a:ext cx="1121152" cy="560576"/>
      </dsp:txXfrm>
    </dsp:sp>
    <dsp:sp modelId="{0F60F914-A4B0-486F-8471-8CE83033B91B}">
      <dsp:nvSpPr>
        <dsp:cNvPr id="0" name=""/>
        <dsp:cNvSpPr/>
      </dsp:nvSpPr>
      <dsp:spPr>
        <a:xfrm>
          <a:off x="16393815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Seguridad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16393815" y="3184345"/>
        <a:ext cx="1121152" cy="560576"/>
      </dsp:txXfrm>
    </dsp:sp>
    <dsp:sp modelId="{E6C5C841-E58F-4868-92C5-568AA4F2EDDC}">
      <dsp:nvSpPr>
        <dsp:cNvPr id="0" name=""/>
        <dsp:cNvSpPr/>
      </dsp:nvSpPr>
      <dsp:spPr>
        <a:xfrm>
          <a:off x="16674103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Guardaparques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(30)</a:t>
          </a:r>
        </a:p>
      </dsp:txBody>
      <dsp:txXfrm>
        <a:off x="16674103" y="3980363"/>
        <a:ext cx="1121152" cy="560576"/>
      </dsp:txXfrm>
    </dsp:sp>
    <dsp:sp modelId="{0B4AF73D-6926-437E-99D6-932C7D65FDA0}">
      <dsp:nvSpPr>
        <dsp:cNvPr id="0" name=""/>
        <dsp:cNvSpPr/>
      </dsp:nvSpPr>
      <dsp:spPr>
        <a:xfrm>
          <a:off x="16674103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Monitoristas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16674103" y="4776382"/>
        <a:ext cx="1121152" cy="560576"/>
      </dsp:txXfrm>
    </dsp:sp>
    <dsp:sp modelId="{F73789F7-27BD-471D-85D0-AAC568A82816}">
      <dsp:nvSpPr>
        <dsp:cNvPr id="0" name=""/>
        <dsp:cNvSpPr/>
      </dsp:nvSpPr>
      <dsp:spPr>
        <a:xfrm>
          <a:off x="16674103" y="5572400"/>
          <a:ext cx="1121152" cy="5605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Paramédicos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16674103" y="5572400"/>
        <a:ext cx="1121152" cy="560576"/>
      </dsp:txXfrm>
    </dsp:sp>
    <dsp:sp modelId="{32F42220-0353-4C8E-8309-A164A4FB648F}">
      <dsp:nvSpPr>
        <dsp:cNvPr id="0" name=""/>
        <dsp:cNvSpPr/>
      </dsp:nvSpPr>
      <dsp:spPr>
        <a:xfrm>
          <a:off x="17750410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Fauna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7750410" y="3184345"/>
        <a:ext cx="1121152" cy="560576"/>
      </dsp:txXfrm>
    </dsp:sp>
    <dsp:sp modelId="{AC44F505-B839-4BDA-A6D4-B4EC5358735C}">
      <dsp:nvSpPr>
        <dsp:cNvPr id="0" name=""/>
        <dsp:cNvSpPr/>
      </dsp:nvSpPr>
      <dsp:spPr>
        <a:xfrm>
          <a:off x="18030698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Keepers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(5)</a:t>
          </a:r>
        </a:p>
      </dsp:txBody>
      <dsp:txXfrm>
        <a:off x="18030698" y="3980363"/>
        <a:ext cx="1121152" cy="560576"/>
      </dsp:txXfrm>
    </dsp:sp>
    <dsp:sp modelId="{B4B3C0DC-1312-49A7-AF41-D1BA80D493D8}">
      <dsp:nvSpPr>
        <dsp:cNvPr id="0" name=""/>
        <dsp:cNvSpPr/>
      </dsp:nvSpPr>
      <dsp:spPr>
        <a:xfrm>
          <a:off x="20065590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Áreas Verdes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y 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065590" y="3184345"/>
        <a:ext cx="1121152" cy="560576"/>
      </dsp:txXfrm>
    </dsp:sp>
    <dsp:sp modelId="{193C9CB7-2CEA-4CCB-99C3-173218A53B91}">
      <dsp:nvSpPr>
        <dsp:cNvPr id="0" name=""/>
        <dsp:cNvSpPr/>
      </dsp:nvSpPr>
      <dsp:spPr>
        <a:xfrm>
          <a:off x="19387292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Jardinería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9387292" y="3980363"/>
        <a:ext cx="1121152" cy="560576"/>
      </dsp:txXfrm>
    </dsp:sp>
    <dsp:sp modelId="{B8E8140D-9D18-4CCC-A4EA-39D9BFF186EC}">
      <dsp:nvSpPr>
        <dsp:cNvPr id="0" name=""/>
        <dsp:cNvSpPr/>
      </dsp:nvSpPr>
      <dsp:spPr>
        <a:xfrm>
          <a:off x="19667580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Jadinero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(15)</a:t>
          </a:r>
        </a:p>
      </dsp:txBody>
      <dsp:txXfrm>
        <a:off x="19667580" y="4776382"/>
        <a:ext cx="1121152" cy="560576"/>
      </dsp:txXfrm>
    </dsp:sp>
    <dsp:sp modelId="{076B9BD7-6A1E-4BBD-AC6B-EB5BFFF931F7}">
      <dsp:nvSpPr>
        <dsp:cNvPr id="0" name=""/>
        <dsp:cNvSpPr/>
      </dsp:nvSpPr>
      <dsp:spPr>
        <a:xfrm>
          <a:off x="20743887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0743887" y="3980363"/>
        <a:ext cx="1121152" cy="560576"/>
      </dsp:txXfrm>
    </dsp:sp>
    <dsp:sp modelId="{E436CBF7-1D67-4FE6-A8F0-A54BD1539421}">
      <dsp:nvSpPr>
        <dsp:cNvPr id="0" name=""/>
        <dsp:cNvSpPr/>
      </dsp:nvSpPr>
      <dsp:spPr>
        <a:xfrm>
          <a:off x="21024175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Limpieza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(15)</a:t>
          </a:r>
        </a:p>
      </dsp:txBody>
      <dsp:txXfrm>
        <a:off x="21024175" y="4776382"/>
        <a:ext cx="1121152" cy="560576"/>
      </dsp:txXfrm>
    </dsp:sp>
    <dsp:sp modelId="{3E6E26D0-F368-495B-93D3-12F4B2B6DD6D}">
      <dsp:nvSpPr>
        <dsp:cNvPr id="0" name=""/>
        <dsp:cNvSpPr/>
      </dsp:nvSpPr>
      <dsp:spPr>
        <a:xfrm>
          <a:off x="22778779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Mantenimiento de Infraestructura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2778779" y="3184345"/>
        <a:ext cx="1121152" cy="560576"/>
      </dsp:txXfrm>
    </dsp:sp>
    <dsp:sp modelId="{140FB6F7-07AF-4038-9966-C49D9AC9F947}">
      <dsp:nvSpPr>
        <dsp:cNvPr id="0" name=""/>
        <dsp:cNvSpPr/>
      </dsp:nvSpPr>
      <dsp:spPr>
        <a:xfrm>
          <a:off x="22100481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Supervisor de Mtto General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2100481" y="3980363"/>
        <a:ext cx="1121152" cy="560576"/>
      </dsp:txXfrm>
    </dsp:sp>
    <dsp:sp modelId="{2C1FED8D-8422-481B-A618-EC56D69EE19B}">
      <dsp:nvSpPr>
        <dsp:cNvPr id="0" name=""/>
        <dsp:cNvSpPr/>
      </dsp:nvSpPr>
      <dsp:spPr>
        <a:xfrm>
          <a:off x="22380769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Albañil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22380769" y="4776382"/>
        <a:ext cx="1121152" cy="560576"/>
      </dsp:txXfrm>
    </dsp:sp>
    <dsp:sp modelId="{BFCA6A87-2826-4055-9030-6DACC7BFD7F5}">
      <dsp:nvSpPr>
        <dsp:cNvPr id="0" name=""/>
        <dsp:cNvSpPr/>
      </dsp:nvSpPr>
      <dsp:spPr>
        <a:xfrm>
          <a:off x="22380769" y="5572400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Herrero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2380769" y="5572400"/>
        <a:ext cx="1121152" cy="560576"/>
      </dsp:txXfrm>
    </dsp:sp>
    <dsp:sp modelId="{AC289608-320B-4BD7-97BD-4A784A3B08C9}">
      <dsp:nvSpPr>
        <dsp:cNvPr id="0" name=""/>
        <dsp:cNvSpPr/>
      </dsp:nvSpPr>
      <dsp:spPr>
        <a:xfrm>
          <a:off x="22380769" y="6368418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Electricista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2380769" y="6368418"/>
        <a:ext cx="1121152" cy="560576"/>
      </dsp:txXfrm>
    </dsp:sp>
    <dsp:sp modelId="{AF31A673-AEBB-4387-BE95-5727A16A690A}">
      <dsp:nvSpPr>
        <dsp:cNvPr id="0" name=""/>
        <dsp:cNvSpPr/>
      </dsp:nvSpPr>
      <dsp:spPr>
        <a:xfrm>
          <a:off x="22380769" y="7164436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Mecánico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2380769" y="7164436"/>
        <a:ext cx="1121152" cy="560576"/>
      </dsp:txXfrm>
    </dsp:sp>
    <dsp:sp modelId="{9361E743-F54E-415B-9A4F-7D64B3DB5533}">
      <dsp:nvSpPr>
        <dsp:cNvPr id="0" name=""/>
        <dsp:cNvSpPr/>
      </dsp:nvSpPr>
      <dsp:spPr>
        <a:xfrm>
          <a:off x="22380769" y="7960455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Pintor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(3)</a:t>
          </a:r>
        </a:p>
      </dsp:txBody>
      <dsp:txXfrm>
        <a:off x="22380769" y="7960455"/>
        <a:ext cx="1121152" cy="560576"/>
      </dsp:txXfrm>
    </dsp:sp>
    <dsp:sp modelId="{260C3F73-2094-4F79-A1FD-40595882583B}">
      <dsp:nvSpPr>
        <dsp:cNvPr id="0" name=""/>
        <dsp:cNvSpPr/>
      </dsp:nvSpPr>
      <dsp:spPr>
        <a:xfrm>
          <a:off x="23457076" y="3980363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Supervisor de Mtto Hidráulico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3457076" y="3980363"/>
        <a:ext cx="1121152" cy="560576"/>
      </dsp:txXfrm>
    </dsp:sp>
    <dsp:sp modelId="{F782BEF9-8EF1-457A-A496-B4DA0E3296CB}">
      <dsp:nvSpPr>
        <dsp:cNvPr id="0" name=""/>
        <dsp:cNvSpPr/>
      </dsp:nvSpPr>
      <dsp:spPr>
        <a:xfrm>
          <a:off x="23737364" y="4776382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POR DEFINIR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  <a:endParaRPr lang="es-MX" sz="800" kern="1200"/>
        </a:p>
      </dsp:txBody>
      <dsp:txXfrm>
        <a:off x="23737364" y="4776382"/>
        <a:ext cx="1121152" cy="560576"/>
      </dsp:txXfrm>
    </dsp:sp>
    <dsp:sp modelId="{8BA26F7E-F83B-4904-A777-918C2DEED228}">
      <dsp:nvSpPr>
        <dsp:cNvPr id="0" name=""/>
        <dsp:cNvSpPr/>
      </dsp:nvSpPr>
      <dsp:spPr>
        <a:xfrm>
          <a:off x="23737364" y="5572400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Plomero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(2)</a:t>
          </a:r>
        </a:p>
      </dsp:txBody>
      <dsp:txXfrm>
        <a:off x="23737364" y="5572400"/>
        <a:ext cx="1121152" cy="560576"/>
      </dsp:txXfrm>
    </dsp:sp>
    <dsp:sp modelId="{5FCD0BE2-3A72-4D3B-8770-6F07605FBD33}">
      <dsp:nvSpPr>
        <dsp:cNvPr id="0" name=""/>
        <dsp:cNvSpPr/>
      </dsp:nvSpPr>
      <dsp:spPr>
        <a:xfrm>
          <a:off x="24135373" y="3184345"/>
          <a:ext cx="1121152" cy="5605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Jefe de Proyectos de Infraestructura 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24135373" y="3184345"/>
        <a:ext cx="1121152" cy="560576"/>
      </dsp:txXfrm>
    </dsp:sp>
    <dsp:sp modelId="{4525BB7A-4656-4816-BA38-0423EA41F7E0}">
      <dsp:nvSpPr>
        <dsp:cNvPr id="0" name=""/>
        <dsp:cNvSpPr/>
      </dsp:nvSpPr>
      <dsp:spPr>
        <a:xfrm>
          <a:off x="19586297" y="2388327"/>
          <a:ext cx="1121152" cy="560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Operación y Mantenimiento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</a:p>
      </dsp:txBody>
      <dsp:txXfrm>
        <a:off x="19586297" y="2388327"/>
        <a:ext cx="1121152" cy="560576"/>
      </dsp:txXfrm>
    </dsp:sp>
    <dsp:sp modelId="{EC068460-ADAE-4E8D-8A38-92ACBEC86306}">
      <dsp:nvSpPr>
        <dsp:cNvPr id="0" name=""/>
        <dsp:cNvSpPr/>
      </dsp:nvSpPr>
      <dsp:spPr>
        <a:xfrm>
          <a:off x="25853192" y="1612714"/>
          <a:ext cx="1121152" cy="560576"/>
        </a:xfrm>
        <a:prstGeom prst="rect">
          <a:avLst/>
        </a:prstGeom>
        <a:solidFill>
          <a:srgbClr val="6666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 Dirección de Comunicación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y Marketing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5853192" y="1612714"/>
        <a:ext cx="1121152" cy="560576"/>
      </dsp:txXfrm>
    </dsp:sp>
    <dsp:sp modelId="{F6A9994D-6816-4846-8597-5442B53433C2}">
      <dsp:nvSpPr>
        <dsp:cNvPr id="0" name=""/>
        <dsp:cNvSpPr/>
      </dsp:nvSpPr>
      <dsp:spPr>
        <a:xfrm>
          <a:off x="26532890" y="3172831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Medios Digitales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32890" y="3172831"/>
        <a:ext cx="1121152" cy="560576"/>
      </dsp:txXfrm>
    </dsp:sp>
    <dsp:sp modelId="{A47B7364-7BF8-4B04-9BB5-C6133C972D3F}">
      <dsp:nvSpPr>
        <dsp:cNvPr id="0" name=""/>
        <dsp:cNvSpPr/>
      </dsp:nvSpPr>
      <dsp:spPr>
        <a:xfrm>
          <a:off x="26529134" y="3980363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Diseñador(a)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29134" y="3980363"/>
        <a:ext cx="1121152" cy="560576"/>
      </dsp:txXfrm>
    </dsp:sp>
    <dsp:sp modelId="{0400B518-CD32-4274-8C54-7BA72B9A5FAE}">
      <dsp:nvSpPr>
        <dsp:cNvPr id="0" name=""/>
        <dsp:cNvSpPr/>
      </dsp:nvSpPr>
      <dsp:spPr>
        <a:xfrm>
          <a:off x="26529134" y="4808133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kern="1200"/>
            <a:t> </a:t>
          </a:r>
          <a:r>
            <a:rPr lang="es-MX" sz="800" b="1" kern="1200">
              <a:solidFill>
                <a:sysClr val="windowText" lastClr="000000"/>
              </a:solidFill>
            </a:rPr>
            <a:t>Atención a Visitantes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6529134" y="4808133"/>
        <a:ext cx="1121152" cy="560576"/>
      </dsp:txXfrm>
    </dsp:sp>
    <dsp:sp modelId="{CAB64F44-EE4F-4B8D-9D3C-00FF92795417}">
      <dsp:nvSpPr>
        <dsp:cNvPr id="0" name=""/>
        <dsp:cNvSpPr/>
      </dsp:nvSpPr>
      <dsp:spPr>
        <a:xfrm>
          <a:off x="25001273" y="2424927"/>
          <a:ext cx="1121152" cy="560576"/>
        </a:xfrm>
        <a:prstGeom prst="rect">
          <a:avLst/>
        </a:prstGeom>
        <a:solidFill>
          <a:srgbClr val="E1E1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Auxiliar de Comunicación y Mkt</a:t>
          </a:r>
          <a:br>
            <a:rPr lang="es-MX" sz="800" b="1" kern="1200">
              <a:solidFill>
                <a:sysClr val="windowText" lastClr="000000"/>
              </a:solidFill>
            </a:rPr>
          </a:br>
          <a:r>
            <a:rPr lang="es-MX" sz="800" b="1" kern="1200">
              <a:solidFill>
                <a:sysClr val="windowText" lastClr="000000"/>
              </a:solidFill>
            </a:rPr>
            <a:t>(1)</a:t>
          </a:r>
          <a:endParaRPr lang="es-MX" sz="800" kern="1200"/>
        </a:p>
      </dsp:txBody>
      <dsp:txXfrm>
        <a:off x="25001273" y="2424927"/>
        <a:ext cx="1121152" cy="560576"/>
      </dsp:txXfrm>
    </dsp:sp>
    <dsp:sp modelId="{E82D6DF4-3CB7-41E0-9CFF-4CD7F6C155BC}">
      <dsp:nvSpPr>
        <dsp:cNvPr id="0" name=""/>
        <dsp:cNvSpPr/>
      </dsp:nvSpPr>
      <dsp:spPr>
        <a:xfrm>
          <a:off x="13150882" y="796290"/>
          <a:ext cx="1121152" cy="560576"/>
        </a:xfrm>
        <a:prstGeom prst="rect">
          <a:avLst/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800" b="1" kern="1200">
              <a:solidFill>
                <a:sysClr val="windowText" lastClr="000000"/>
              </a:solidFill>
            </a:rPr>
            <a:t>Asistente</a:t>
          </a:r>
        </a:p>
      </dsp:txBody>
      <dsp:txXfrm>
        <a:off x="13150882" y="796290"/>
        <a:ext cx="1121152" cy="5605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79375</xdr:rowOff>
    </xdr:from>
    <xdr:to>
      <xdr:col>36</xdr:col>
      <xdr:colOff>719666</xdr:colOff>
      <xdr:row>49</xdr:row>
      <xdr:rowOff>28179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6B7A1FA-83C8-43B2-9C30-9325C5EA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1BD0-DC99-4B47-A7B1-E107C852A7A6}">
  <dimension ref="A1:Q69"/>
  <sheetViews>
    <sheetView zoomScale="90" zoomScaleNormal="9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"/>
  <cols>
    <col min="1" max="1" width="7.33203125" customWidth="1"/>
    <col min="2" max="2" width="47" customWidth="1"/>
    <col min="3" max="3" width="14.5" hidden="1" customWidth="1"/>
    <col min="4" max="9" width="16.6640625" customWidth="1"/>
    <col min="10" max="12" width="11.5" customWidth="1"/>
  </cols>
  <sheetData>
    <row r="1" spans="2:8" x14ac:dyDescent="0.2">
      <c r="B1" s="97"/>
    </row>
    <row r="2" spans="2:8" x14ac:dyDescent="0.2">
      <c r="B2" s="97"/>
    </row>
    <row r="3" spans="2:8" x14ac:dyDescent="0.2">
      <c r="B3" s="97"/>
    </row>
    <row r="4" spans="2:8" x14ac:dyDescent="0.2">
      <c r="B4" s="97"/>
    </row>
    <row r="5" spans="2:8" x14ac:dyDescent="0.2">
      <c r="B5" s="97"/>
    </row>
    <row r="7" spans="2:8" x14ac:dyDescent="0.2">
      <c r="B7" s="7" t="s">
        <v>71</v>
      </c>
      <c r="C7" s="35"/>
      <c r="D7" s="35">
        <v>0</v>
      </c>
      <c r="E7" s="35">
        <v>0.03</v>
      </c>
      <c r="F7" s="35">
        <v>3.5000000000000003E-2</v>
      </c>
      <c r="G7" s="35">
        <v>0.04</v>
      </c>
      <c r="H7" s="35">
        <v>4.4999999999999998E-2</v>
      </c>
    </row>
    <row r="8" spans="2:8" x14ac:dyDescent="0.2">
      <c r="C8" s="7">
        <v>2025</v>
      </c>
      <c r="D8" s="7">
        <v>2025</v>
      </c>
      <c r="E8" s="7">
        <v>2026</v>
      </c>
      <c r="F8" s="7">
        <v>2027</v>
      </c>
      <c r="G8" s="7">
        <v>2028</v>
      </c>
      <c r="H8" s="7">
        <v>2029</v>
      </c>
    </row>
    <row r="9" spans="2:8" x14ac:dyDescent="0.2">
      <c r="B9" s="7" t="s">
        <v>56</v>
      </c>
    </row>
    <row r="10" spans="2:8" x14ac:dyDescent="0.2">
      <c r="B10" t="s">
        <v>512</v>
      </c>
      <c r="C10" s="10"/>
      <c r="D10" s="10">
        <f>Patrocinios!D21</f>
        <v>0</v>
      </c>
      <c r="E10" s="10">
        <f>Patrocinios!E21</f>
        <v>1459350</v>
      </c>
      <c r="F10" s="10">
        <f>Patrocinios!F21</f>
        <v>2720911.5</v>
      </c>
      <c r="G10" s="10">
        <f>Patrocinios!G21</f>
        <v>2829747.96</v>
      </c>
      <c r="H10" s="10">
        <f>Patrocinios!H21</f>
        <v>4272640.9010999994</v>
      </c>
    </row>
    <row r="11" spans="2:8" x14ac:dyDescent="0.2">
      <c r="B11" t="s">
        <v>513</v>
      </c>
      <c r="C11" s="4">
        <v>3360000</v>
      </c>
      <c r="D11" s="10">
        <f>'Concesiones de Alimentos'!F57</f>
        <v>3559680</v>
      </c>
      <c r="E11" s="10">
        <f>'Concesiones de Alimentos'!G57</f>
        <v>3860160</v>
      </c>
      <c r="F11" s="10">
        <f>'Concesiones de Alimentos'!H57</f>
        <v>4198939.1999999983</v>
      </c>
      <c r="G11" s="10">
        <f>'Concesiones de Alimentos'!I57</f>
        <v>4576680.5760000004</v>
      </c>
      <c r="H11" s="10">
        <f>'Concesiones de Alimentos'!J57</f>
        <v>4782631.2019199971</v>
      </c>
    </row>
    <row r="12" spans="2:8" x14ac:dyDescent="0.2">
      <c r="B12" t="s">
        <v>514</v>
      </c>
      <c r="C12" s="4">
        <v>987000</v>
      </c>
      <c r="D12" s="10">
        <f>'Concesiones Deportivas'!G19</f>
        <v>540000</v>
      </c>
      <c r="E12" s="10">
        <f>'Concesiones Deportivas'!H19</f>
        <v>556200</v>
      </c>
      <c r="F12" s="10">
        <f>'Concesiones Deportivas'!I19</f>
        <v>824067</v>
      </c>
      <c r="G12" s="10">
        <f>'Concesiones Deportivas'!J19</f>
        <v>2666629.6800000002</v>
      </c>
      <c r="H12" s="10">
        <f>'Concesiones Deportivas'!K19</f>
        <v>2786628.0155999996</v>
      </c>
    </row>
    <row r="13" spans="2:8" x14ac:dyDescent="0.2">
      <c r="B13" t="s">
        <v>515</v>
      </c>
      <c r="C13" s="4">
        <v>600000</v>
      </c>
      <c r="D13" s="10">
        <f>Acitividades!N65</f>
        <v>1300249.5</v>
      </c>
      <c r="E13" s="10">
        <f>Acitividades!O65</f>
        <v>4126992.6</v>
      </c>
      <c r="F13" s="10">
        <f>Acitividades!P65</f>
        <v>4958735.2</v>
      </c>
      <c r="G13" s="10">
        <f>Acitividades!Q65</f>
        <v>5790477.7999999998</v>
      </c>
      <c r="H13" s="10">
        <f>Acitividades!R65</f>
        <v>6622220.4000000004</v>
      </c>
    </row>
    <row r="14" spans="2:8" x14ac:dyDescent="0.2">
      <c r="B14" t="s">
        <v>516</v>
      </c>
      <c r="C14" s="92"/>
      <c r="D14" s="14">
        <f>'Renta de Espacios'!L17</f>
        <v>748608</v>
      </c>
      <c r="E14" s="14">
        <f>'Renta de Espacios'!M17</f>
        <v>782002.36800000002</v>
      </c>
      <c r="F14" s="14">
        <f>'Renta de Espacios'!N17</f>
        <v>1154134.6007039999</v>
      </c>
      <c r="G14" s="14">
        <f>'Renta de Espacios'!O17</f>
        <v>1522136.8662589442</v>
      </c>
      <c r="H14" s="14">
        <f>'Renta de Espacios'!P17</f>
        <v>1646812.2252405966</v>
      </c>
    </row>
    <row r="15" spans="2:8" x14ac:dyDescent="0.2">
      <c r="B15" s="1" t="s">
        <v>80</v>
      </c>
      <c r="C15" s="15">
        <f t="shared" ref="C15:H15" si="0">SUM(C10:C14)</f>
        <v>4947000</v>
      </c>
      <c r="D15" s="15">
        <f t="shared" si="0"/>
        <v>6148537.5</v>
      </c>
      <c r="E15" s="15">
        <f t="shared" si="0"/>
        <v>10784704.968</v>
      </c>
      <c r="F15" s="15">
        <f t="shared" si="0"/>
        <v>13856787.500703998</v>
      </c>
      <c r="G15" s="15">
        <f t="shared" si="0"/>
        <v>17385672.882258944</v>
      </c>
      <c r="H15" s="15">
        <f t="shared" si="0"/>
        <v>20110932.743860595</v>
      </c>
    </row>
    <row r="16" spans="2:8" x14ac:dyDescent="0.2">
      <c r="B16" s="1"/>
      <c r="C16" s="15"/>
      <c r="D16" s="15"/>
      <c r="E16" s="15"/>
      <c r="F16" s="15"/>
      <c r="G16" s="15"/>
      <c r="H16" s="15"/>
    </row>
    <row r="17" spans="1:8" ht="16" thickBot="1" x14ac:dyDescent="0.25">
      <c r="B17" t="s">
        <v>156</v>
      </c>
      <c r="C17" s="30">
        <v>49865425</v>
      </c>
      <c r="D17" s="30">
        <v>49865425</v>
      </c>
      <c r="E17" s="30">
        <v>55000000</v>
      </c>
      <c r="F17" s="30">
        <v>60000000</v>
      </c>
      <c r="G17" s="30">
        <v>65000000</v>
      </c>
      <c r="H17" s="30">
        <v>70000000</v>
      </c>
    </row>
    <row r="18" spans="1:8" ht="16" thickTop="1" x14ac:dyDescent="0.2">
      <c r="C18" s="10"/>
      <c r="D18" s="10"/>
      <c r="E18" s="10"/>
      <c r="F18" s="10"/>
      <c r="G18" s="10"/>
      <c r="H18" s="10"/>
    </row>
    <row r="19" spans="1:8" x14ac:dyDescent="0.2">
      <c r="B19" s="1" t="s">
        <v>338</v>
      </c>
      <c r="C19" s="15">
        <f>SUM(C15:C17)</f>
        <v>54812425</v>
      </c>
      <c r="D19" s="15">
        <f t="shared" ref="D19:H19" si="1">SUM(D15:D17)</f>
        <v>56013962.5</v>
      </c>
      <c r="E19" s="15">
        <f t="shared" si="1"/>
        <v>65784704.968000002</v>
      </c>
      <c r="F19" s="15">
        <f t="shared" si="1"/>
        <v>73856787.50070399</v>
      </c>
      <c r="G19" s="15">
        <f t="shared" si="1"/>
        <v>82385672.882258952</v>
      </c>
      <c r="H19" s="15">
        <f t="shared" si="1"/>
        <v>90110932.743860602</v>
      </c>
    </row>
    <row r="20" spans="1:8" ht="7.5" customHeight="1" x14ac:dyDescent="0.2">
      <c r="B20" s="1"/>
      <c r="E20" s="15"/>
      <c r="F20" s="15"/>
      <c r="G20" s="15"/>
      <c r="H20" s="15"/>
    </row>
    <row r="21" spans="1:8" x14ac:dyDescent="0.2">
      <c r="B21" s="7" t="s">
        <v>54</v>
      </c>
      <c r="C21" s="15"/>
      <c r="D21" s="15"/>
    </row>
    <row r="22" spans="1:8" x14ac:dyDescent="0.2">
      <c r="C22" s="35"/>
      <c r="D22" s="35">
        <f>Egresos!C7</f>
        <v>0</v>
      </c>
      <c r="E22" s="35">
        <f>Egresos!D7</f>
        <v>0.03</v>
      </c>
      <c r="F22" s="35">
        <f>Egresos!E7</f>
        <v>3.5000000000000003E-2</v>
      </c>
      <c r="G22" s="35">
        <f>Egresos!F7</f>
        <v>0.04</v>
      </c>
      <c r="H22" s="35">
        <f>Egresos!G7</f>
        <v>4.4999999999999998E-2</v>
      </c>
    </row>
    <row r="23" spans="1:8" x14ac:dyDescent="0.2">
      <c r="B23" s="7" t="s">
        <v>142</v>
      </c>
      <c r="C23" s="7"/>
      <c r="D23" s="7">
        <f>D8</f>
        <v>2025</v>
      </c>
      <c r="E23" s="7">
        <f>E8</f>
        <v>2026</v>
      </c>
      <c r="F23" s="7">
        <f>F8</f>
        <v>2027</v>
      </c>
      <c r="G23" s="7">
        <f>G8</f>
        <v>2028</v>
      </c>
      <c r="H23" s="7">
        <f>H8</f>
        <v>2029</v>
      </c>
    </row>
    <row r="24" spans="1:8" x14ac:dyDescent="0.2">
      <c r="B24" t="s">
        <v>136</v>
      </c>
      <c r="C24" s="10">
        <v>19425305.717580002</v>
      </c>
      <c r="D24" s="10">
        <f>Egresos!C15</f>
        <v>20581954.942526314</v>
      </c>
      <c r="E24" s="10">
        <f>Egresos!D15</f>
        <v>47895020.150731578</v>
      </c>
      <c r="F24" s="10">
        <f>Egresos!E15</f>
        <v>56512259.891682155</v>
      </c>
      <c r="G24" s="10">
        <f>Egresos!F15</f>
        <v>63375368.987629369</v>
      </c>
      <c r="H24" s="10">
        <f>Egresos!G15</f>
        <v>70496563.257253185</v>
      </c>
    </row>
    <row r="25" spans="1:8" x14ac:dyDescent="0.2">
      <c r="B25" t="s">
        <v>418</v>
      </c>
      <c r="C25" s="10">
        <f>20295777.6+7271460+6873174</f>
        <v>34440411.600000001</v>
      </c>
      <c r="D25" s="10">
        <f>20295777.6+7271460+6873174</f>
        <v>34440411.600000001</v>
      </c>
    </row>
    <row r="26" spans="1:8" x14ac:dyDescent="0.2">
      <c r="B26" t="s">
        <v>471</v>
      </c>
      <c r="C26" s="10"/>
      <c r="D26" s="10">
        <f>Egresos!C28</f>
        <v>3273097.5</v>
      </c>
      <c r="E26" s="10">
        <f>Egresos!D28</f>
        <v>3711478.8250000002</v>
      </c>
      <c r="F26" s="10">
        <f>Egresos!E28</f>
        <v>3889131.6285000001</v>
      </c>
      <c r="G26" s="10">
        <f>Egresos!F28</f>
        <v>4095696.7256399994</v>
      </c>
      <c r="H26" s="10">
        <f>Egresos!G28</f>
        <v>4314045.1474048486</v>
      </c>
    </row>
    <row r="27" spans="1:8" x14ac:dyDescent="0.2">
      <c r="B27" t="s">
        <v>477</v>
      </c>
      <c r="C27" s="10"/>
      <c r="D27" s="10">
        <f>Egresos!C35</f>
        <v>400000</v>
      </c>
      <c r="E27" s="10">
        <f>Egresos!D35</f>
        <v>412000</v>
      </c>
      <c r="F27" s="10">
        <f>Egresos!E35</f>
        <v>426420</v>
      </c>
      <c r="G27" s="10">
        <f>Egresos!F35</f>
        <v>443476.80000000005</v>
      </c>
      <c r="H27" s="10">
        <f>Egresos!G35</f>
        <v>463433.25599999999</v>
      </c>
    </row>
    <row r="28" spans="1:8" x14ac:dyDescent="0.2">
      <c r="B28" t="s">
        <v>478</v>
      </c>
      <c r="C28" s="10"/>
      <c r="D28" s="10">
        <f>Egresos!C42</f>
        <v>700000</v>
      </c>
      <c r="E28" s="10">
        <f>Egresos!D42</f>
        <v>721000</v>
      </c>
      <c r="F28" s="10">
        <f>Egresos!E42</f>
        <v>746235</v>
      </c>
      <c r="G28" s="10">
        <f>Egresos!F42</f>
        <v>776084.4</v>
      </c>
      <c r="H28" s="10">
        <f>Egresos!G42</f>
        <v>811008.19800000009</v>
      </c>
    </row>
    <row r="29" spans="1:8" x14ac:dyDescent="0.2">
      <c r="B29" t="s">
        <v>472</v>
      </c>
      <c r="C29" s="10"/>
      <c r="D29" s="10">
        <f>Egresos!C49</f>
        <v>1200000</v>
      </c>
      <c r="E29" s="10">
        <f>Egresos!D49</f>
        <v>1236000</v>
      </c>
      <c r="F29" s="10">
        <f>Egresos!E49</f>
        <v>1279260</v>
      </c>
      <c r="G29" s="10">
        <f>Egresos!F49</f>
        <v>1330430.3999999999</v>
      </c>
      <c r="H29" s="10">
        <f>Egresos!G49</f>
        <v>1390299.7680000002</v>
      </c>
    </row>
    <row r="30" spans="1:8" x14ac:dyDescent="0.2">
      <c r="B30" t="s">
        <v>473</v>
      </c>
      <c r="C30" s="10"/>
      <c r="D30" s="10">
        <f>Egresos!C65</f>
        <v>5393409</v>
      </c>
      <c r="E30" s="10">
        <f>Egresos!D65</f>
        <v>5644356.7400000002</v>
      </c>
      <c r="F30" s="10">
        <f>Egresos!E65</f>
        <v>5845807.7707499992</v>
      </c>
      <c r="G30" s="10">
        <f>Egresos!F65</f>
        <v>6091803.5415120004</v>
      </c>
      <c r="H30" s="10">
        <f>Egresos!G65</f>
        <v>6367347.0137276985</v>
      </c>
    </row>
    <row r="31" spans="1:8" x14ac:dyDescent="0.2">
      <c r="C31" s="10">
        <v>5570000</v>
      </c>
      <c r="D31" s="10"/>
      <c r="E31" s="10"/>
      <c r="F31" s="10"/>
      <c r="G31" s="10"/>
      <c r="H31" s="10"/>
    </row>
    <row r="32" spans="1:8" x14ac:dyDescent="0.2">
      <c r="A32" s="25"/>
      <c r="C32" s="14">
        <v>5196000</v>
      </c>
      <c r="D32" s="14"/>
      <c r="E32" s="14"/>
      <c r="F32" s="14"/>
      <c r="G32" s="14"/>
      <c r="H32" s="14"/>
    </row>
    <row r="33" spans="1:8" x14ac:dyDescent="0.2">
      <c r="B33" s="7" t="s">
        <v>1</v>
      </c>
      <c r="C33" s="15">
        <f t="shared" ref="C33:H33" si="2">SUM(C24:C32)</f>
        <v>64631717.31758</v>
      </c>
      <c r="D33" s="15">
        <f t="shared" si="2"/>
        <v>65988873.04252632</v>
      </c>
      <c r="E33" s="15">
        <f t="shared" si="2"/>
        <v>59619855.715731584</v>
      </c>
      <c r="F33" s="15">
        <f t="shared" si="2"/>
        <v>68699114.290932149</v>
      </c>
      <c r="G33" s="15">
        <f t="shared" si="2"/>
        <v>76112860.854781374</v>
      </c>
      <c r="H33" s="15">
        <f t="shared" si="2"/>
        <v>83842696.640385732</v>
      </c>
    </row>
    <row r="34" spans="1:8" x14ac:dyDescent="0.2">
      <c r="C34" s="10"/>
      <c r="D34" s="10"/>
      <c r="E34" s="10"/>
      <c r="F34" s="10"/>
      <c r="G34" s="10"/>
      <c r="H34" s="10"/>
    </row>
    <row r="35" spans="1:8" x14ac:dyDescent="0.2">
      <c r="B35" s="7" t="s">
        <v>144</v>
      </c>
      <c r="C35" s="10"/>
      <c r="D35" s="10"/>
      <c r="E35" s="10"/>
      <c r="F35" s="10"/>
      <c r="G35" s="10"/>
      <c r="H35" s="10"/>
    </row>
    <row r="36" spans="1:8" x14ac:dyDescent="0.2">
      <c r="B36" t="s">
        <v>474</v>
      </c>
      <c r="C36" s="10"/>
      <c r="D36" s="10">
        <f>Egresos!C75</f>
        <v>5500000</v>
      </c>
      <c r="E36" s="10">
        <f>Egresos!D75</f>
        <v>1100000</v>
      </c>
      <c r="F36" s="10">
        <f>Egresos!E75</f>
        <v>55000</v>
      </c>
      <c r="G36" s="10">
        <f>Egresos!F75</f>
        <v>0</v>
      </c>
      <c r="H36" s="10">
        <f>Egresos!G75</f>
        <v>0</v>
      </c>
    </row>
    <row r="37" spans="1:8" x14ac:dyDescent="0.2">
      <c r="B37" t="s">
        <v>475</v>
      </c>
      <c r="C37" s="10"/>
      <c r="D37" s="10">
        <f>Egresos!C76</f>
        <v>4500000</v>
      </c>
      <c r="E37" s="10">
        <f>Egresos!D76</f>
        <v>4635000</v>
      </c>
      <c r="F37" s="10">
        <f>Egresos!E76</f>
        <v>4797225</v>
      </c>
      <c r="G37" s="10">
        <f>Egresos!F76</f>
        <v>4989114</v>
      </c>
      <c r="H37" s="10">
        <f>Egresos!G76</f>
        <v>5213624.13</v>
      </c>
    </row>
    <row r="38" spans="1:8" x14ac:dyDescent="0.2">
      <c r="C38" s="10">
        <v>10020000</v>
      </c>
      <c r="D38" s="10"/>
      <c r="E38" s="10"/>
      <c r="F38" s="10"/>
      <c r="G38" s="10"/>
      <c r="H38" s="10"/>
    </row>
    <row r="39" spans="1:8" x14ac:dyDescent="0.2">
      <c r="B39" s="7" t="s">
        <v>1</v>
      </c>
      <c r="C39" s="15">
        <f>SUM(C38)</f>
        <v>10020000</v>
      </c>
      <c r="D39" s="15">
        <f>SUM(D36:D37)</f>
        <v>10000000</v>
      </c>
      <c r="E39" s="15">
        <f t="shared" ref="E39:H39" si="3">SUM(E36:E37)</f>
        <v>5735000</v>
      </c>
      <c r="F39" s="15">
        <f t="shared" si="3"/>
        <v>4852225</v>
      </c>
      <c r="G39" s="15">
        <f>SUM(G36:G37)</f>
        <v>4989114</v>
      </c>
      <c r="H39" s="15">
        <f t="shared" si="3"/>
        <v>5213624.13</v>
      </c>
    </row>
    <row r="40" spans="1:8" ht="7.5" customHeight="1" thickBot="1" x14ac:dyDescent="0.25">
      <c r="C40" s="30"/>
      <c r="D40" s="30"/>
      <c r="E40" s="30"/>
      <c r="F40" s="30"/>
      <c r="G40" s="30"/>
      <c r="H40" s="30"/>
    </row>
    <row r="41" spans="1:8" ht="16" thickTop="1" x14ac:dyDescent="0.2">
      <c r="B41" s="7" t="s">
        <v>143</v>
      </c>
      <c r="C41" s="15">
        <f t="shared" ref="C41:H41" si="4">C33+C39</f>
        <v>74651717.31758</v>
      </c>
      <c r="D41" s="15">
        <f t="shared" si="4"/>
        <v>75988873.04252632</v>
      </c>
      <c r="E41" s="15">
        <f>E33+E39</f>
        <v>65354855.715731584</v>
      </c>
      <c r="F41" s="15">
        <f t="shared" si="4"/>
        <v>73551339.290932149</v>
      </c>
      <c r="G41" s="15">
        <f t="shared" si="4"/>
        <v>81101974.854781374</v>
      </c>
      <c r="H41" s="15">
        <f t="shared" si="4"/>
        <v>89056320.770385727</v>
      </c>
    </row>
    <row r="43" spans="1:8" x14ac:dyDescent="0.2">
      <c r="B43" s="29" t="s">
        <v>146</v>
      </c>
      <c r="C43" s="15">
        <f>C21-C41</f>
        <v>-74651717.31758</v>
      </c>
      <c r="D43" s="15">
        <f>D19-D41</f>
        <v>-19974910.54252632</v>
      </c>
      <c r="E43" s="15">
        <f>E19-E41</f>
        <v>429849.25226841867</v>
      </c>
      <c r="F43" s="15">
        <f>F19-F41</f>
        <v>305448.20977184176</v>
      </c>
      <c r="G43" s="15">
        <f>G19-G41</f>
        <v>1283698.0274775773</v>
      </c>
      <c r="H43" s="15">
        <f>H19-H41</f>
        <v>1054611.9734748751</v>
      </c>
    </row>
    <row r="46" spans="1:8" x14ac:dyDescent="0.2">
      <c r="A46" s="25">
        <v>0.05</v>
      </c>
      <c r="B46" t="s">
        <v>145</v>
      </c>
      <c r="C46" s="10">
        <f>C19*$A$46</f>
        <v>2740621.25</v>
      </c>
      <c r="D46" s="10">
        <f>'Proyección Parque'!G23</f>
        <v>1153137.9531249995</v>
      </c>
      <c r="E46" s="10">
        <f>'Proyección Parque'!N23</f>
        <v>1271874.9999999998</v>
      </c>
      <c r="F46" s="10">
        <f>'Proyección Parque'!U23</f>
        <v>1387499.9999999998</v>
      </c>
      <c r="G46" s="10">
        <f>'Proyección Parque'!AB23</f>
        <v>1503125.0000000005</v>
      </c>
      <c r="H46" s="10">
        <f>'Proyección Parque'!AI23</f>
        <v>1618749.9999999993</v>
      </c>
    </row>
    <row r="47" spans="1:8" ht="7.5" customHeight="1" x14ac:dyDescent="0.2"/>
    <row r="48" spans="1:8" x14ac:dyDescent="0.2">
      <c r="B48" s="29" t="s">
        <v>436</v>
      </c>
      <c r="C48" s="15">
        <f>C43+C46</f>
        <v>-71911096.06758</v>
      </c>
      <c r="D48" s="15">
        <f>D43+D46</f>
        <v>-18821772.58940132</v>
      </c>
      <c r="E48" s="15">
        <f t="shared" ref="E48:H48" si="5">E43+E46</f>
        <v>1701724.2522684184</v>
      </c>
      <c r="F48" s="15">
        <f t="shared" si="5"/>
        <v>1692948.2097718415</v>
      </c>
      <c r="G48" s="15">
        <f t="shared" si="5"/>
        <v>2786823.0274775778</v>
      </c>
      <c r="H48" s="15">
        <f t="shared" si="5"/>
        <v>2673361.9734748742</v>
      </c>
    </row>
    <row r="49" spans="1:8" ht="7.5" customHeight="1" thickBot="1" x14ac:dyDescent="0.25">
      <c r="A49" s="44"/>
      <c r="B49" s="44"/>
      <c r="C49" s="93"/>
      <c r="D49" s="44"/>
      <c r="E49" s="44"/>
      <c r="F49" s="44"/>
      <c r="G49" s="44"/>
      <c r="H49" s="44"/>
    </row>
    <row r="51" spans="1:8" x14ac:dyDescent="0.2">
      <c r="B51" s="7" t="s">
        <v>138</v>
      </c>
      <c r="D51" s="15"/>
    </row>
    <row r="52" spans="1:8" x14ac:dyDescent="0.2">
      <c r="B52" s="1" t="s">
        <v>56</v>
      </c>
      <c r="C52" s="15"/>
      <c r="E52" s="15"/>
      <c r="F52" s="15"/>
      <c r="G52" s="15"/>
      <c r="H52" s="15"/>
    </row>
    <row r="53" spans="1:8" x14ac:dyDescent="0.2">
      <c r="B53" t="s">
        <v>139</v>
      </c>
      <c r="C53" s="15"/>
      <c r="D53" s="10">
        <v>20400000</v>
      </c>
      <c r="E53" s="10">
        <f>D53*(1+$E$7)</f>
        <v>21012000</v>
      </c>
      <c r="F53" s="10">
        <f>E53*(1+$F$7)</f>
        <v>21747420</v>
      </c>
      <c r="G53" s="10">
        <f>F53*(1+$G$7)</f>
        <v>22617316.800000001</v>
      </c>
      <c r="H53" s="10">
        <f>G53*(1+$H$7)</f>
        <v>23635096.055999998</v>
      </c>
    </row>
    <row r="54" spans="1:8" x14ac:dyDescent="0.2">
      <c r="B54" t="s">
        <v>140</v>
      </c>
      <c r="C54" s="15"/>
      <c r="D54" s="10">
        <v>10000000</v>
      </c>
      <c r="E54" s="10">
        <f>D54*(1+$E$7)</f>
        <v>10300000</v>
      </c>
      <c r="F54" s="10">
        <f t="shared" ref="F54:F55" si="6">E54*(1+$F$7)</f>
        <v>10660500</v>
      </c>
      <c r="G54" s="10">
        <f t="shared" ref="G54:G55" si="7">F54*(1+$G$7)</f>
        <v>11086920</v>
      </c>
      <c r="H54" s="10">
        <f t="shared" ref="H54:H55" si="8">G54*(1+$H$7)</f>
        <v>11585831.399999999</v>
      </c>
    </row>
    <row r="55" spans="1:8" x14ac:dyDescent="0.2">
      <c r="B55" t="s">
        <v>141</v>
      </c>
      <c r="C55" s="15"/>
      <c r="D55" s="14">
        <v>13200000</v>
      </c>
      <c r="E55" s="14">
        <f>D55*(1+$E$7)</f>
        <v>13596000</v>
      </c>
      <c r="F55" s="14">
        <f t="shared" si="6"/>
        <v>14071859.999999998</v>
      </c>
      <c r="G55" s="14">
        <f t="shared" si="7"/>
        <v>14634734.399999999</v>
      </c>
      <c r="H55" s="14">
        <f t="shared" si="8"/>
        <v>15293297.447999997</v>
      </c>
    </row>
    <row r="56" spans="1:8" x14ac:dyDescent="0.2">
      <c r="C56" s="15"/>
      <c r="D56" s="15">
        <f>SUM(D51:D55)</f>
        <v>43600000</v>
      </c>
      <c r="E56" s="15">
        <f t="shared" ref="E56:H56" si="9">SUM(E51:E55)</f>
        <v>44908000</v>
      </c>
      <c r="F56" s="15">
        <f t="shared" si="9"/>
        <v>46479780</v>
      </c>
      <c r="G56" s="15">
        <f t="shared" si="9"/>
        <v>48338971.199999996</v>
      </c>
      <c r="H56" s="15">
        <f t="shared" si="9"/>
        <v>50514224.903999999</v>
      </c>
    </row>
    <row r="57" spans="1:8" x14ac:dyDescent="0.2">
      <c r="B57" s="1" t="s">
        <v>157</v>
      </c>
      <c r="C57" s="15"/>
      <c r="D57" s="15"/>
      <c r="E57" s="15"/>
      <c r="F57" s="15"/>
      <c r="G57" s="15"/>
      <c r="H57" s="15"/>
    </row>
    <row r="58" spans="1:8" x14ac:dyDescent="0.2">
      <c r="B58" t="s">
        <v>139</v>
      </c>
      <c r="C58" s="15"/>
      <c r="D58" s="10">
        <v>17000000</v>
      </c>
      <c r="E58" s="10">
        <f>D58*(1+$E$7)</f>
        <v>17510000</v>
      </c>
      <c r="F58" s="10">
        <f>E58*(1+$F$7)</f>
        <v>18122850</v>
      </c>
      <c r="G58" s="10">
        <f>F58*(1+$G$7)</f>
        <v>18847764</v>
      </c>
      <c r="H58" s="10">
        <f>G58*(1+$H$7)</f>
        <v>19695913.379999999</v>
      </c>
    </row>
    <row r="59" spans="1:8" x14ac:dyDescent="0.2">
      <c r="B59" t="s">
        <v>140</v>
      </c>
      <c r="C59" s="15"/>
      <c r="D59" s="10">
        <v>9000000</v>
      </c>
      <c r="E59" s="10">
        <f>D59*(1+$E$7)</f>
        <v>9270000</v>
      </c>
      <c r="F59" s="10">
        <f t="shared" ref="F59:F60" si="10">E59*(1+$F$7)</f>
        <v>9594450</v>
      </c>
      <c r="G59" s="10">
        <f t="shared" ref="G59:G60" si="11">F59*(1+$G$7)</f>
        <v>9978228</v>
      </c>
      <c r="H59" s="10">
        <f t="shared" ref="H59:H60" si="12">G59*(1+$H$7)</f>
        <v>10427248.26</v>
      </c>
    </row>
    <row r="60" spans="1:8" x14ac:dyDescent="0.2">
      <c r="B60" t="s">
        <v>141</v>
      </c>
      <c r="C60" s="15"/>
      <c r="D60" s="14">
        <v>11000000</v>
      </c>
      <c r="E60" s="14">
        <f>D60*(1+$E$7)</f>
        <v>11330000</v>
      </c>
      <c r="F60" s="14">
        <f t="shared" si="10"/>
        <v>11726550</v>
      </c>
      <c r="G60" s="14">
        <f t="shared" si="11"/>
        <v>12195612</v>
      </c>
      <c r="H60" s="14">
        <f t="shared" si="12"/>
        <v>12744414.539999999</v>
      </c>
    </row>
    <row r="61" spans="1:8" x14ac:dyDescent="0.2">
      <c r="C61" s="15"/>
      <c r="D61" s="15">
        <f>SUM(D57:D60)</f>
        <v>37000000</v>
      </c>
      <c r="E61" s="15">
        <f t="shared" ref="E61" si="13">SUM(E57:E60)</f>
        <v>38110000</v>
      </c>
      <c r="F61" s="15">
        <f t="shared" ref="F61" si="14">SUM(F57:F60)</f>
        <v>39443850</v>
      </c>
      <c r="G61" s="15">
        <f t="shared" ref="G61" si="15">SUM(G57:G60)</f>
        <v>41021604</v>
      </c>
      <c r="H61" s="15">
        <f t="shared" ref="H61" si="16">SUM(H57:H60)</f>
        <v>42867576.18</v>
      </c>
    </row>
    <row r="62" spans="1:8" x14ac:dyDescent="0.2">
      <c r="C62" s="15"/>
      <c r="D62" s="10"/>
      <c r="E62" s="15"/>
      <c r="F62" s="15"/>
      <c r="G62" s="15"/>
      <c r="H62" s="15"/>
    </row>
    <row r="63" spans="1:8" x14ac:dyDescent="0.2">
      <c r="B63" s="29" t="s">
        <v>153</v>
      </c>
      <c r="C63" s="10">
        <f>C56-C61</f>
        <v>0</v>
      </c>
      <c r="D63" s="10">
        <f>D56-D61</f>
        <v>6600000</v>
      </c>
      <c r="E63" s="10">
        <f t="shared" ref="E63:H63" si="17">E56-E61</f>
        <v>6798000</v>
      </c>
      <c r="F63" s="10">
        <f t="shared" si="17"/>
        <v>7035930</v>
      </c>
      <c r="G63" s="10">
        <f t="shared" si="17"/>
        <v>7317367.1999999955</v>
      </c>
      <c r="H63" s="10">
        <f t="shared" si="17"/>
        <v>7646648.7239999995</v>
      </c>
    </row>
    <row r="64" spans="1:8" x14ac:dyDescent="0.2">
      <c r="C64" s="10"/>
      <c r="D64" s="10"/>
      <c r="E64" s="10"/>
      <c r="F64" s="10"/>
      <c r="G64" s="10"/>
      <c r="H64" s="10"/>
    </row>
    <row r="65" spans="2:17" x14ac:dyDescent="0.2">
      <c r="B65" s="29" t="s">
        <v>437</v>
      </c>
      <c r="D65" s="10">
        <f>D48+D63</f>
        <v>-12221772.58940132</v>
      </c>
      <c r="E65" s="10">
        <f t="shared" ref="E65:G65" si="18">E48+E63</f>
        <v>8499724.2522684187</v>
      </c>
      <c r="F65" s="10">
        <f t="shared" si="18"/>
        <v>8728878.2097718418</v>
      </c>
      <c r="G65" s="10">
        <f t="shared" si="18"/>
        <v>10104190.227477573</v>
      </c>
      <c r="H65" s="10">
        <f>H48+H63</f>
        <v>10320010.697474875</v>
      </c>
    </row>
    <row r="67" spans="2:17" x14ac:dyDescent="0.2">
      <c r="B67" s="43" t="s">
        <v>147</v>
      </c>
      <c r="D67" s="10">
        <f>D65</f>
        <v>-12221772.58940132</v>
      </c>
      <c r="E67" s="10">
        <f>D67+E65</f>
        <v>-3722048.337132901</v>
      </c>
      <c r="F67" s="10">
        <f t="shared" ref="F67:H67" si="19">E67+F65</f>
        <v>5006829.8726389408</v>
      </c>
      <c r="G67" s="10">
        <f t="shared" si="19"/>
        <v>15111020.100116514</v>
      </c>
      <c r="H67" s="10">
        <f t="shared" si="19"/>
        <v>25431030.797591388</v>
      </c>
    </row>
    <row r="69" spans="2:17" s="1" customFormat="1" x14ac:dyDescent="0.2">
      <c r="B69" s="1" t="s">
        <v>89</v>
      </c>
      <c r="D69" s="15">
        <f>'Proyectos de Capital'!M58</f>
        <v>63072600</v>
      </c>
      <c r="E69" s="15">
        <f>'Proyectos de Capital'!N58</f>
        <v>20996200</v>
      </c>
      <c r="F69" s="15">
        <f>'Proyectos de Capital'!O58</f>
        <v>56187000</v>
      </c>
      <c r="I69"/>
      <c r="J69"/>
      <c r="K69"/>
      <c r="L69"/>
      <c r="M69"/>
      <c r="N69"/>
      <c r="O69"/>
      <c r="P69"/>
      <c r="Q69"/>
    </row>
  </sheetData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4D69-CDE4-42C6-8D35-465B8EAF5CD8}">
  <dimension ref="A1:V84"/>
  <sheetViews>
    <sheetView zoomScale="80" zoomScaleNormal="80" workbookViewId="0">
      <pane xSplit="12" ySplit="8" topLeftCell="M9" activePane="bottomRight" state="frozen"/>
      <selection pane="topRight" activeCell="F1" sqref="F1"/>
      <selection pane="bottomLeft" activeCell="A4" sqref="A4"/>
      <selection pane="bottomRight" activeCell="B1" sqref="B1:C5"/>
    </sheetView>
  </sheetViews>
  <sheetFormatPr baseColWidth="10" defaultRowHeight="15" x14ac:dyDescent="0.2"/>
  <cols>
    <col min="1" max="1" width="10.5" customWidth="1"/>
    <col min="2" max="2" width="16.5" customWidth="1"/>
    <col min="3" max="3" width="29" customWidth="1"/>
    <col min="4" max="4" width="71.1640625" customWidth="1"/>
    <col min="5" max="6" width="13.5" customWidth="1"/>
    <col min="7" max="8" width="16.5" customWidth="1"/>
    <col min="9" max="10" width="10.1640625" customWidth="1"/>
    <col min="11" max="11" width="9" customWidth="1"/>
    <col min="12" max="12" width="13.5" customWidth="1"/>
    <col min="19" max="19" width="14" customWidth="1"/>
  </cols>
  <sheetData>
    <row r="1" spans="1:22" x14ac:dyDescent="0.2">
      <c r="B1" s="97" t="e" vm="1">
        <v>#VALUE!</v>
      </c>
      <c r="C1" s="97"/>
    </row>
    <row r="2" spans="1:22" x14ac:dyDescent="0.2">
      <c r="B2" s="97"/>
      <c r="C2" s="97"/>
    </row>
    <row r="3" spans="1:22" x14ac:dyDescent="0.2">
      <c r="B3" s="97"/>
      <c r="C3" s="97"/>
    </row>
    <row r="4" spans="1:22" x14ac:dyDescent="0.2">
      <c r="B4" s="97"/>
      <c r="C4" s="97"/>
    </row>
    <row r="5" spans="1:22" x14ac:dyDescent="0.2">
      <c r="B5" s="97"/>
      <c r="C5" s="97"/>
    </row>
    <row r="6" spans="1:22" x14ac:dyDescent="0.2">
      <c r="M6" s="21"/>
      <c r="N6" s="21"/>
      <c r="O6" s="21"/>
      <c r="P6" s="21"/>
      <c r="Q6" s="21"/>
      <c r="R6" s="21"/>
      <c r="S6" s="21"/>
      <c r="T6" s="21"/>
    </row>
    <row r="7" spans="1:22" x14ac:dyDescent="0.2">
      <c r="B7" s="1"/>
      <c r="C7" s="48" t="s">
        <v>86</v>
      </c>
      <c r="D7" s="49" t="s">
        <v>53</v>
      </c>
      <c r="E7" s="49"/>
      <c r="F7" s="49"/>
      <c r="G7" s="49"/>
      <c r="H7" s="49"/>
      <c r="I7" s="49"/>
      <c r="J7" s="49"/>
      <c r="K7" s="49"/>
      <c r="L7" s="49"/>
      <c r="M7" s="22">
        <f>Flujo!D8</f>
        <v>2025</v>
      </c>
      <c r="N7" s="22">
        <f>Flujo!E8</f>
        <v>2026</v>
      </c>
      <c r="O7" s="22">
        <f>Flujo!F8</f>
        <v>2027</v>
      </c>
      <c r="P7" s="22">
        <f>Flujo!G8</f>
        <v>2028</v>
      </c>
      <c r="Q7" s="22">
        <f>Flujo!H8</f>
        <v>2029</v>
      </c>
      <c r="R7" s="22"/>
      <c r="S7" s="22"/>
      <c r="T7" s="23"/>
      <c r="U7" s="23"/>
      <c r="V7" s="23"/>
    </row>
    <row r="8" spans="1:22" ht="39" x14ac:dyDescent="0.2">
      <c r="A8" s="52" t="s">
        <v>170</v>
      </c>
      <c r="B8" s="52" t="s">
        <v>186</v>
      </c>
      <c r="C8" s="52" t="s">
        <v>171</v>
      </c>
      <c r="D8" s="52" t="s">
        <v>187</v>
      </c>
      <c r="E8" s="53" t="s">
        <v>188</v>
      </c>
      <c r="F8" s="54" t="s">
        <v>189</v>
      </c>
      <c r="G8" s="55" t="s">
        <v>190</v>
      </c>
      <c r="H8" s="56" t="s">
        <v>191</v>
      </c>
      <c r="I8" s="52" t="s">
        <v>172</v>
      </c>
      <c r="J8" s="52" t="s">
        <v>192</v>
      </c>
      <c r="K8" s="52" t="s">
        <v>193</v>
      </c>
      <c r="L8" s="52" t="s">
        <v>194</v>
      </c>
      <c r="M8" s="18"/>
      <c r="N8" s="18"/>
      <c r="O8" s="18"/>
      <c r="P8" s="18"/>
      <c r="Q8" s="18"/>
      <c r="R8" s="24"/>
      <c r="S8" s="24"/>
      <c r="T8" s="23"/>
    </row>
    <row r="9" spans="1:22" ht="16" x14ac:dyDescent="0.2">
      <c r="A9" s="58" t="s">
        <v>198</v>
      </c>
      <c r="B9" s="58" t="s">
        <v>199</v>
      </c>
      <c r="C9" s="59" t="s">
        <v>217</v>
      </c>
      <c r="D9" s="59" t="s">
        <v>272</v>
      </c>
      <c r="E9" s="60">
        <v>250</v>
      </c>
      <c r="F9" s="61" t="s">
        <v>317</v>
      </c>
      <c r="G9" s="62">
        <v>12000</v>
      </c>
      <c r="H9" s="62">
        <v>3000000</v>
      </c>
      <c r="I9" s="59" t="s">
        <v>87</v>
      </c>
      <c r="J9" s="59">
        <v>2025</v>
      </c>
      <c r="K9" s="63">
        <v>1</v>
      </c>
      <c r="L9" s="64">
        <v>1</v>
      </c>
      <c r="M9" s="65">
        <f>H9</f>
        <v>3000000</v>
      </c>
      <c r="N9" s="18"/>
      <c r="O9" s="18"/>
      <c r="P9" s="18"/>
      <c r="Q9" s="18"/>
      <c r="R9" s="24"/>
      <c r="S9" s="24"/>
      <c r="T9" s="23"/>
    </row>
    <row r="10" spans="1:22" x14ac:dyDescent="0.2">
      <c r="A10" s="58" t="s">
        <v>223</v>
      </c>
      <c r="B10" s="58" t="s">
        <v>220</v>
      </c>
      <c r="C10" s="59" t="s">
        <v>226</v>
      </c>
      <c r="D10" s="59" t="s">
        <v>273</v>
      </c>
      <c r="E10" s="60">
        <v>1</v>
      </c>
      <c r="F10" s="66" t="s">
        <v>222</v>
      </c>
      <c r="G10" s="62">
        <v>100000</v>
      </c>
      <c r="H10" s="62">
        <v>100000</v>
      </c>
      <c r="I10" s="59" t="s">
        <v>212</v>
      </c>
      <c r="J10" s="59">
        <v>2025</v>
      </c>
      <c r="K10" s="63">
        <v>0.85</v>
      </c>
      <c r="L10" s="64">
        <v>2</v>
      </c>
      <c r="M10" s="65">
        <f t="shared" ref="M10:M20" si="0">H10</f>
        <v>100000</v>
      </c>
      <c r="N10" s="18"/>
      <c r="O10" s="18"/>
      <c r="P10" s="18"/>
      <c r="Q10" s="18"/>
      <c r="R10" s="24"/>
      <c r="S10" s="24"/>
      <c r="T10" s="23"/>
    </row>
    <row r="11" spans="1:22" ht="16" x14ac:dyDescent="0.2">
      <c r="A11" s="58" t="s">
        <v>198</v>
      </c>
      <c r="B11" s="58" t="s">
        <v>199</v>
      </c>
      <c r="C11" s="59" t="s">
        <v>216</v>
      </c>
      <c r="D11" s="59" t="s">
        <v>274</v>
      </c>
      <c r="E11" s="60">
        <v>10400</v>
      </c>
      <c r="F11" s="61" t="s">
        <v>317</v>
      </c>
      <c r="G11" s="62">
        <v>800</v>
      </c>
      <c r="H11" s="62">
        <v>8320000</v>
      </c>
      <c r="I11" s="59" t="s">
        <v>87</v>
      </c>
      <c r="J11" s="59">
        <v>2025</v>
      </c>
      <c r="K11" s="63">
        <v>0.75</v>
      </c>
      <c r="L11" s="64">
        <v>3</v>
      </c>
      <c r="M11" s="65">
        <f t="shared" si="0"/>
        <v>8320000</v>
      </c>
      <c r="N11" s="18"/>
      <c r="O11" s="18"/>
      <c r="P11" s="18"/>
      <c r="Q11" s="18"/>
      <c r="R11" s="24"/>
      <c r="S11" s="24"/>
      <c r="T11" s="23"/>
    </row>
    <row r="12" spans="1:22" ht="16" x14ac:dyDescent="0.2">
      <c r="A12" s="58" t="s">
        <v>195</v>
      </c>
      <c r="B12" s="58" t="s">
        <v>184</v>
      </c>
      <c r="C12" s="59" t="s">
        <v>173</v>
      </c>
      <c r="D12" s="59" t="s">
        <v>275</v>
      </c>
      <c r="E12" s="60">
        <v>60000</v>
      </c>
      <c r="F12" s="61" t="s">
        <v>317</v>
      </c>
      <c r="G12" s="62">
        <v>90</v>
      </c>
      <c r="H12" s="62">
        <v>5400000</v>
      </c>
      <c r="I12" s="59" t="s">
        <v>88</v>
      </c>
      <c r="J12" s="59">
        <v>2025</v>
      </c>
      <c r="K12" s="63">
        <v>0.95000000000000018</v>
      </c>
      <c r="L12" s="64">
        <v>4</v>
      </c>
      <c r="M12" s="65">
        <f t="shared" si="0"/>
        <v>5400000</v>
      </c>
      <c r="N12" s="18"/>
      <c r="O12" s="18"/>
      <c r="P12" s="18"/>
      <c r="Q12" s="18"/>
      <c r="R12" s="24"/>
      <c r="S12" s="24"/>
      <c r="T12" s="23"/>
    </row>
    <row r="13" spans="1:22" ht="16" x14ac:dyDescent="0.2">
      <c r="A13" s="58" t="s">
        <v>183</v>
      </c>
      <c r="B13" s="58" t="s">
        <v>184</v>
      </c>
      <c r="C13" s="59" t="s">
        <v>173</v>
      </c>
      <c r="D13" s="59" t="s">
        <v>276</v>
      </c>
      <c r="E13" s="60">
        <v>92000</v>
      </c>
      <c r="F13" s="61" t="s">
        <v>317</v>
      </c>
      <c r="G13" s="62">
        <v>90</v>
      </c>
      <c r="H13" s="62">
        <v>8280000</v>
      </c>
      <c r="I13" s="59" t="s">
        <v>88</v>
      </c>
      <c r="J13" s="59">
        <v>2025</v>
      </c>
      <c r="K13" s="63">
        <v>0.95000000000000018</v>
      </c>
      <c r="L13" s="64">
        <v>5</v>
      </c>
      <c r="M13" s="65">
        <f t="shared" si="0"/>
        <v>8280000</v>
      </c>
      <c r="N13" s="18"/>
      <c r="O13" s="18"/>
      <c r="P13" s="18"/>
      <c r="Q13" s="18"/>
      <c r="R13" s="24"/>
      <c r="S13" s="24"/>
      <c r="T13" s="23"/>
    </row>
    <row r="14" spans="1:22" x14ac:dyDescent="0.2">
      <c r="A14" s="58" t="s">
        <v>223</v>
      </c>
      <c r="B14" s="58" t="s">
        <v>220</v>
      </c>
      <c r="C14" s="59" t="s">
        <v>224</v>
      </c>
      <c r="D14" s="59" t="s">
        <v>277</v>
      </c>
      <c r="E14" s="60">
        <v>1</v>
      </c>
      <c r="F14" s="66" t="s">
        <v>222</v>
      </c>
      <c r="G14" s="62">
        <v>500000</v>
      </c>
      <c r="H14" s="62">
        <v>500000</v>
      </c>
      <c r="I14" s="59" t="s">
        <v>212</v>
      </c>
      <c r="J14" s="59">
        <v>2025</v>
      </c>
      <c r="K14" s="63">
        <v>0.7</v>
      </c>
      <c r="L14" s="64">
        <v>6</v>
      </c>
      <c r="M14" s="65">
        <f t="shared" si="0"/>
        <v>500000</v>
      </c>
      <c r="N14" s="18"/>
      <c r="O14" s="18"/>
      <c r="P14" s="18"/>
      <c r="Q14" s="18"/>
      <c r="R14" s="24"/>
      <c r="S14" s="24"/>
      <c r="T14" s="23"/>
    </row>
    <row r="15" spans="1:22" x14ac:dyDescent="0.2">
      <c r="A15" s="58" t="s">
        <v>213</v>
      </c>
      <c r="B15" s="58" t="s">
        <v>214</v>
      </c>
      <c r="C15" s="59" t="s">
        <v>229</v>
      </c>
      <c r="D15" s="59" t="s">
        <v>278</v>
      </c>
      <c r="E15" s="60">
        <v>1</v>
      </c>
      <c r="F15" s="66" t="s">
        <v>196</v>
      </c>
      <c r="G15" s="62">
        <v>1000000</v>
      </c>
      <c r="H15" s="62">
        <v>1000000</v>
      </c>
      <c r="I15" s="59" t="s">
        <v>212</v>
      </c>
      <c r="J15" s="59">
        <v>2025</v>
      </c>
      <c r="K15" s="63">
        <v>0.85</v>
      </c>
      <c r="L15" s="64">
        <v>7</v>
      </c>
      <c r="M15" s="65">
        <f t="shared" si="0"/>
        <v>1000000</v>
      </c>
      <c r="N15" s="18"/>
      <c r="O15" s="18"/>
      <c r="P15" s="18"/>
      <c r="Q15" s="18"/>
      <c r="R15" s="24"/>
      <c r="S15" s="24"/>
      <c r="T15" s="23"/>
    </row>
    <row r="16" spans="1:22" ht="16" x14ac:dyDescent="0.2">
      <c r="A16" s="58" t="s">
        <v>183</v>
      </c>
      <c r="B16" s="58" t="s">
        <v>184</v>
      </c>
      <c r="C16" s="59" t="s">
        <v>197</v>
      </c>
      <c r="D16" s="59" t="s">
        <v>279</v>
      </c>
      <c r="E16" s="60">
        <v>220</v>
      </c>
      <c r="F16" s="61" t="s">
        <v>317</v>
      </c>
      <c r="G16" s="62">
        <v>1000</v>
      </c>
      <c r="H16" s="62">
        <v>220000</v>
      </c>
      <c r="I16" s="59" t="s">
        <v>87</v>
      </c>
      <c r="J16" s="59">
        <v>2025</v>
      </c>
      <c r="K16" s="63">
        <v>0.6</v>
      </c>
      <c r="L16" s="64">
        <v>8</v>
      </c>
      <c r="M16" s="65">
        <f t="shared" si="0"/>
        <v>220000</v>
      </c>
      <c r="N16" s="18"/>
      <c r="O16" s="18"/>
      <c r="P16" s="18"/>
      <c r="Q16" s="18"/>
      <c r="R16" s="24"/>
      <c r="S16" s="24"/>
      <c r="T16" s="23"/>
    </row>
    <row r="17" spans="1:20" ht="16" x14ac:dyDescent="0.2">
      <c r="A17" s="58" t="s">
        <v>183</v>
      </c>
      <c r="B17" s="58" t="s">
        <v>184</v>
      </c>
      <c r="C17" s="59" t="s">
        <v>228</v>
      </c>
      <c r="D17" s="59" t="s">
        <v>280</v>
      </c>
      <c r="E17" s="60">
        <v>220</v>
      </c>
      <c r="F17" s="61" t="s">
        <v>317</v>
      </c>
      <c r="G17" s="62">
        <v>12000</v>
      </c>
      <c r="H17" s="62">
        <v>2640000</v>
      </c>
      <c r="I17" s="59" t="s">
        <v>87</v>
      </c>
      <c r="J17" s="59">
        <v>2025</v>
      </c>
      <c r="K17" s="63">
        <v>0.9</v>
      </c>
      <c r="L17" s="64">
        <v>9</v>
      </c>
      <c r="M17" s="65">
        <f t="shared" si="0"/>
        <v>2640000</v>
      </c>
      <c r="N17" s="18"/>
      <c r="O17" s="18"/>
      <c r="P17" s="18"/>
      <c r="Q17" s="18"/>
      <c r="R17" s="24"/>
      <c r="S17" s="24"/>
      <c r="T17" s="23"/>
    </row>
    <row r="18" spans="1:20" ht="16" x14ac:dyDescent="0.2">
      <c r="A18" s="58"/>
      <c r="B18" s="58"/>
      <c r="C18" s="59" t="s">
        <v>281</v>
      </c>
      <c r="D18" s="59" t="s">
        <v>282</v>
      </c>
      <c r="E18" s="60">
        <v>4500</v>
      </c>
      <c r="F18" s="61" t="s">
        <v>317</v>
      </c>
      <c r="G18" s="62">
        <v>6500</v>
      </c>
      <c r="H18" s="62">
        <v>29250000</v>
      </c>
      <c r="I18" s="59" t="s">
        <v>87</v>
      </c>
      <c r="J18" s="59">
        <v>2025</v>
      </c>
      <c r="K18" s="63"/>
      <c r="L18" s="64">
        <v>10</v>
      </c>
      <c r="M18" s="65">
        <f t="shared" si="0"/>
        <v>29250000</v>
      </c>
      <c r="N18" s="18"/>
      <c r="O18" s="18"/>
      <c r="P18" s="18"/>
      <c r="Q18" s="18"/>
      <c r="R18" s="24"/>
      <c r="S18" s="24"/>
      <c r="T18" s="23"/>
    </row>
    <row r="19" spans="1:20" ht="16" x14ac:dyDescent="0.2">
      <c r="A19" s="58" t="s">
        <v>195</v>
      </c>
      <c r="B19" s="58" t="s">
        <v>184</v>
      </c>
      <c r="C19" s="59" t="s">
        <v>158</v>
      </c>
      <c r="D19" s="59" t="s">
        <v>283</v>
      </c>
      <c r="E19" s="60">
        <v>5500</v>
      </c>
      <c r="F19" s="61" t="s">
        <v>317</v>
      </c>
      <c r="G19" s="62">
        <v>750</v>
      </c>
      <c r="H19" s="62">
        <v>4125000</v>
      </c>
      <c r="I19" s="59" t="s">
        <v>88</v>
      </c>
      <c r="J19" s="59">
        <v>2025</v>
      </c>
      <c r="K19" s="63">
        <v>0.90000000000000013</v>
      </c>
      <c r="L19" s="64">
        <v>11</v>
      </c>
      <c r="M19" s="65">
        <f t="shared" si="0"/>
        <v>4125000</v>
      </c>
      <c r="N19" s="18"/>
      <c r="O19" s="18"/>
      <c r="P19" s="18"/>
      <c r="Q19" s="18"/>
      <c r="R19" s="24"/>
      <c r="S19" s="24"/>
      <c r="T19" s="23"/>
    </row>
    <row r="20" spans="1:20" ht="16" x14ac:dyDescent="0.2">
      <c r="A20" s="58" t="s">
        <v>195</v>
      </c>
      <c r="B20" s="58" t="s">
        <v>184</v>
      </c>
      <c r="C20" s="59" t="s">
        <v>159</v>
      </c>
      <c r="D20" s="59" t="s">
        <v>284</v>
      </c>
      <c r="E20" s="60">
        <v>396</v>
      </c>
      <c r="F20" s="61" t="s">
        <v>317</v>
      </c>
      <c r="G20" s="62">
        <v>600</v>
      </c>
      <c r="H20" s="62">
        <v>237600</v>
      </c>
      <c r="I20" s="59" t="s">
        <v>88</v>
      </c>
      <c r="J20" s="59">
        <v>2025</v>
      </c>
      <c r="K20" s="63">
        <v>0.6</v>
      </c>
      <c r="L20" s="64">
        <v>12</v>
      </c>
      <c r="M20" s="65">
        <f t="shared" si="0"/>
        <v>237600</v>
      </c>
      <c r="N20" s="18"/>
      <c r="O20" s="18"/>
      <c r="P20" s="18"/>
      <c r="Q20" s="18"/>
      <c r="R20" s="24"/>
      <c r="S20" s="24"/>
      <c r="T20" s="23"/>
    </row>
    <row r="21" spans="1:20" x14ac:dyDescent="0.2">
      <c r="A21" s="67" t="s">
        <v>213</v>
      </c>
      <c r="B21" s="67" t="s">
        <v>214</v>
      </c>
      <c r="C21" s="68" t="s">
        <v>215</v>
      </c>
      <c r="D21" s="68" t="s">
        <v>285</v>
      </c>
      <c r="E21" s="69">
        <v>1</v>
      </c>
      <c r="F21" s="70" t="s">
        <v>196</v>
      </c>
      <c r="G21" s="71">
        <v>60000</v>
      </c>
      <c r="H21" s="71">
        <v>60000</v>
      </c>
      <c r="I21" s="68" t="s">
        <v>212</v>
      </c>
      <c r="J21" s="68">
        <v>2026</v>
      </c>
      <c r="K21" s="72">
        <v>0.8</v>
      </c>
      <c r="L21" s="73">
        <v>13</v>
      </c>
      <c r="M21" s="18"/>
      <c r="N21" s="75">
        <f>H21</f>
        <v>60000</v>
      </c>
      <c r="O21" s="18"/>
      <c r="P21" s="18"/>
      <c r="Q21" s="18"/>
      <c r="R21" s="24"/>
      <c r="S21" s="24"/>
      <c r="T21" s="23"/>
    </row>
    <row r="22" spans="1:20" ht="16" x14ac:dyDescent="0.2">
      <c r="A22" s="67" t="s">
        <v>198</v>
      </c>
      <c r="B22" s="67" t="s">
        <v>199</v>
      </c>
      <c r="C22" s="68" t="s">
        <v>218</v>
      </c>
      <c r="D22" s="68" t="s">
        <v>286</v>
      </c>
      <c r="E22" s="69">
        <v>1000</v>
      </c>
      <c r="F22" s="74" t="s">
        <v>317</v>
      </c>
      <c r="G22" s="71">
        <v>5000</v>
      </c>
      <c r="H22" s="71">
        <v>5000000</v>
      </c>
      <c r="I22" s="68" t="s">
        <v>87</v>
      </c>
      <c r="J22" s="68">
        <v>2026</v>
      </c>
      <c r="K22" s="72">
        <v>0.6</v>
      </c>
      <c r="L22" s="73">
        <v>14</v>
      </c>
      <c r="M22" s="18"/>
      <c r="N22" s="75">
        <f t="shared" ref="N22:N39" si="1">H22</f>
        <v>5000000</v>
      </c>
      <c r="O22" s="18"/>
      <c r="P22" s="18"/>
      <c r="Q22" s="18"/>
      <c r="R22" s="24"/>
      <c r="S22" s="24"/>
      <c r="T22" s="23"/>
    </row>
    <row r="23" spans="1:20" x14ac:dyDescent="0.2">
      <c r="A23" s="67" t="s">
        <v>210</v>
      </c>
      <c r="B23" s="67" t="s">
        <v>184</v>
      </c>
      <c r="C23" s="68" t="s">
        <v>211</v>
      </c>
      <c r="D23" s="68" t="s">
        <v>287</v>
      </c>
      <c r="E23" s="69">
        <v>15</v>
      </c>
      <c r="F23" s="70" t="s">
        <v>204</v>
      </c>
      <c r="G23" s="71">
        <v>3500</v>
      </c>
      <c r="H23" s="71">
        <v>52500</v>
      </c>
      <c r="I23" s="68" t="s">
        <v>212</v>
      </c>
      <c r="J23" s="68">
        <v>2026</v>
      </c>
      <c r="K23" s="72">
        <v>0.7</v>
      </c>
      <c r="L23" s="73">
        <v>15</v>
      </c>
      <c r="M23" s="18"/>
      <c r="N23" s="75">
        <f t="shared" si="1"/>
        <v>52500</v>
      </c>
      <c r="O23" s="18"/>
      <c r="P23" s="18"/>
      <c r="Q23" s="18"/>
      <c r="R23" s="24"/>
      <c r="S23" s="24"/>
      <c r="T23" s="23"/>
    </row>
    <row r="24" spans="1:20" x14ac:dyDescent="0.2">
      <c r="A24" s="67" t="s">
        <v>213</v>
      </c>
      <c r="B24" s="67" t="s">
        <v>214</v>
      </c>
      <c r="C24" s="68" t="s">
        <v>227</v>
      </c>
      <c r="D24" s="68" t="s">
        <v>288</v>
      </c>
      <c r="E24" s="69">
        <v>1</v>
      </c>
      <c r="F24" s="70" t="s">
        <v>196</v>
      </c>
      <c r="G24" s="71">
        <v>76000</v>
      </c>
      <c r="H24" s="71">
        <v>76000</v>
      </c>
      <c r="I24" s="68" t="s">
        <v>212</v>
      </c>
      <c r="J24" s="68">
        <v>2026</v>
      </c>
      <c r="K24" s="72">
        <v>0.55000000000000004</v>
      </c>
      <c r="L24" s="73">
        <v>16</v>
      </c>
      <c r="M24" s="18"/>
      <c r="N24" s="75">
        <f t="shared" si="1"/>
        <v>76000</v>
      </c>
      <c r="O24" s="18"/>
      <c r="P24" s="18"/>
      <c r="Q24" s="18"/>
      <c r="R24" s="24"/>
      <c r="S24" s="24"/>
      <c r="T24" s="23"/>
    </row>
    <row r="25" spans="1:20" ht="16" x14ac:dyDescent="0.2">
      <c r="A25" s="67" t="s">
        <v>202</v>
      </c>
      <c r="B25" s="67" t="s">
        <v>42</v>
      </c>
      <c r="C25" s="68" t="s">
        <v>163</v>
      </c>
      <c r="D25" s="68" t="s">
        <v>289</v>
      </c>
      <c r="E25" s="69">
        <v>1452</v>
      </c>
      <c r="F25" s="74" t="s">
        <v>317</v>
      </c>
      <c r="G25" s="71">
        <v>100</v>
      </c>
      <c r="H25" s="71">
        <v>145200</v>
      </c>
      <c r="I25" s="68" t="s">
        <v>88</v>
      </c>
      <c r="J25" s="68">
        <v>2026</v>
      </c>
      <c r="K25" s="72">
        <v>0.90000000000000013</v>
      </c>
      <c r="L25" s="73">
        <v>17</v>
      </c>
      <c r="M25" s="18"/>
      <c r="N25" s="75">
        <f t="shared" si="1"/>
        <v>145200</v>
      </c>
      <c r="O25" s="18"/>
      <c r="P25" s="18"/>
      <c r="Q25" s="18"/>
      <c r="R25" s="24"/>
      <c r="S25" s="24"/>
      <c r="T25" s="23"/>
    </row>
    <row r="26" spans="1:20" ht="16" x14ac:dyDescent="0.2">
      <c r="A26" s="67" t="s">
        <v>200</v>
      </c>
      <c r="B26" s="67" t="s">
        <v>42</v>
      </c>
      <c r="C26" s="68" t="s">
        <v>201</v>
      </c>
      <c r="D26" s="68" t="s">
        <v>290</v>
      </c>
      <c r="E26" s="69">
        <v>50</v>
      </c>
      <c r="F26" s="74" t="s">
        <v>317</v>
      </c>
      <c r="G26" s="71">
        <v>550</v>
      </c>
      <c r="H26" s="71">
        <v>27500</v>
      </c>
      <c r="I26" s="68" t="s">
        <v>87</v>
      </c>
      <c r="J26" s="68">
        <v>2026</v>
      </c>
      <c r="K26" s="72">
        <v>0.90000000000000013</v>
      </c>
      <c r="L26" s="73">
        <v>18</v>
      </c>
      <c r="M26" s="18"/>
      <c r="N26" s="75">
        <f t="shared" si="1"/>
        <v>27500</v>
      </c>
      <c r="O26" s="18"/>
      <c r="P26" s="18"/>
      <c r="Q26" s="18"/>
      <c r="R26" s="24"/>
      <c r="S26" s="24"/>
      <c r="T26" s="23"/>
    </row>
    <row r="27" spans="1:20" ht="16" x14ac:dyDescent="0.2">
      <c r="A27" s="67" t="s">
        <v>195</v>
      </c>
      <c r="B27" s="67" t="s">
        <v>184</v>
      </c>
      <c r="C27" s="68" t="s">
        <v>165</v>
      </c>
      <c r="D27" s="68" t="s">
        <v>291</v>
      </c>
      <c r="E27" s="69">
        <v>700</v>
      </c>
      <c r="F27" s="74" t="s">
        <v>317</v>
      </c>
      <c r="G27" s="71">
        <v>1000</v>
      </c>
      <c r="H27" s="71">
        <v>700000</v>
      </c>
      <c r="I27" s="68" t="s">
        <v>88</v>
      </c>
      <c r="J27" s="68">
        <v>2026</v>
      </c>
      <c r="K27" s="72">
        <v>0.8</v>
      </c>
      <c r="L27" s="73">
        <v>19</v>
      </c>
      <c r="M27" s="18"/>
      <c r="N27" s="75">
        <f t="shared" si="1"/>
        <v>700000</v>
      </c>
      <c r="O27" s="18"/>
      <c r="P27" s="18"/>
      <c r="Q27" s="18"/>
      <c r="R27" s="24"/>
      <c r="S27" s="24"/>
      <c r="T27" s="23"/>
    </row>
    <row r="28" spans="1:20" ht="16" x14ac:dyDescent="0.2">
      <c r="A28" s="67" t="s">
        <v>183</v>
      </c>
      <c r="B28" s="67" t="s">
        <v>184</v>
      </c>
      <c r="C28" s="68" t="s">
        <v>165</v>
      </c>
      <c r="D28" s="68" t="s">
        <v>292</v>
      </c>
      <c r="E28" s="69">
        <v>100</v>
      </c>
      <c r="F28" s="74" t="s">
        <v>317</v>
      </c>
      <c r="G28" s="71">
        <v>1000</v>
      </c>
      <c r="H28" s="71">
        <v>100000</v>
      </c>
      <c r="I28" s="68" t="s">
        <v>87</v>
      </c>
      <c r="J28" s="68">
        <v>2026</v>
      </c>
      <c r="K28" s="72">
        <v>0.8</v>
      </c>
      <c r="L28" s="73">
        <v>20</v>
      </c>
      <c r="M28" s="18"/>
      <c r="N28" s="75">
        <f t="shared" si="1"/>
        <v>100000</v>
      </c>
      <c r="O28" s="18"/>
      <c r="P28" s="18"/>
      <c r="Q28" s="18"/>
      <c r="R28" s="24"/>
      <c r="S28" s="24"/>
      <c r="T28" s="23"/>
    </row>
    <row r="29" spans="1:20" ht="16" x14ac:dyDescent="0.2">
      <c r="A29" s="67" t="s">
        <v>183</v>
      </c>
      <c r="B29" s="67" t="s">
        <v>184</v>
      </c>
      <c r="C29" s="68" t="s">
        <v>207</v>
      </c>
      <c r="D29" s="68" t="s">
        <v>293</v>
      </c>
      <c r="E29" s="69">
        <v>150</v>
      </c>
      <c r="F29" s="74" t="s">
        <v>317</v>
      </c>
      <c r="G29" s="71">
        <v>3000</v>
      </c>
      <c r="H29" s="71">
        <v>450000</v>
      </c>
      <c r="I29" s="68" t="s">
        <v>87</v>
      </c>
      <c r="J29" s="68">
        <v>2026</v>
      </c>
      <c r="K29" s="72">
        <v>0.8</v>
      </c>
      <c r="L29" s="73">
        <v>21</v>
      </c>
      <c r="M29" s="18"/>
      <c r="N29" s="75">
        <f t="shared" si="1"/>
        <v>450000</v>
      </c>
      <c r="O29" s="18"/>
      <c r="P29" s="18"/>
      <c r="Q29" s="18"/>
      <c r="R29" s="24"/>
      <c r="S29" s="24"/>
      <c r="T29" s="23"/>
    </row>
    <row r="30" spans="1:20" ht="16" x14ac:dyDescent="0.2">
      <c r="A30" s="67" t="s">
        <v>195</v>
      </c>
      <c r="B30" s="67" t="s">
        <v>184</v>
      </c>
      <c r="C30" s="68" t="s">
        <v>177</v>
      </c>
      <c r="D30" s="68" t="s">
        <v>294</v>
      </c>
      <c r="E30" s="69">
        <v>1520</v>
      </c>
      <c r="F30" s="74" t="s">
        <v>317</v>
      </c>
      <c r="G30" s="71">
        <v>2000</v>
      </c>
      <c r="H30" s="71">
        <v>3040000</v>
      </c>
      <c r="I30" s="68" t="s">
        <v>88</v>
      </c>
      <c r="J30" s="68">
        <v>2026</v>
      </c>
      <c r="K30" s="72">
        <v>0.8</v>
      </c>
      <c r="L30" s="73">
        <v>22</v>
      </c>
      <c r="M30" s="18"/>
      <c r="N30" s="75">
        <f t="shared" si="1"/>
        <v>3040000</v>
      </c>
      <c r="O30" s="18"/>
      <c r="P30" s="18"/>
      <c r="Q30" s="18"/>
      <c r="R30" s="24"/>
      <c r="S30" s="24"/>
      <c r="T30" s="23"/>
    </row>
    <row r="31" spans="1:20" ht="16" x14ac:dyDescent="0.2">
      <c r="A31" s="67" t="s">
        <v>200</v>
      </c>
      <c r="B31" s="67" t="s">
        <v>42</v>
      </c>
      <c r="C31" s="68" t="s">
        <v>178</v>
      </c>
      <c r="D31" s="68" t="s">
        <v>295</v>
      </c>
      <c r="E31" s="69">
        <v>950</v>
      </c>
      <c r="F31" s="74" t="s">
        <v>317</v>
      </c>
      <c r="G31" s="71">
        <v>2000</v>
      </c>
      <c r="H31" s="71">
        <v>1900000</v>
      </c>
      <c r="I31" s="68" t="s">
        <v>87</v>
      </c>
      <c r="J31" s="68">
        <v>2026</v>
      </c>
      <c r="K31" s="72">
        <v>0.8</v>
      </c>
      <c r="L31" s="73">
        <v>23</v>
      </c>
      <c r="M31" s="18"/>
      <c r="N31" s="75">
        <f t="shared" si="1"/>
        <v>1900000</v>
      </c>
      <c r="O31" s="18"/>
      <c r="P31" s="18"/>
      <c r="Q31" s="18"/>
      <c r="R31" s="24"/>
      <c r="S31" s="24"/>
      <c r="T31" s="23"/>
    </row>
    <row r="32" spans="1:20" ht="16" x14ac:dyDescent="0.2">
      <c r="A32" s="67" t="s">
        <v>200</v>
      </c>
      <c r="B32" s="67" t="s">
        <v>42</v>
      </c>
      <c r="C32" s="68" t="s">
        <v>179</v>
      </c>
      <c r="D32" s="68" t="s">
        <v>296</v>
      </c>
      <c r="E32" s="69">
        <v>650</v>
      </c>
      <c r="F32" s="74" t="s">
        <v>317</v>
      </c>
      <c r="G32" s="71">
        <v>2000</v>
      </c>
      <c r="H32" s="71">
        <v>1300000</v>
      </c>
      <c r="I32" s="68" t="s">
        <v>88</v>
      </c>
      <c r="J32" s="68">
        <v>2026</v>
      </c>
      <c r="K32" s="72">
        <v>0.8</v>
      </c>
      <c r="L32" s="73">
        <v>24</v>
      </c>
      <c r="M32" s="18"/>
      <c r="N32" s="75">
        <f t="shared" si="1"/>
        <v>1300000</v>
      </c>
      <c r="O32" s="18"/>
      <c r="P32" s="18"/>
      <c r="Q32" s="18"/>
      <c r="R32" s="24"/>
      <c r="S32" s="24"/>
      <c r="T32" s="23"/>
    </row>
    <row r="33" spans="1:20" ht="16" x14ac:dyDescent="0.2">
      <c r="A33" s="67" t="s">
        <v>183</v>
      </c>
      <c r="B33" s="67" t="s">
        <v>184</v>
      </c>
      <c r="C33" s="68" t="s">
        <v>180</v>
      </c>
      <c r="D33" s="68" t="s">
        <v>297</v>
      </c>
      <c r="E33" s="69">
        <v>500</v>
      </c>
      <c r="F33" s="74" t="s">
        <v>317</v>
      </c>
      <c r="G33" s="71">
        <v>2000</v>
      </c>
      <c r="H33" s="71">
        <v>1000000</v>
      </c>
      <c r="I33" s="68" t="s">
        <v>87</v>
      </c>
      <c r="J33" s="68">
        <v>2026</v>
      </c>
      <c r="K33" s="72">
        <v>0.8</v>
      </c>
      <c r="L33" s="73">
        <v>25</v>
      </c>
      <c r="M33" s="18"/>
      <c r="N33" s="75">
        <f t="shared" si="1"/>
        <v>1000000</v>
      </c>
      <c r="O33" s="18"/>
      <c r="P33" s="18"/>
      <c r="Q33" s="18"/>
      <c r="R33" s="24"/>
      <c r="S33" s="24"/>
      <c r="T33" s="23"/>
    </row>
    <row r="34" spans="1:20" ht="16" x14ac:dyDescent="0.2">
      <c r="A34" s="67" t="s">
        <v>183</v>
      </c>
      <c r="B34" s="67" t="s">
        <v>184</v>
      </c>
      <c r="C34" s="68" t="s">
        <v>181</v>
      </c>
      <c r="D34" s="68" t="s">
        <v>298</v>
      </c>
      <c r="E34" s="69">
        <v>400</v>
      </c>
      <c r="F34" s="74" t="s">
        <v>317</v>
      </c>
      <c r="G34" s="71">
        <v>2000</v>
      </c>
      <c r="H34" s="71">
        <v>800000</v>
      </c>
      <c r="I34" s="68" t="s">
        <v>87</v>
      </c>
      <c r="J34" s="68">
        <v>2026</v>
      </c>
      <c r="K34" s="72">
        <v>0.8</v>
      </c>
      <c r="L34" s="73">
        <v>26</v>
      </c>
      <c r="M34" s="18"/>
      <c r="N34" s="75">
        <f t="shared" si="1"/>
        <v>800000</v>
      </c>
      <c r="O34" s="18"/>
      <c r="P34" s="18"/>
      <c r="Q34" s="18"/>
      <c r="R34" s="24"/>
      <c r="S34" s="24"/>
      <c r="T34" s="23"/>
    </row>
    <row r="35" spans="1:20" ht="16" x14ac:dyDescent="0.2">
      <c r="A35" s="67" t="s">
        <v>183</v>
      </c>
      <c r="B35" s="67" t="s">
        <v>184</v>
      </c>
      <c r="C35" s="68" t="s">
        <v>182</v>
      </c>
      <c r="D35" s="68" t="s">
        <v>299</v>
      </c>
      <c r="E35" s="69">
        <v>27000</v>
      </c>
      <c r="F35" s="74" t="s">
        <v>317</v>
      </c>
      <c r="G35" s="71">
        <v>100</v>
      </c>
      <c r="H35" s="71">
        <v>2700000</v>
      </c>
      <c r="I35" s="68" t="s">
        <v>87</v>
      </c>
      <c r="J35" s="68">
        <v>2026</v>
      </c>
      <c r="K35" s="72">
        <v>0.8</v>
      </c>
      <c r="L35" s="73">
        <v>27</v>
      </c>
      <c r="M35" s="18"/>
      <c r="N35" s="75">
        <f t="shared" si="1"/>
        <v>2700000</v>
      </c>
      <c r="O35" s="18"/>
      <c r="P35" s="18"/>
      <c r="Q35" s="18"/>
      <c r="R35" s="24"/>
      <c r="S35" s="24"/>
      <c r="T35" s="23"/>
    </row>
    <row r="36" spans="1:20" ht="16" x14ac:dyDescent="0.2">
      <c r="A36" s="67" t="s">
        <v>202</v>
      </c>
      <c r="B36" s="67" t="s">
        <v>42</v>
      </c>
      <c r="C36" s="68" t="s">
        <v>175</v>
      </c>
      <c r="D36" s="68" t="s">
        <v>300</v>
      </c>
      <c r="E36" s="69">
        <v>26600</v>
      </c>
      <c r="F36" s="74" t="s">
        <v>317</v>
      </c>
      <c r="G36" s="71">
        <v>50</v>
      </c>
      <c r="H36" s="71">
        <v>1330000</v>
      </c>
      <c r="I36" s="68" t="s">
        <v>88</v>
      </c>
      <c r="J36" s="68">
        <v>2026</v>
      </c>
      <c r="K36" s="72">
        <v>0.75000000000000011</v>
      </c>
      <c r="L36" s="73">
        <v>28</v>
      </c>
      <c r="M36" s="18"/>
      <c r="N36" s="75">
        <f t="shared" si="1"/>
        <v>1330000</v>
      </c>
      <c r="O36" s="18"/>
      <c r="P36" s="18"/>
      <c r="Q36" s="18"/>
      <c r="R36" s="24"/>
      <c r="S36" s="24"/>
      <c r="T36" s="23"/>
    </row>
    <row r="37" spans="1:20" ht="16" x14ac:dyDescent="0.2">
      <c r="A37" s="67" t="s">
        <v>202</v>
      </c>
      <c r="B37" s="67" t="s">
        <v>42</v>
      </c>
      <c r="C37" s="68" t="s">
        <v>176</v>
      </c>
      <c r="D37" s="68" t="s">
        <v>301</v>
      </c>
      <c r="E37" s="69">
        <v>12200</v>
      </c>
      <c r="F37" s="74" t="s">
        <v>317</v>
      </c>
      <c r="G37" s="71">
        <v>50</v>
      </c>
      <c r="H37" s="71">
        <v>610000</v>
      </c>
      <c r="I37" s="68" t="s">
        <v>88</v>
      </c>
      <c r="J37" s="68">
        <v>2026</v>
      </c>
      <c r="K37" s="72">
        <v>0.75000000000000011</v>
      </c>
      <c r="L37" s="73">
        <v>29</v>
      </c>
      <c r="M37" s="18"/>
      <c r="N37" s="75">
        <f t="shared" si="1"/>
        <v>610000</v>
      </c>
      <c r="O37" s="18"/>
      <c r="P37" s="18"/>
      <c r="Q37" s="18"/>
      <c r="R37" s="24"/>
      <c r="S37" s="24"/>
      <c r="T37" s="23"/>
    </row>
    <row r="38" spans="1:20" ht="16" x14ac:dyDescent="0.2">
      <c r="A38" s="67" t="s">
        <v>202</v>
      </c>
      <c r="B38" s="67" t="s">
        <v>42</v>
      </c>
      <c r="C38" s="68" t="s">
        <v>208</v>
      </c>
      <c r="D38" s="68" t="s">
        <v>302</v>
      </c>
      <c r="E38" s="69">
        <v>130</v>
      </c>
      <c r="F38" s="74" t="s">
        <v>317</v>
      </c>
      <c r="G38" s="71">
        <v>5500</v>
      </c>
      <c r="H38" s="71">
        <v>715000</v>
      </c>
      <c r="I38" s="68" t="s">
        <v>88</v>
      </c>
      <c r="J38" s="68">
        <v>2026</v>
      </c>
      <c r="K38" s="72">
        <v>0.75</v>
      </c>
      <c r="L38" s="73">
        <v>30</v>
      </c>
      <c r="M38" s="18"/>
      <c r="N38" s="75">
        <f t="shared" si="1"/>
        <v>715000</v>
      </c>
      <c r="O38" s="18"/>
      <c r="P38" s="18"/>
      <c r="Q38" s="18"/>
      <c r="R38" s="24"/>
      <c r="S38" s="24"/>
      <c r="T38" s="23"/>
    </row>
    <row r="39" spans="1:20" ht="16" x14ac:dyDescent="0.2">
      <c r="A39" s="67" t="s">
        <v>200</v>
      </c>
      <c r="B39" s="67" t="s">
        <v>42</v>
      </c>
      <c r="C39" s="68" t="s">
        <v>209</v>
      </c>
      <c r="D39" s="68" t="s">
        <v>303</v>
      </c>
      <c r="E39" s="69">
        <v>180</v>
      </c>
      <c r="F39" s="74" t="s">
        <v>317</v>
      </c>
      <c r="G39" s="71">
        <v>5500</v>
      </c>
      <c r="H39" s="71">
        <v>990000</v>
      </c>
      <c r="I39" s="68" t="s">
        <v>87</v>
      </c>
      <c r="J39" s="68">
        <v>2026</v>
      </c>
      <c r="K39" s="72">
        <v>0.75</v>
      </c>
      <c r="L39" s="73">
        <v>31</v>
      </c>
      <c r="M39" s="18"/>
      <c r="N39" s="75">
        <f t="shared" si="1"/>
        <v>990000</v>
      </c>
      <c r="O39" s="18"/>
      <c r="P39" s="18"/>
      <c r="Q39" s="18"/>
      <c r="R39" s="24"/>
      <c r="S39" s="24"/>
      <c r="T39" s="23"/>
    </row>
    <row r="40" spans="1:20" x14ac:dyDescent="0.2">
      <c r="A40" s="76" t="s">
        <v>195</v>
      </c>
      <c r="B40" s="76" t="s">
        <v>184</v>
      </c>
      <c r="C40" s="77" t="s">
        <v>160</v>
      </c>
      <c r="D40" s="77" t="s">
        <v>304</v>
      </c>
      <c r="E40" s="78">
        <v>37000</v>
      </c>
      <c r="F40" s="79" t="s">
        <v>0</v>
      </c>
      <c r="G40" s="80">
        <v>500</v>
      </c>
      <c r="H40" s="80">
        <v>18500000</v>
      </c>
      <c r="I40" s="77" t="s">
        <v>88</v>
      </c>
      <c r="J40" s="77">
        <v>2027</v>
      </c>
      <c r="K40" s="81">
        <v>0.95000000000000018</v>
      </c>
      <c r="L40" s="82"/>
      <c r="M40" s="18"/>
      <c r="N40" s="18"/>
      <c r="O40" s="84">
        <f>H40</f>
        <v>18500000</v>
      </c>
      <c r="P40" s="18"/>
      <c r="Q40" s="18"/>
      <c r="R40" s="24"/>
      <c r="S40" s="24"/>
      <c r="T40" s="23"/>
    </row>
    <row r="41" spans="1:20" x14ac:dyDescent="0.2">
      <c r="A41" s="76" t="s">
        <v>219</v>
      </c>
      <c r="B41" s="76" t="s">
        <v>220</v>
      </c>
      <c r="C41" s="77" t="s">
        <v>221</v>
      </c>
      <c r="D41" s="77" t="s">
        <v>305</v>
      </c>
      <c r="E41" s="78">
        <v>1</v>
      </c>
      <c r="F41" s="79" t="s">
        <v>222</v>
      </c>
      <c r="G41" s="80">
        <v>300000</v>
      </c>
      <c r="H41" s="80">
        <v>300000</v>
      </c>
      <c r="I41" s="77" t="s">
        <v>88</v>
      </c>
      <c r="J41" s="77">
        <v>2027</v>
      </c>
      <c r="K41" s="81">
        <v>0.9</v>
      </c>
      <c r="L41" s="82"/>
      <c r="M41" s="18"/>
      <c r="N41" s="18"/>
      <c r="O41" s="84">
        <f t="shared" ref="O41:O55" si="2">H41</f>
        <v>300000</v>
      </c>
      <c r="P41" s="18"/>
      <c r="Q41" s="18"/>
      <c r="R41" s="24"/>
      <c r="S41" s="24"/>
      <c r="T41" s="23"/>
    </row>
    <row r="42" spans="1:20" ht="16" x14ac:dyDescent="0.2">
      <c r="A42" s="76" t="s">
        <v>200</v>
      </c>
      <c r="B42" s="76" t="s">
        <v>42</v>
      </c>
      <c r="C42" s="77" t="s">
        <v>174</v>
      </c>
      <c r="D42" s="77" t="s">
        <v>306</v>
      </c>
      <c r="E42" s="78">
        <v>860</v>
      </c>
      <c r="F42" s="83" t="s">
        <v>317</v>
      </c>
      <c r="G42" s="80">
        <v>100</v>
      </c>
      <c r="H42" s="80">
        <v>86000</v>
      </c>
      <c r="I42" s="77" t="s">
        <v>87</v>
      </c>
      <c r="J42" s="77">
        <v>2027</v>
      </c>
      <c r="K42" s="81">
        <v>0.75000000000000011</v>
      </c>
      <c r="L42" s="82"/>
      <c r="M42" s="18"/>
      <c r="N42" s="18"/>
      <c r="O42" s="84">
        <f t="shared" si="2"/>
        <v>86000</v>
      </c>
      <c r="P42" s="18"/>
      <c r="Q42" s="18"/>
      <c r="R42" s="24"/>
      <c r="S42" s="24"/>
      <c r="T42" s="23"/>
    </row>
    <row r="43" spans="1:20" ht="16" x14ac:dyDescent="0.2">
      <c r="A43" s="76" t="s">
        <v>202</v>
      </c>
      <c r="B43" s="76" t="s">
        <v>42</v>
      </c>
      <c r="C43" s="77" t="s">
        <v>162</v>
      </c>
      <c r="D43" s="77" t="s">
        <v>307</v>
      </c>
      <c r="E43" s="78">
        <v>800</v>
      </c>
      <c r="F43" s="83" t="s">
        <v>317</v>
      </c>
      <c r="G43" s="80">
        <v>50</v>
      </c>
      <c r="H43" s="80">
        <v>40000</v>
      </c>
      <c r="I43" s="77" t="s">
        <v>88</v>
      </c>
      <c r="J43" s="77">
        <v>2027</v>
      </c>
      <c r="K43" s="81">
        <v>0.75</v>
      </c>
      <c r="L43" s="82"/>
      <c r="M43" s="18"/>
      <c r="N43" s="18"/>
      <c r="O43" s="84">
        <f t="shared" si="2"/>
        <v>40000</v>
      </c>
      <c r="P43" s="18"/>
      <c r="Q43" s="18"/>
      <c r="R43" s="24"/>
      <c r="S43" s="24"/>
      <c r="T43" s="23"/>
    </row>
    <row r="44" spans="1:20" ht="16" x14ac:dyDescent="0.2">
      <c r="A44" s="76" t="s">
        <v>183</v>
      </c>
      <c r="B44" s="76" t="s">
        <v>184</v>
      </c>
      <c r="C44" s="77" t="s">
        <v>162</v>
      </c>
      <c r="D44" s="77" t="s">
        <v>308</v>
      </c>
      <c r="E44" s="78">
        <v>1260</v>
      </c>
      <c r="F44" s="83" t="s">
        <v>317</v>
      </c>
      <c r="G44" s="80">
        <v>350</v>
      </c>
      <c r="H44" s="80">
        <v>441000</v>
      </c>
      <c r="I44" s="77" t="s">
        <v>87</v>
      </c>
      <c r="J44" s="77">
        <v>2027</v>
      </c>
      <c r="K44" s="81">
        <v>0.75</v>
      </c>
      <c r="L44" s="82"/>
      <c r="M44" s="18"/>
      <c r="N44" s="18"/>
      <c r="O44" s="84">
        <f t="shared" si="2"/>
        <v>441000</v>
      </c>
      <c r="P44" s="18"/>
      <c r="Q44" s="18"/>
      <c r="R44" s="24"/>
      <c r="S44" s="24"/>
      <c r="T44" s="23"/>
    </row>
    <row r="45" spans="1:20" ht="16" x14ac:dyDescent="0.2">
      <c r="A45" s="76" t="s">
        <v>183</v>
      </c>
      <c r="B45" s="76" t="s">
        <v>184</v>
      </c>
      <c r="C45" s="77" t="s">
        <v>168</v>
      </c>
      <c r="D45" s="77" t="s">
        <v>309</v>
      </c>
      <c r="E45" s="78">
        <v>360</v>
      </c>
      <c r="F45" s="83" t="s">
        <v>317</v>
      </c>
      <c r="G45" s="80">
        <v>1000</v>
      </c>
      <c r="H45" s="80">
        <v>360000</v>
      </c>
      <c r="I45" s="77" t="s">
        <v>87</v>
      </c>
      <c r="J45" s="77">
        <v>2027</v>
      </c>
      <c r="K45" s="81">
        <v>0.75</v>
      </c>
      <c r="L45" s="82"/>
      <c r="M45" s="18"/>
      <c r="N45" s="18"/>
      <c r="O45" s="84">
        <f t="shared" si="2"/>
        <v>360000</v>
      </c>
      <c r="P45" s="18"/>
      <c r="Q45" s="18"/>
      <c r="R45" s="24"/>
      <c r="S45" s="24"/>
      <c r="T45" s="23"/>
    </row>
    <row r="46" spans="1:20" ht="16" x14ac:dyDescent="0.2">
      <c r="A46" s="76" t="s">
        <v>183</v>
      </c>
      <c r="B46" s="76" t="s">
        <v>184</v>
      </c>
      <c r="C46" s="77" t="s">
        <v>185</v>
      </c>
      <c r="D46" s="77" t="s">
        <v>310</v>
      </c>
      <c r="E46" s="78">
        <v>800</v>
      </c>
      <c r="F46" s="83" t="s">
        <v>317</v>
      </c>
      <c r="G46" s="80">
        <v>100</v>
      </c>
      <c r="H46" s="80">
        <v>80000</v>
      </c>
      <c r="I46" s="77" t="s">
        <v>87</v>
      </c>
      <c r="J46" s="77">
        <v>2027</v>
      </c>
      <c r="K46" s="81">
        <v>0.75</v>
      </c>
      <c r="L46" s="82"/>
      <c r="M46" s="18"/>
      <c r="N46" s="18"/>
      <c r="O46" s="84">
        <f t="shared" si="2"/>
        <v>80000</v>
      </c>
      <c r="P46" s="18"/>
      <c r="Q46" s="18"/>
      <c r="R46" s="24"/>
      <c r="S46" s="24"/>
      <c r="T46" s="23"/>
    </row>
    <row r="47" spans="1:20" x14ac:dyDescent="0.2">
      <c r="A47" s="76" t="s">
        <v>230</v>
      </c>
      <c r="B47" s="76" t="s">
        <v>199</v>
      </c>
      <c r="C47" s="77" t="s">
        <v>231</v>
      </c>
      <c r="D47" s="77" t="s">
        <v>311</v>
      </c>
      <c r="E47" s="78">
        <v>1</v>
      </c>
      <c r="F47" s="79" t="s">
        <v>196</v>
      </c>
      <c r="G47" s="80">
        <v>32500000</v>
      </c>
      <c r="H47" s="80">
        <v>32500000</v>
      </c>
      <c r="I47" s="77" t="s">
        <v>212</v>
      </c>
      <c r="J47" s="77">
        <v>2027</v>
      </c>
      <c r="K47" s="81">
        <v>0.75</v>
      </c>
      <c r="L47" s="82"/>
      <c r="M47" s="18"/>
      <c r="N47" s="18"/>
      <c r="O47" s="84">
        <f t="shared" si="2"/>
        <v>32500000</v>
      </c>
      <c r="P47" s="18"/>
      <c r="Q47" s="18"/>
      <c r="R47" s="24"/>
      <c r="S47" s="24"/>
      <c r="T47" s="23"/>
    </row>
    <row r="48" spans="1:20" x14ac:dyDescent="0.2">
      <c r="A48" s="76" t="s">
        <v>200</v>
      </c>
      <c r="B48" s="76" t="s">
        <v>42</v>
      </c>
      <c r="C48" s="77" t="s">
        <v>312</v>
      </c>
      <c r="D48" s="77" t="s">
        <v>313</v>
      </c>
      <c r="E48" s="78">
        <v>1</v>
      </c>
      <c r="F48" s="79" t="s">
        <v>204</v>
      </c>
      <c r="G48" s="80">
        <v>45000</v>
      </c>
      <c r="H48" s="80">
        <v>45000</v>
      </c>
      <c r="I48" s="77" t="s">
        <v>87</v>
      </c>
      <c r="J48" s="77">
        <v>2027</v>
      </c>
      <c r="K48" s="81">
        <v>0.74999999999999989</v>
      </c>
      <c r="L48" s="82"/>
      <c r="M48" s="18"/>
      <c r="N48" s="18"/>
      <c r="O48" s="84">
        <f t="shared" si="2"/>
        <v>45000</v>
      </c>
      <c r="P48" s="18"/>
      <c r="Q48" s="18"/>
      <c r="R48" s="24"/>
      <c r="S48" s="24"/>
      <c r="T48" s="23"/>
    </row>
    <row r="49" spans="1:20" x14ac:dyDescent="0.2">
      <c r="A49" s="76" t="s">
        <v>202</v>
      </c>
      <c r="B49" s="76" t="s">
        <v>42</v>
      </c>
      <c r="C49" s="77" t="s">
        <v>205</v>
      </c>
      <c r="D49" s="77" t="s">
        <v>313</v>
      </c>
      <c r="E49" s="78">
        <v>2</v>
      </c>
      <c r="F49" s="79" t="s">
        <v>204</v>
      </c>
      <c r="G49" s="80">
        <v>25000</v>
      </c>
      <c r="H49" s="80">
        <v>50000</v>
      </c>
      <c r="I49" s="77" t="s">
        <v>88</v>
      </c>
      <c r="J49" s="77">
        <v>2027</v>
      </c>
      <c r="K49" s="81">
        <v>0.74999999999999989</v>
      </c>
      <c r="L49" s="82"/>
      <c r="M49" s="18"/>
      <c r="N49" s="18"/>
      <c r="O49" s="84">
        <f t="shared" si="2"/>
        <v>50000</v>
      </c>
      <c r="P49" s="18"/>
      <c r="Q49" s="18"/>
      <c r="R49" s="24"/>
      <c r="S49" s="24"/>
      <c r="T49" s="23"/>
    </row>
    <row r="50" spans="1:20" x14ac:dyDescent="0.2">
      <c r="A50" s="76" t="s">
        <v>200</v>
      </c>
      <c r="B50" s="76" t="s">
        <v>42</v>
      </c>
      <c r="C50" s="77" t="s">
        <v>206</v>
      </c>
      <c r="D50" s="77" t="s">
        <v>313</v>
      </c>
      <c r="E50" s="78">
        <v>3</v>
      </c>
      <c r="F50" s="79" t="s">
        <v>204</v>
      </c>
      <c r="G50" s="80">
        <v>15000</v>
      </c>
      <c r="H50" s="80">
        <v>45000</v>
      </c>
      <c r="I50" s="77" t="s">
        <v>87</v>
      </c>
      <c r="J50" s="77">
        <v>2027</v>
      </c>
      <c r="K50" s="81">
        <v>0.74999999999999989</v>
      </c>
      <c r="L50" s="82"/>
      <c r="M50" s="18"/>
      <c r="N50" s="18"/>
      <c r="O50" s="84">
        <f t="shared" si="2"/>
        <v>45000</v>
      </c>
      <c r="P50" s="18"/>
      <c r="Q50" s="18"/>
      <c r="R50" s="24"/>
      <c r="S50" s="24"/>
      <c r="T50" s="23"/>
    </row>
    <row r="51" spans="1:20" x14ac:dyDescent="0.2">
      <c r="A51" s="76" t="s">
        <v>202</v>
      </c>
      <c r="B51" s="76" t="s">
        <v>42</v>
      </c>
      <c r="C51" s="77" t="s">
        <v>203</v>
      </c>
      <c r="D51" s="77" t="s">
        <v>313</v>
      </c>
      <c r="E51" s="78">
        <v>2</v>
      </c>
      <c r="F51" s="79" t="s">
        <v>204</v>
      </c>
      <c r="G51" s="80">
        <v>15000</v>
      </c>
      <c r="H51" s="80">
        <v>30000</v>
      </c>
      <c r="I51" s="77" t="s">
        <v>88</v>
      </c>
      <c r="J51" s="77">
        <v>2027</v>
      </c>
      <c r="K51" s="81">
        <v>0.74999999999999989</v>
      </c>
      <c r="L51" s="82"/>
      <c r="M51" s="18"/>
      <c r="N51" s="18"/>
      <c r="O51" s="84">
        <f t="shared" si="2"/>
        <v>30000</v>
      </c>
      <c r="P51" s="18"/>
      <c r="Q51" s="18"/>
      <c r="R51" s="24"/>
      <c r="S51" s="24"/>
      <c r="T51" s="23"/>
    </row>
    <row r="52" spans="1:20" ht="16" x14ac:dyDescent="0.2">
      <c r="A52" s="76" t="s">
        <v>198</v>
      </c>
      <c r="B52" s="76" t="s">
        <v>199</v>
      </c>
      <c r="C52" s="77" t="s">
        <v>167</v>
      </c>
      <c r="D52" s="77" t="s">
        <v>314</v>
      </c>
      <c r="E52" s="78">
        <v>2200</v>
      </c>
      <c r="F52" s="83" t="s">
        <v>317</v>
      </c>
      <c r="G52" s="80">
        <v>1200</v>
      </c>
      <c r="H52" s="80">
        <v>2640000</v>
      </c>
      <c r="I52" s="77" t="s">
        <v>87</v>
      </c>
      <c r="J52" s="77">
        <v>2027</v>
      </c>
      <c r="K52" s="81">
        <v>0.70000000000000007</v>
      </c>
      <c r="L52" s="82"/>
      <c r="M52" s="18"/>
      <c r="N52" s="18"/>
      <c r="O52" s="84">
        <f t="shared" si="2"/>
        <v>2640000</v>
      </c>
      <c r="P52" s="18"/>
      <c r="Q52" s="18"/>
      <c r="R52" s="24"/>
      <c r="S52" s="24"/>
      <c r="T52" s="23"/>
    </row>
    <row r="53" spans="1:20" x14ac:dyDescent="0.2">
      <c r="A53" s="76" t="s">
        <v>210</v>
      </c>
      <c r="B53" s="76" t="s">
        <v>184</v>
      </c>
      <c r="C53" s="77" t="s">
        <v>225</v>
      </c>
      <c r="D53" s="77" t="s">
        <v>287</v>
      </c>
      <c r="E53" s="78">
        <v>7</v>
      </c>
      <c r="F53" s="79" t="s">
        <v>204</v>
      </c>
      <c r="G53" s="80">
        <v>10000</v>
      </c>
      <c r="H53" s="80">
        <v>70000</v>
      </c>
      <c r="I53" s="77" t="s">
        <v>212</v>
      </c>
      <c r="J53" s="77">
        <v>2027</v>
      </c>
      <c r="K53" s="81">
        <v>0.7</v>
      </c>
      <c r="L53" s="82"/>
      <c r="M53" s="18"/>
      <c r="N53" s="18"/>
      <c r="O53" s="84">
        <f t="shared" si="2"/>
        <v>70000</v>
      </c>
      <c r="P53" s="18"/>
      <c r="Q53" s="18"/>
      <c r="R53" s="24"/>
      <c r="S53" s="24"/>
      <c r="T53" s="23"/>
    </row>
    <row r="54" spans="1:20" ht="16" x14ac:dyDescent="0.2">
      <c r="A54" s="76" t="s">
        <v>183</v>
      </c>
      <c r="B54" s="76" t="s">
        <v>184</v>
      </c>
      <c r="C54" s="77" t="s">
        <v>232</v>
      </c>
      <c r="D54" s="77" t="s">
        <v>315</v>
      </c>
      <c r="E54" s="78">
        <v>450</v>
      </c>
      <c r="F54" s="83" t="s">
        <v>317</v>
      </c>
      <c r="G54" s="80">
        <v>2000</v>
      </c>
      <c r="H54" s="80">
        <v>900000</v>
      </c>
      <c r="I54" s="77" t="s">
        <v>87</v>
      </c>
      <c r="J54" s="77">
        <v>2027</v>
      </c>
      <c r="K54" s="81">
        <v>0.6</v>
      </c>
      <c r="L54" s="82"/>
      <c r="M54" s="18"/>
      <c r="N54" s="18"/>
      <c r="O54" s="84">
        <f t="shared" si="2"/>
        <v>900000</v>
      </c>
      <c r="P54" s="18"/>
      <c r="Q54" s="18"/>
      <c r="R54" s="24"/>
      <c r="S54" s="24"/>
      <c r="T54" s="23"/>
    </row>
    <row r="55" spans="1:20" x14ac:dyDescent="0.2">
      <c r="A55" s="76" t="s">
        <v>195</v>
      </c>
      <c r="B55" s="76" t="s">
        <v>184</v>
      </c>
      <c r="C55" s="77" t="s">
        <v>161</v>
      </c>
      <c r="D55" s="77" t="s">
        <v>316</v>
      </c>
      <c r="E55" s="78">
        <v>1</v>
      </c>
      <c r="F55" s="79" t="s">
        <v>196</v>
      </c>
      <c r="G55" s="80">
        <v>100000</v>
      </c>
      <c r="H55" s="80">
        <v>100000</v>
      </c>
      <c r="I55" s="77" t="s">
        <v>88</v>
      </c>
      <c r="J55" s="77">
        <v>2027</v>
      </c>
      <c r="K55" s="81">
        <v>0.6</v>
      </c>
      <c r="L55" s="82"/>
      <c r="M55" s="18"/>
      <c r="N55" s="18"/>
      <c r="O55" s="84">
        <f t="shared" si="2"/>
        <v>100000</v>
      </c>
      <c r="P55" s="18"/>
      <c r="Q55" s="18"/>
      <c r="R55" s="24"/>
      <c r="S55" s="24"/>
      <c r="T55" s="23"/>
    </row>
    <row r="56" spans="1:20" x14ac:dyDescent="0.2"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18"/>
      <c r="N56" s="18"/>
      <c r="O56" s="18"/>
      <c r="P56" s="18"/>
      <c r="Q56" s="18"/>
      <c r="R56" s="24"/>
      <c r="S56" s="24"/>
      <c r="T56" s="23"/>
    </row>
    <row r="57" spans="1:20" x14ac:dyDescent="0.2">
      <c r="C57" s="50"/>
      <c r="D57" s="51"/>
      <c r="E57" s="51"/>
      <c r="F57" s="51"/>
      <c r="G57" s="51"/>
      <c r="I57" s="51"/>
      <c r="J57" s="51"/>
      <c r="K57" s="51"/>
      <c r="L57" s="51"/>
      <c r="M57" s="18"/>
      <c r="N57" s="18"/>
      <c r="O57" s="18"/>
      <c r="P57" s="18"/>
      <c r="Q57" s="18"/>
      <c r="R57" s="24"/>
      <c r="S57" s="24"/>
      <c r="T57" s="23"/>
    </row>
    <row r="58" spans="1:20" x14ac:dyDescent="0.2">
      <c r="C58" s="50"/>
      <c r="D58" s="51"/>
      <c r="E58" s="51"/>
      <c r="F58" s="51"/>
      <c r="G58" s="51"/>
      <c r="H58" s="19">
        <f>SUM(H7:H56)</f>
        <v>140255800</v>
      </c>
      <c r="I58" s="51"/>
      <c r="J58" s="51"/>
      <c r="K58" s="51"/>
      <c r="L58" s="51"/>
      <c r="M58" s="19">
        <f>SUM(M8:M57)</f>
        <v>63072600</v>
      </c>
      <c r="N58" s="19">
        <f>SUM(N8:N57)</f>
        <v>20996200</v>
      </c>
      <c r="O58" s="19">
        <f>SUM(O8:O57)</f>
        <v>56187000</v>
      </c>
      <c r="P58" s="18"/>
      <c r="Q58" s="18"/>
      <c r="R58" s="24"/>
      <c r="S58" s="24"/>
      <c r="T58" s="23"/>
    </row>
    <row r="59" spans="1:20" x14ac:dyDescent="0.2">
      <c r="C59" s="50"/>
      <c r="D59" s="51"/>
      <c r="E59" s="51"/>
      <c r="F59" s="51"/>
      <c r="G59" s="51"/>
      <c r="H59" s="57">
        <f>H58-M58-N58-O58-P58-Q58</f>
        <v>0</v>
      </c>
      <c r="I59" s="51"/>
      <c r="J59" s="51"/>
      <c r="K59" s="51"/>
      <c r="L59" s="51"/>
      <c r="P59" s="18"/>
      <c r="Q59" s="18"/>
    </row>
    <row r="60" spans="1:20" x14ac:dyDescent="0.2">
      <c r="C60" s="50"/>
      <c r="D60" s="51"/>
      <c r="E60" s="51"/>
      <c r="F60" s="51"/>
      <c r="G60" s="51"/>
      <c r="H60" s="51"/>
      <c r="I60" s="51"/>
      <c r="J60" s="51"/>
      <c r="K60" s="51"/>
      <c r="L60" s="51"/>
    </row>
    <row r="61" spans="1:20" x14ac:dyDescent="0.2">
      <c r="C61" s="50"/>
      <c r="D61" s="51"/>
      <c r="E61" s="51"/>
      <c r="F61" s="51"/>
      <c r="G61" s="51"/>
      <c r="H61" s="51"/>
      <c r="I61" s="51"/>
      <c r="J61" s="51"/>
      <c r="K61" s="51"/>
      <c r="L61" s="51"/>
    </row>
    <row r="62" spans="1:20" x14ac:dyDescent="0.2">
      <c r="C62" s="50"/>
      <c r="D62" s="51"/>
      <c r="E62" s="51"/>
      <c r="F62" s="51"/>
      <c r="G62" s="51"/>
      <c r="H62" s="51"/>
      <c r="I62" s="51"/>
      <c r="J62" s="51"/>
      <c r="K62" s="51"/>
      <c r="L62" s="51"/>
    </row>
    <row r="63" spans="1:20" x14ac:dyDescent="0.2">
      <c r="C63" s="50"/>
      <c r="D63" s="51"/>
      <c r="E63" s="51"/>
      <c r="F63" s="51"/>
      <c r="G63" s="51"/>
      <c r="H63" s="51"/>
      <c r="I63" s="51"/>
      <c r="J63" s="51"/>
      <c r="K63" s="51"/>
      <c r="L63" s="51"/>
    </row>
    <row r="64" spans="1:20" x14ac:dyDescent="0.2">
      <c r="C64" s="50"/>
      <c r="D64" s="51"/>
      <c r="E64" s="51"/>
      <c r="F64" s="51"/>
      <c r="G64" s="51"/>
      <c r="H64" s="51"/>
      <c r="I64" s="51"/>
      <c r="J64" s="51"/>
      <c r="K64" s="51"/>
      <c r="L64" s="51"/>
    </row>
    <row r="65" spans="3:12" x14ac:dyDescent="0.2">
      <c r="C65" s="50"/>
      <c r="D65" s="51"/>
      <c r="E65" s="51"/>
      <c r="F65" s="51"/>
      <c r="G65" s="51"/>
      <c r="H65" s="51"/>
      <c r="I65" s="51"/>
      <c r="J65" s="51"/>
      <c r="K65" s="51"/>
      <c r="L65" s="51"/>
    </row>
    <row r="66" spans="3:12" x14ac:dyDescent="0.2">
      <c r="C66" s="50"/>
      <c r="D66" s="51"/>
      <c r="E66" s="51"/>
      <c r="F66" s="51"/>
      <c r="G66" s="51"/>
      <c r="H66" s="51"/>
      <c r="I66" s="51"/>
      <c r="J66" s="51"/>
      <c r="K66" s="51"/>
      <c r="L66" s="51"/>
    </row>
    <row r="67" spans="3:12" x14ac:dyDescent="0.2">
      <c r="C67" s="50"/>
      <c r="D67" s="51"/>
      <c r="E67" s="51"/>
      <c r="F67" s="51"/>
      <c r="G67" s="51"/>
      <c r="H67" s="51"/>
      <c r="I67" s="51"/>
      <c r="J67" s="51"/>
      <c r="K67" s="51"/>
      <c r="L67" s="51"/>
    </row>
    <row r="68" spans="3:12" x14ac:dyDescent="0.2">
      <c r="C68" s="50"/>
      <c r="D68" s="51"/>
      <c r="E68" s="51"/>
      <c r="F68" s="51"/>
      <c r="G68" s="51"/>
      <c r="H68" s="51"/>
      <c r="I68" s="51"/>
      <c r="J68" s="51"/>
      <c r="K68" s="51"/>
      <c r="L68" s="51"/>
    </row>
    <row r="69" spans="3:12" x14ac:dyDescent="0.2">
      <c r="C69" s="50"/>
      <c r="D69" s="51"/>
      <c r="E69" s="51"/>
      <c r="F69" s="51"/>
      <c r="G69" s="51"/>
      <c r="H69" s="51"/>
      <c r="I69" s="51"/>
      <c r="J69" s="51"/>
      <c r="K69" s="51"/>
      <c r="L69" s="51"/>
    </row>
    <row r="70" spans="3:12" x14ac:dyDescent="0.2">
      <c r="C70" s="50"/>
      <c r="D70" s="51"/>
      <c r="E70" s="51"/>
      <c r="F70" s="51"/>
      <c r="G70" s="51"/>
      <c r="H70" s="51"/>
      <c r="I70" s="51"/>
      <c r="J70" s="51"/>
      <c r="K70" s="51"/>
      <c r="L70" s="51"/>
    </row>
    <row r="71" spans="3:12" x14ac:dyDescent="0.2">
      <c r="C71" s="50"/>
      <c r="D71" s="51"/>
      <c r="E71" s="51"/>
      <c r="F71" s="51"/>
      <c r="G71" s="51"/>
      <c r="H71" s="51"/>
      <c r="I71" s="51"/>
      <c r="J71" s="51"/>
      <c r="K71" s="51"/>
      <c r="L71" s="51"/>
    </row>
    <row r="72" spans="3:12" x14ac:dyDescent="0.2">
      <c r="C72" s="50"/>
      <c r="D72" s="51"/>
      <c r="E72" s="51"/>
      <c r="F72" s="51"/>
      <c r="G72" s="51"/>
      <c r="H72" s="51"/>
      <c r="I72" s="51"/>
      <c r="J72" s="51"/>
      <c r="K72" s="51"/>
      <c r="L72" s="51"/>
    </row>
    <row r="73" spans="3:12" x14ac:dyDescent="0.2">
      <c r="C73" s="50"/>
      <c r="D73" s="51"/>
      <c r="E73" s="51"/>
      <c r="F73" s="51"/>
      <c r="G73" s="51"/>
      <c r="H73" s="51"/>
      <c r="I73" s="51"/>
      <c r="J73" s="51"/>
      <c r="K73" s="51"/>
      <c r="L73" s="51"/>
    </row>
    <row r="74" spans="3:12" x14ac:dyDescent="0.2">
      <c r="C74" s="50"/>
      <c r="D74" s="51"/>
      <c r="E74" s="51"/>
      <c r="F74" s="51"/>
      <c r="G74" s="51"/>
      <c r="H74" s="51"/>
      <c r="I74" s="51"/>
      <c r="J74" s="51"/>
      <c r="K74" s="51"/>
      <c r="L74" s="51"/>
    </row>
    <row r="75" spans="3:12" x14ac:dyDescent="0.2">
      <c r="C75" s="50"/>
      <c r="D75" s="51"/>
      <c r="E75" s="51"/>
      <c r="F75" s="51"/>
      <c r="G75" s="51"/>
      <c r="H75" s="51"/>
      <c r="I75" s="51"/>
      <c r="J75" s="51"/>
      <c r="K75" s="51"/>
      <c r="L75" s="51"/>
    </row>
    <row r="76" spans="3:12" x14ac:dyDescent="0.2">
      <c r="C76" s="50"/>
      <c r="D76" s="51"/>
      <c r="E76" s="51"/>
      <c r="F76" s="51"/>
      <c r="G76" s="51"/>
      <c r="H76" s="51"/>
      <c r="I76" s="51"/>
      <c r="J76" s="51"/>
      <c r="K76" s="51"/>
      <c r="L76" s="51"/>
    </row>
    <row r="77" spans="3:12" x14ac:dyDescent="0.2">
      <c r="C77" s="50"/>
      <c r="D77" s="51"/>
      <c r="E77" s="51"/>
      <c r="F77" s="51"/>
      <c r="G77" s="51"/>
      <c r="H77" s="51"/>
      <c r="I77" s="51"/>
      <c r="J77" s="51"/>
      <c r="K77" s="51"/>
      <c r="L77" s="51"/>
    </row>
    <row r="78" spans="3:12" x14ac:dyDescent="0.2">
      <c r="C78" s="50"/>
      <c r="D78" s="51"/>
      <c r="E78" s="51"/>
      <c r="F78" s="51"/>
      <c r="G78" s="51"/>
      <c r="H78" s="51"/>
      <c r="I78" s="51"/>
      <c r="J78" s="51"/>
      <c r="K78" s="51"/>
      <c r="L78" s="51"/>
    </row>
    <row r="79" spans="3:12" x14ac:dyDescent="0.2">
      <c r="C79" s="50"/>
      <c r="D79" s="51"/>
      <c r="E79" s="51"/>
      <c r="F79" s="51"/>
      <c r="G79" s="51"/>
      <c r="H79" s="51"/>
      <c r="I79" s="51"/>
      <c r="J79" s="51"/>
      <c r="K79" s="51"/>
      <c r="L79" s="51"/>
    </row>
    <row r="80" spans="3:12" x14ac:dyDescent="0.2">
      <c r="C80" s="50"/>
      <c r="D80" s="51"/>
      <c r="E80" s="51"/>
      <c r="F80" s="51"/>
      <c r="G80" s="51"/>
      <c r="H80" s="51"/>
      <c r="I80" s="51"/>
      <c r="J80" s="51"/>
      <c r="K80" s="51"/>
      <c r="L80" s="51"/>
    </row>
    <row r="81" spans="3:12" x14ac:dyDescent="0.2">
      <c r="C81" s="50"/>
      <c r="D81" s="51"/>
      <c r="E81" s="51"/>
      <c r="F81" s="51"/>
      <c r="G81" s="51"/>
      <c r="H81" s="51"/>
      <c r="I81" s="51"/>
      <c r="J81" s="51"/>
      <c r="K81" s="51"/>
      <c r="L81" s="51"/>
    </row>
    <row r="82" spans="3:12" x14ac:dyDescent="0.2">
      <c r="C82" s="50"/>
      <c r="D82" s="51"/>
      <c r="E82" s="51"/>
      <c r="F82" s="51"/>
      <c r="G82" s="51"/>
      <c r="H82" s="51"/>
      <c r="I82" s="51"/>
      <c r="J82" s="51"/>
      <c r="K82" s="51"/>
      <c r="L82" s="51"/>
    </row>
    <row r="83" spans="3:12" x14ac:dyDescent="0.2">
      <c r="C83" s="50"/>
      <c r="D83" s="51"/>
      <c r="E83" s="51"/>
      <c r="F83" s="51"/>
      <c r="G83" s="51"/>
      <c r="H83" s="51"/>
      <c r="I83" s="51"/>
      <c r="J83" s="51"/>
      <c r="K83" s="51"/>
      <c r="L83" s="51"/>
    </row>
    <row r="84" spans="3:12" x14ac:dyDescent="0.2">
      <c r="C84" s="50"/>
      <c r="D84" s="51"/>
      <c r="E84" s="51"/>
      <c r="F84" s="51"/>
      <c r="G84" s="51"/>
      <c r="H84" s="51"/>
      <c r="I84" s="51"/>
      <c r="J84" s="51"/>
      <c r="K84" s="51"/>
      <c r="L84" s="51"/>
    </row>
  </sheetData>
  <autoFilter ref="A8:Q55" xr:uid="{4CF04D69-CDE4-42C6-8D35-465B8EAF5CD8}"/>
  <mergeCells count="1">
    <mergeCell ref="B1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408E-9319-46F9-BE45-287AAEB5D0A6}">
  <dimension ref="B2:O3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2" sqref="B2:B5"/>
    </sheetView>
  </sheetViews>
  <sheetFormatPr baseColWidth="10" defaultRowHeight="15" x14ac:dyDescent="0.2"/>
  <cols>
    <col min="1" max="1" width="5.6640625" customWidth="1"/>
    <col min="2" max="2" width="41.5" bestFit="1" customWidth="1"/>
    <col min="3" max="6" width="11.33203125" customWidth="1"/>
    <col min="7" max="10" width="12.5" bestFit="1" customWidth="1"/>
    <col min="11" max="11" width="13.5" bestFit="1" customWidth="1"/>
  </cols>
  <sheetData>
    <row r="2" spans="2:15" x14ac:dyDescent="0.2">
      <c r="B2" s="97" t="e" vm="1">
        <v>#VALUE!</v>
      </c>
    </row>
    <row r="3" spans="2:15" x14ac:dyDescent="0.2">
      <c r="B3" s="97"/>
    </row>
    <row r="4" spans="2:15" x14ac:dyDescent="0.2">
      <c r="B4" s="97"/>
    </row>
    <row r="5" spans="2:15" x14ac:dyDescent="0.2">
      <c r="B5" s="97"/>
    </row>
    <row r="6" spans="2:15" x14ac:dyDescent="0.2">
      <c r="G6" s="7"/>
    </row>
    <row r="7" spans="2:15" x14ac:dyDescent="0.2">
      <c r="B7" s="27" t="s">
        <v>73</v>
      </c>
      <c r="C7" s="7" t="s">
        <v>74</v>
      </c>
      <c r="D7" s="7"/>
      <c r="E7" s="28">
        <f>(E9-D9)/D9</f>
        <v>0.42969182854368199</v>
      </c>
      <c r="F7" s="7"/>
      <c r="G7" s="28">
        <v>0.1</v>
      </c>
      <c r="H7" s="28">
        <v>0.1</v>
      </c>
      <c r="I7" s="28">
        <v>0.1</v>
      </c>
      <c r="J7" s="28">
        <v>0.1</v>
      </c>
      <c r="K7" s="28">
        <v>0.1</v>
      </c>
    </row>
    <row r="8" spans="2:15" x14ac:dyDescent="0.2">
      <c r="C8" s="22"/>
      <c r="D8" s="22">
        <v>2022</v>
      </c>
      <c r="E8" s="22">
        <v>2023</v>
      </c>
      <c r="F8" s="22">
        <v>2024</v>
      </c>
      <c r="G8" s="22">
        <f>Flujo!D8</f>
        <v>2025</v>
      </c>
      <c r="H8" s="22">
        <f>Flujo!E8</f>
        <v>2026</v>
      </c>
      <c r="I8" s="22">
        <f>Flujo!F8</f>
        <v>2027</v>
      </c>
      <c r="J8" s="22">
        <f>Flujo!G8</f>
        <v>2028</v>
      </c>
      <c r="K8" s="22">
        <f>Flujo!H8</f>
        <v>2029</v>
      </c>
    </row>
    <row r="9" spans="2:15" x14ac:dyDescent="0.2">
      <c r="B9" t="s">
        <v>75</v>
      </c>
      <c r="C9" s="10"/>
      <c r="D9" s="10">
        <v>1138879</v>
      </c>
      <c r="E9" s="10">
        <v>1628246</v>
      </c>
      <c r="F9" s="10">
        <v>2201231</v>
      </c>
      <c r="G9" s="10">
        <f>F9*(1+G7)</f>
        <v>2421354.1</v>
      </c>
      <c r="H9" s="10">
        <f>G9*(1+H7)</f>
        <v>2663489.5100000002</v>
      </c>
      <c r="I9" s="10">
        <f t="shared" ref="I9:K9" si="0">H9*(1+I7)</f>
        <v>2929838.4610000006</v>
      </c>
      <c r="J9" s="10">
        <f t="shared" si="0"/>
        <v>3222822.3071000008</v>
      </c>
      <c r="K9" s="10">
        <f t="shared" si="0"/>
        <v>3545104.5378100011</v>
      </c>
    </row>
    <row r="10" spans="2:15" x14ac:dyDescent="0.2">
      <c r="B10" t="s">
        <v>41</v>
      </c>
      <c r="C10" s="10"/>
      <c r="D10" s="10">
        <f t="shared" ref="D10" si="1">D9/12</f>
        <v>94906.583333333328</v>
      </c>
      <c r="E10" s="10">
        <f t="shared" ref="E10:F10" si="2">E9/12</f>
        <v>135687.16666666666</v>
      </c>
      <c r="F10" s="10">
        <f t="shared" si="2"/>
        <v>183435.91666666666</v>
      </c>
      <c r="G10" s="10">
        <f>G9/12</f>
        <v>201779.50833333333</v>
      </c>
      <c r="H10" s="10">
        <f t="shared" ref="H10:K10" si="3">H9/12</f>
        <v>221957.4591666667</v>
      </c>
      <c r="I10" s="10">
        <f t="shared" si="3"/>
        <v>244153.20508333339</v>
      </c>
      <c r="J10" s="10">
        <f t="shared" si="3"/>
        <v>268568.52559166675</v>
      </c>
      <c r="K10" s="10">
        <f t="shared" si="3"/>
        <v>295425.37815083342</v>
      </c>
      <c r="L10" s="10"/>
      <c r="M10" s="10"/>
      <c r="N10" s="10"/>
      <c r="O10" s="10"/>
    </row>
    <row r="11" spans="2:15" x14ac:dyDescent="0.2">
      <c r="B11" t="s">
        <v>76</v>
      </c>
      <c r="D11" s="10">
        <f t="shared" ref="D11" si="4">D9/52</f>
        <v>21901.51923076923</v>
      </c>
      <c r="E11" s="10">
        <f t="shared" ref="E11:F11" si="5">E9/52</f>
        <v>31312.423076923078</v>
      </c>
      <c r="F11" s="10">
        <f t="shared" si="5"/>
        <v>42331.365384615383</v>
      </c>
      <c r="G11" s="10">
        <f>G9/52</f>
        <v>46564.501923076925</v>
      </c>
      <c r="H11" s="10">
        <f t="shared" ref="H11:K11" si="6">H9/52</f>
        <v>51220.952115384622</v>
      </c>
      <c r="I11" s="10">
        <f t="shared" si="6"/>
        <v>56343.047326923086</v>
      </c>
      <c r="J11" s="10">
        <f t="shared" si="6"/>
        <v>61977.352059615398</v>
      </c>
      <c r="K11" s="10">
        <f t="shared" si="6"/>
        <v>68175.087265576949</v>
      </c>
    </row>
    <row r="12" spans="2:15" x14ac:dyDescent="0.2">
      <c r="B12" t="s">
        <v>77</v>
      </c>
      <c r="D12" s="10">
        <f t="shared" ref="D12" si="7">D11/7</f>
        <v>3128.7884615384614</v>
      </c>
      <c r="E12" s="10">
        <f t="shared" ref="E12:F12" si="8">E11/7</f>
        <v>4473.2032967032965</v>
      </c>
      <c r="F12" s="10">
        <f t="shared" si="8"/>
        <v>6047.3379120879117</v>
      </c>
      <c r="G12" s="10">
        <f>G11/7</f>
        <v>6652.0717032967032</v>
      </c>
      <c r="H12" s="10">
        <f t="shared" ref="H12:K12" si="9">H11/7</f>
        <v>7317.2788736263747</v>
      </c>
      <c r="I12" s="10">
        <f t="shared" si="9"/>
        <v>8049.006760989012</v>
      </c>
      <c r="J12" s="10">
        <f t="shared" si="9"/>
        <v>8853.9074370879134</v>
      </c>
      <c r="K12" s="10">
        <f t="shared" si="9"/>
        <v>9739.2981807967062</v>
      </c>
    </row>
    <row r="13" spans="2:15" x14ac:dyDescent="0.2">
      <c r="C13" s="10"/>
      <c r="D13" s="10"/>
      <c r="E13" s="10"/>
      <c r="F13" s="10"/>
      <c r="G13" s="10"/>
      <c r="H13" s="10"/>
      <c r="I13" s="10"/>
      <c r="J13" s="10"/>
      <c r="K13" s="10"/>
    </row>
    <row r="14" spans="2:15" x14ac:dyDescent="0.2">
      <c r="B14" s="1"/>
      <c r="C14" s="10"/>
      <c r="D14" s="10"/>
      <c r="E14" s="10"/>
      <c r="F14" s="10"/>
      <c r="G14" s="10"/>
      <c r="H14" s="10"/>
      <c r="I14" s="10"/>
      <c r="J14" s="10"/>
      <c r="K14" s="10"/>
    </row>
    <row r="15" spans="2:15" x14ac:dyDescent="0.2">
      <c r="C15" s="10"/>
      <c r="D15" s="10"/>
      <c r="E15" s="10"/>
      <c r="F15" s="10"/>
      <c r="G15" s="10"/>
      <c r="H15" s="10"/>
      <c r="I15" s="10"/>
      <c r="J15" s="10"/>
      <c r="K15" s="10"/>
    </row>
    <row r="16" spans="2:15" x14ac:dyDescent="0.2">
      <c r="C16" s="10"/>
      <c r="D16" s="10"/>
      <c r="E16" s="10"/>
      <c r="F16" s="10"/>
      <c r="G16" s="10"/>
      <c r="H16" s="10"/>
      <c r="I16" s="10"/>
      <c r="J16" s="10"/>
      <c r="K16" s="10"/>
    </row>
    <row r="17" spans="3:11" x14ac:dyDescent="0.2">
      <c r="C17" s="10"/>
      <c r="D17" s="10"/>
      <c r="E17" s="10"/>
      <c r="F17" s="10"/>
      <c r="G17" s="10"/>
      <c r="H17" s="10"/>
      <c r="I17" s="10"/>
      <c r="J17" s="10"/>
      <c r="K17" s="10"/>
    </row>
    <row r="18" spans="3:11" x14ac:dyDescent="0.2">
      <c r="C18" s="10"/>
      <c r="D18" s="10"/>
      <c r="E18" s="10"/>
      <c r="F18" s="10"/>
      <c r="G18" s="10"/>
      <c r="H18" s="10"/>
      <c r="I18" s="10"/>
      <c r="J18" s="10"/>
      <c r="K18" s="10"/>
    </row>
    <row r="19" spans="3:11" x14ac:dyDescent="0.2">
      <c r="C19" s="10"/>
      <c r="D19" s="10"/>
      <c r="E19" s="10"/>
      <c r="F19" s="10"/>
      <c r="G19" s="10"/>
      <c r="H19" s="10"/>
      <c r="I19" s="10"/>
      <c r="J19" s="10"/>
      <c r="K19" s="10"/>
    </row>
    <row r="20" spans="3:11" x14ac:dyDescent="0.2">
      <c r="C20" s="10"/>
      <c r="D20" s="10"/>
      <c r="E20" s="10"/>
      <c r="F20" s="10"/>
      <c r="G20" s="10"/>
      <c r="H20" s="10"/>
      <c r="I20" s="10"/>
      <c r="J20" s="10"/>
      <c r="K20" s="10"/>
    </row>
    <row r="21" spans="3:11" x14ac:dyDescent="0.2">
      <c r="C21" s="10"/>
      <c r="D21" s="10"/>
      <c r="E21" s="10"/>
      <c r="F21" s="10"/>
      <c r="G21" s="10"/>
      <c r="H21" s="10"/>
      <c r="I21" s="10"/>
      <c r="J21" s="10"/>
      <c r="K21" s="10"/>
    </row>
    <row r="22" spans="3:11" x14ac:dyDescent="0.2">
      <c r="C22" s="10"/>
      <c r="D22" s="10"/>
      <c r="E22" s="10"/>
      <c r="F22" s="10"/>
      <c r="G22" s="10"/>
      <c r="H22" s="10"/>
      <c r="I22" s="10"/>
      <c r="J22" s="10"/>
      <c r="K22" s="10"/>
    </row>
    <row r="23" spans="3:11" x14ac:dyDescent="0.2">
      <c r="C23" s="10"/>
      <c r="D23" s="10"/>
      <c r="E23" s="10"/>
      <c r="F23" s="10"/>
      <c r="G23" s="10"/>
      <c r="H23" s="10"/>
      <c r="I23" s="10"/>
      <c r="J23" s="10"/>
      <c r="K23" s="10"/>
    </row>
    <row r="24" spans="3:11" x14ac:dyDescent="0.2">
      <c r="C24" s="10"/>
      <c r="D24" s="10"/>
      <c r="E24" s="10"/>
      <c r="F24" s="10"/>
      <c r="G24" s="10"/>
      <c r="H24" s="10"/>
      <c r="I24" s="10"/>
      <c r="J24" s="10"/>
      <c r="K24" s="10"/>
    </row>
    <row r="25" spans="3:11" x14ac:dyDescent="0.2">
      <c r="C25" s="10"/>
      <c r="D25" s="10"/>
      <c r="E25" s="10"/>
      <c r="F25" s="10"/>
      <c r="G25" s="10"/>
      <c r="H25" s="10"/>
      <c r="I25" s="10"/>
      <c r="J25" s="10"/>
      <c r="K25" s="10"/>
    </row>
    <row r="26" spans="3:11" x14ac:dyDescent="0.2">
      <c r="C26" s="10"/>
      <c r="D26" s="10"/>
      <c r="E26" s="10"/>
      <c r="F26" s="10"/>
      <c r="G26" s="10"/>
      <c r="H26" s="10"/>
      <c r="I26" s="10"/>
      <c r="J26" s="10"/>
      <c r="K26" s="10"/>
    </row>
    <row r="27" spans="3:11" x14ac:dyDescent="0.2">
      <c r="C27" s="10"/>
      <c r="D27" s="10"/>
      <c r="E27" s="10"/>
      <c r="F27" s="10"/>
      <c r="G27" s="10"/>
      <c r="H27" s="10"/>
      <c r="I27" s="10"/>
      <c r="J27" s="10"/>
      <c r="K27" s="10"/>
    </row>
    <row r="28" spans="3:11" x14ac:dyDescent="0.2">
      <c r="C28" s="10"/>
      <c r="D28" s="10"/>
      <c r="E28" s="10"/>
      <c r="F28" s="10"/>
      <c r="G28" s="10"/>
      <c r="H28" s="10"/>
      <c r="I28" s="10"/>
      <c r="J28" s="10"/>
      <c r="K28" s="10"/>
    </row>
    <row r="29" spans="3:11" x14ac:dyDescent="0.2">
      <c r="D29" s="10"/>
      <c r="E29" s="10"/>
      <c r="F29" s="10"/>
      <c r="G29" s="10"/>
      <c r="I29" s="10"/>
    </row>
    <row r="30" spans="3:11" x14ac:dyDescent="0.2">
      <c r="D30" s="10"/>
      <c r="E30" s="10"/>
      <c r="F30" s="10"/>
      <c r="G30" s="10"/>
      <c r="I30" s="10"/>
    </row>
    <row r="31" spans="3:11" x14ac:dyDescent="0.2">
      <c r="D31" s="10"/>
      <c r="E31" s="10"/>
      <c r="F31" s="10"/>
      <c r="G31" s="10"/>
      <c r="I31" s="10"/>
    </row>
    <row r="32" spans="3:11" x14ac:dyDescent="0.2">
      <c r="D32" s="10"/>
      <c r="E32" s="10"/>
      <c r="F32" s="10"/>
      <c r="G32" s="10"/>
      <c r="I32" s="10"/>
    </row>
    <row r="33" spans="4:7" x14ac:dyDescent="0.2">
      <c r="D33" s="10"/>
      <c r="E33" s="10"/>
      <c r="F33" s="10"/>
      <c r="G33" s="10"/>
    </row>
    <row r="34" spans="4:7" x14ac:dyDescent="0.2">
      <c r="D34" s="10"/>
      <c r="E34" s="10"/>
      <c r="F34" s="10"/>
      <c r="G34" s="10"/>
    </row>
    <row r="35" spans="4:7" x14ac:dyDescent="0.2">
      <c r="D35" s="10"/>
      <c r="E35" s="10"/>
      <c r="F35" s="10"/>
      <c r="G35" s="10"/>
    </row>
  </sheetData>
  <mergeCells count="1">
    <mergeCell ref="B2:B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98A-ED13-4201-AF1F-01B13932707B}">
  <dimension ref="B2:AI25"/>
  <sheetViews>
    <sheetView tabSelected="1" zoomScale="80" zoomScaleNormal="80" workbookViewId="0">
      <selection activeCell="B2" sqref="B2:D6"/>
    </sheetView>
  </sheetViews>
  <sheetFormatPr baseColWidth="10" defaultRowHeight="15" x14ac:dyDescent="0.2"/>
  <cols>
    <col min="1" max="1" width="2.1640625" customWidth="1"/>
    <col min="5" max="5" width="8.5" customWidth="1"/>
    <col min="6" max="6" width="7.6640625" style="2" customWidth="1"/>
    <col min="7" max="7" width="10.1640625" customWidth="1"/>
    <col min="8" max="8" width="2.1640625" customWidth="1"/>
    <col min="12" max="12" width="8.5" customWidth="1"/>
    <col min="13" max="13" width="7.6640625" style="2" customWidth="1"/>
    <col min="14" max="14" width="10.1640625" customWidth="1"/>
    <col min="15" max="15" width="2.1640625" customWidth="1"/>
    <col min="19" max="19" width="8.5" customWidth="1"/>
    <col min="20" max="20" width="7.6640625" style="2" customWidth="1"/>
    <col min="21" max="21" width="10.1640625" customWidth="1"/>
    <col min="22" max="22" width="2.1640625" customWidth="1"/>
    <col min="26" max="26" width="8.5" customWidth="1"/>
    <col min="27" max="27" width="7.6640625" style="2" customWidth="1"/>
    <col min="28" max="28" width="10.1640625" customWidth="1"/>
    <col min="29" max="29" width="2.1640625" customWidth="1"/>
    <col min="33" max="33" width="8.5" customWidth="1"/>
    <col min="34" max="34" width="7.6640625" style="2" customWidth="1"/>
    <col min="35" max="35" width="10.1640625" customWidth="1"/>
  </cols>
  <sheetData>
    <row r="2" spans="2:35" x14ac:dyDescent="0.2">
      <c r="B2" s="97" t="e" vm="1">
        <v>#VALUE!</v>
      </c>
      <c r="C2" s="97"/>
      <c r="D2" s="97"/>
      <c r="F2"/>
      <c r="M2"/>
      <c r="T2"/>
      <c r="AA2"/>
      <c r="AH2"/>
    </row>
    <row r="3" spans="2:35" x14ac:dyDescent="0.2">
      <c r="B3" s="97"/>
      <c r="C3" s="97"/>
      <c r="D3" s="97"/>
      <c r="F3"/>
      <c r="M3"/>
      <c r="T3"/>
      <c r="AA3"/>
      <c r="AH3"/>
    </row>
    <row r="4" spans="2:35" x14ac:dyDescent="0.2">
      <c r="B4" s="97"/>
      <c r="C4" s="97"/>
      <c r="D4" s="97"/>
      <c r="F4"/>
      <c r="M4"/>
      <c r="T4"/>
      <c r="AA4"/>
      <c r="AH4"/>
    </row>
    <row r="5" spans="2:35" x14ac:dyDescent="0.2">
      <c r="B5" s="97"/>
      <c r="C5" s="97"/>
      <c r="D5" s="97"/>
      <c r="F5"/>
      <c r="M5"/>
      <c r="T5"/>
      <c r="AA5"/>
      <c r="AH5"/>
    </row>
    <row r="6" spans="2:35" x14ac:dyDescent="0.2">
      <c r="B6" s="97"/>
      <c r="C6" s="97"/>
      <c r="D6" s="97"/>
      <c r="F6"/>
      <c r="M6"/>
      <c r="T6"/>
      <c r="AA6"/>
      <c r="AH6"/>
    </row>
    <row r="9" spans="2:35" x14ac:dyDescent="0.2">
      <c r="B9" s="7" t="s">
        <v>431</v>
      </c>
      <c r="C9" s="10"/>
      <c r="E9" s="25">
        <f>Flujo!A46</f>
        <v>0.05</v>
      </c>
      <c r="I9" s="7" t="s">
        <v>432</v>
      </c>
      <c r="J9" s="10"/>
      <c r="L9" s="25">
        <f>E9</f>
        <v>0.05</v>
      </c>
      <c r="P9" s="7" t="s">
        <v>433</v>
      </c>
      <c r="Q9" s="10"/>
      <c r="S9" s="25">
        <f>L9</f>
        <v>0.05</v>
      </c>
      <c r="W9" s="7" t="s">
        <v>434</v>
      </c>
      <c r="X9" s="10"/>
      <c r="Z9" s="25">
        <f>S9</f>
        <v>0.05</v>
      </c>
      <c r="AD9" s="7" t="s">
        <v>435</v>
      </c>
      <c r="AE9" s="10"/>
      <c r="AG9" s="25">
        <f>Z9</f>
        <v>0.05</v>
      </c>
    </row>
    <row r="10" spans="2:35" x14ac:dyDescent="0.2">
      <c r="B10" s="7">
        <f>Flujo!D8</f>
        <v>2025</v>
      </c>
      <c r="C10" s="10">
        <f>Flujo!C17</f>
        <v>49865425</v>
      </c>
      <c r="E10">
        <f>E9/360</f>
        <v>1.3888888888888889E-4</v>
      </c>
      <c r="I10" s="7">
        <f>Flujo!E8</f>
        <v>2026</v>
      </c>
      <c r="J10" s="10">
        <f>Flujo!E17</f>
        <v>55000000</v>
      </c>
      <c r="L10">
        <f>L9/360</f>
        <v>1.3888888888888889E-4</v>
      </c>
      <c r="P10" s="7">
        <f>Flujo!F8</f>
        <v>2027</v>
      </c>
      <c r="Q10" s="10">
        <f>Flujo!F17</f>
        <v>60000000</v>
      </c>
      <c r="S10">
        <f>S9/360</f>
        <v>1.3888888888888889E-4</v>
      </c>
      <c r="W10" s="7">
        <f>Flujo!G8</f>
        <v>2028</v>
      </c>
      <c r="X10" s="10">
        <f>Flujo!G17</f>
        <v>65000000</v>
      </c>
      <c r="Z10">
        <f>Z9/360</f>
        <v>1.3888888888888889E-4</v>
      </c>
      <c r="AD10" s="7">
        <f>Flujo!H8</f>
        <v>2029</v>
      </c>
      <c r="AE10" s="10">
        <f>Flujo!H17</f>
        <v>70000000</v>
      </c>
      <c r="AG10">
        <f>AG9/360</f>
        <v>1.3888888888888889E-4</v>
      </c>
    </row>
    <row r="11" spans="2:35" x14ac:dyDescent="0.2">
      <c r="B11" t="s">
        <v>419</v>
      </c>
      <c r="C11" s="10">
        <f>C10/12</f>
        <v>4155452.0833333335</v>
      </c>
      <c r="D11" s="10">
        <f>C10-C11</f>
        <v>45709972.916666664</v>
      </c>
      <c r="E11" s="10">
        <f>D11*$E$10</f>
        <v>6348.6073495370365</v>
      </c>
      <c r="F11" s="2">
        <v>31</v>
      </c>
      <c r="G11" s="10">
        <f>E11*F11</f>
        <v>196806.82783564815</v>
      </c>
      <c r="I11" t="s">
        <v>419</v>
      </c>
      <c r="J11" s="10">
        <f>J10/12</f>
        <v>4583333.333333333</v>
      </c>
      <c r="K11" s="10">
        <f>J10-J11</f>
        <v>50416666.666666664</v>
      </c>
      <c r="L11" s="10">
        <f>K11*$E$10</f>
        <v>7002.3148148148148</v>
      </c>
      <c r="M11" s="2">
        <v>31</v>
      </c>
      <c r="N11" s="10">
        <f>L11*M11</f>
        <v>217071.75925925927</v>
      </c>
      <c r="P11" t="s">
        <v>419</v>
      </c>
      <c r="Q11" s="10">
        <f>Q10/12</f>
        <v>5000000</v>
      </c>
      <c r="R11" s="10">
        <f>Q10-Q11</f>
        <v>55000000</v>
      </c>
      <c r="S11" s="10">
        <f>R11*$E$10</f>
        <v>7638.8888888888887</v>
      </c>
      <c r="T11" s="2">
        <v>31</v>
      </c>
      <c r="U11" s="10">
        <f>S11*T11</f>
        <v>236805.55555555556</v>
      </c>
      <c r="W11" t="s">
        <v>419</v>
      </c>
      <c r="X11" s="10">
        <f>X10/12</f>
        <v>5416666.666666667</v>
      </c>
      <c r="Y11" s="10">
        <f>X10-X11</f>
        <v>59583333.333333336</v>
      </c>
      <c r="Z11" s="10">
        <f>Y11*$E$10</f>
        <v>8275.4629629629635</v>
      </c>
      <c r="AA11" s="2">
        <v>31</v>
      </c>
      <c r="AB11" s="10">
        <f>Z11*AA11</f>
        <v>256539.35185185185</v>
      </c>
      <c r="AD11" t="s">
        <v>419</v>
      </c>
      <c r="AE11" s="10">
        <f>AE10/12</f>
        <v>5833333.333333333</v>
      </c>
      <c r="AF11" s="10">
        <f>AE10-AE11</f>
        <v>64166666.666666664</v>
      </c>
      <c r="AG11" s="10">
        <f>AF11*$E$10</f>
        <v>8912.0370370370365</v>
      </c>
      <c r="AH11" s="2">
        <v>31</v>
      </c>
      <c r="AI11" s="10">
        <f>AG11*AH11</f>
        <v>276273.14814814815</v>
      </c>
    </row>
    <row r="12" spans="2:35" x14ac:dyDescent="0.2">
      <c r="B12" t="s">
        <v>420</v>
      </c>
      <c r="C12" s="10">
        <f>C11</f>
        <v>4155452.0833333335</v>
      </c>
      <c r="D12" s="10">
        <f>D11-C12</f>
        <v>41554520.833333328</v>
      </c>
      <c r="E12" s="10">
        <f t="shared" ref="E12:E21" si="0">D12*$E$10</f>
        <v>5771.4612268518513</v>
      </c>
      <c r="F12" s="2">
        <v>28</v>
      </c>
      <c r="G12" s="10">
        <f t="shared" ref="G12:G22" si="1">E12*F12</f>
        <v>161600.91435185182</v>
      </c>
      <c r="I12" t="s">
        <v>420</v>
      </c>
      <c r="J12" s="10">
        <f>J11</f>
        <v>4583333.333333333</v>
      </c>
      <c r="K12" s="10">
        <f>K11-J12</f>
        <v>45833333.333333328</v>
      </c>
      <c r="L12" s="10">
        <f t="shared" ref="L12:L21" si="2">K12*$E$10</f>
        <v>6365.74074074074</v>
      </c>
      <c r="M12" s="2">
        <v>28</v>
      </c>
      <c r="N12" s="10">
        <f t="shared" ref="N12:N22" si="3">L12*M12</f>
        <v>178240.74074074073</v>
      </c>
      <c r="P12" t="s">
        <v>420</v>
      </c>
      <c r="Q12" s="10">
        <f>Q11</f>
        <v>5000000</v>
      </c>
      <c r="R12" s="10">
        <f>R11-Q12</f>
        <v>50000000</v>
      </c>
      <c r="S12" s="10">
        <f t="shared" ref="S12:S21" si="4">R12*$E$10</f>
        <v>6944.4444444444443</v>
      </c>
      <c r="T12" s="2">
        <v>28</v>
      </c>
      <c r="U12" s="10">
        <f t="shared" ref="U12:U22" si="5">S12*T12</f>
        <v>194444.44444444444</v>
      </c>
      <c r="W12" t="s">
        <v>420</v>
      </c>
      <c r="X12" s="10">
        <f>X11</f>
        <v>5416666.666666667</v>
      </c>
      <c r="Y12" s="10">
        <f>Y11-X12</f>
        <v>54166666.666666672</v>
      </c>
      <c r="Z12" s="10">
        <f t="shared" ref="Z12:Z21" si="6">Y12*$E$10</f>
        <v>7523.1481481481487</v>
      </c>
      <c r="AA12" s="2">
        <v>28</v>
      </c>
      <c r="AB12" s="10">
        <f t="shared" ref="AB12:AB22" si="7">Z12*AA12</f>
        <v>210648.14814814818</v>
      </c>
      <c r="AD12" t="s">
        <v>420</v>
      </c>
      <c r="AE12" s="10">
        <f>AE11</f>
        <v>5833333.333333333</v>
      </c>
      <c r="AF12" s="10">
        <f>AF11-AE12</f>
        <v>58333333.333333328</v>
      </c>
      <c r="AG12" s="10">
        <f t="shared" ref="AG12:AG21" si="8">AF12*$E$10</f>
        <v>8101.8518518518513</v>
      </c>
      <c r="AH12" s="2">
        <v>28</v>
      </c>
      <c r="AI12" s="10">
        <f t="shared" ref="AI12:AI22" si="9">AG12*AH12</f>
        <v>226851.85185185182</v>
      </c>
    </row>
    <row r="13" spans="2:35" x14ac:dyDescent="0.2">
      <c r="B13" t="s">
        <v>421</v>
      </c>
      <c r="C13" s="10">
        <f t="shared" ref="C13:C22" si="10">C12</f>
        <v>4155452.0833333335</v>
      </c>
      <c r="D13" s="10">
        <f t="shared" ref="D13:D22" si="11">D12-C13</f>
        <v>37399068.749999993</v>
      </c>
      <c r="E13" s="10">
        <f t="shared" si="0"/>
        <v>5194.3151041666661</v>
      </c>
      <c r="F13" s="2">
        <v>31</v>
      </c>
      <c r="G13" s="10">
        <f t="shared" si="1"/>
        <v>161023.76822916666</v>
      </c>
      <c r="I13" t="s">
        <v>421</v>
      </c>
      <c r="J13" s="10">
        <f t="shared" ref="J13:J22" si="12">J12</f>
        <v>4583333.333333333</v>
      </c>
      <c r="K13" s="10">
        <f t="shared" ref="K13:K22" si="13">K12-J13</f>
        <v>41249999.999999993</v>
      </c>
      <c r="L13" s="10">
        <f t="shared" si="2"/>
        <v>5729.1666666666661</v>
      </c>
      <c r="M13" s="2">
        <v>31</v>
      </c>
      <c r="N13" s="10">
        <f t="shared" si="3"/>
        <v>177604.16666666666</v>
      </c>
      <c r="P13" t="s">
        <v>421</v>
      </c>
      <c r="Q13" s="10">
        <f t="shared" ref="Q13:Q22" si="14">Q12</f>
        <v>5000000</v>
      </c>
      <c r="R13" s="10">
        <f t="shared" ref="R13:R22" si="15">R12-Q13</f>
        <v>45000000</v>
      </c>
      <c r="S13" s="10">
        <f t="shared" si="4"/>
        <v>6250</v>
      </c>
      <c r="T13" s="2">
        <v>31</v>
      </c>
      <c r="U13" s="10">
        <f t="shared" si="5"/>
        <v>193750</v>
      </c>
      <c r="W13" t="s">
        <v>421</v>
      </c>
      <c r="X13" s="10">
        <f t="shared" ref="X13:X22" si="16">X12</f>
        <v>5416666.666666667</v>
      </c>
      <c r="Y13" s="10">
        <f t="shared" ref="Y13:Y22" si="17">Y12-X13</f>
        <v>48750000.000000007</v>
      </c>
      <c r="Z13" s="10">
        <f t="shared" si="6"/>
        <v>6770.8333333333339</v>
      </c>
      <c r="AA13" s="2">
        <v>31</v>
      </c>
      <c r="AB13" s="10">
        <f t="shared" si="7"/>
        <v>209895.83333333334</v>
      </c>
      <c r="AD13" t="s">
        <v>421</v>
      </c>
      <c r="AE13" s="10">
        <f t="shared" ref="AE13:AE22" si="18">AE12</f>
        <v>5833333.333333333</v>
      </c>
      <c r="AF13" s="10">
        <f t="shared" ref="AF13:AF22" si="19">AF12-AE13</f>
        <v>52499999.999999993</v>
      </c>
      <c r="AG13" s="10">
        <f t="shared" si="8"/>
        <v>7291.6666666666661</v>
      </c>
      <c r="AH13" s="2">
        <v>31</v>
      </c>
      <c r="AI13" s="10">
        <f t="shared" si="9"/>
        <v>226041.66666666666</v>
      </c>
    </row>
    <row r="14" spans="2:35" x14ac:dyDescent="0.2">
      <c r="B14" t="s">
        <v>422</v>
      </c>
      <c r="C14" s="10">
        <f t="shared" si="10"/>
        <v>4155452.0833333335</v>
      </c>
      <c r="D14" s="10">
        <f t="shared" si="11"/>
        <v>33243616.66666666</v>
      </c>
      <c r="E14" s="10">
        <f t="shared" si="0"/>
        <v>4617.1689814814808</v>
      </c>
      <c r="F14" s="2">
        <v>30</v>
      </c>
      <c r="G14" s="10">
        <f t="shared" si="1"/>
        <v>138515.06944444444</v>
      </c>
      <c r="I14" t="s">
        <v>422</v>
      </c>
      <c r="J14" s="10">
        <f t="shared" si="12"/>
        <v>4583333.333333333</v>
      </c>
      <c r="K14" s="10">
        <f t="shared" si="13"/>
        <v>36666666.666666657</v>
      </c>
      <c r="L14" s="10">
        <f t="shared" si="2"/>
        <v>5092.5925925925912</v>
      </c>
      <c r="M14" s="2">
        <v>30</v>
      </c>
      <c r="N14" s="10">
        <f t="shared" si="3"/>
        <v>152777.77777777775</v>
      </c>
      <c r="P14" t="s">
        <v>422</v>
      </c>
      <c r="Q14" s="10">
        <f t="shared" si="14"/>
        <v>5000000</v>
      </c>
      <c r="R14" s="10">
        <f t="shared" si="15"/>
        <v>40000000</v>
      </c>
      <c r="S14" s="10">
        <f t="shared" si="4"/>
        <v>5555.5555555555557</v>
      </c>
      <c r="T14" s="2">
        <v>30</v>
      </c>
      <c r="U14" s="10">
        <f t="shared" si="5"/>
        <v>166666.66666666666</v>
      </c>
      <c r="W14" t="s">
        <v>422</v>
      </c>
      <c r="X14" s="10">
        <f t="shared" si="16"/>
        <v>5416666.666666667</v>
      </c>
      <c r="Y14" s="10">
        <f t="shared" si="17"/>
        <v>43333333.333333343</v>
      </c>
      <c r="Z14" s="10">
        <f t="shared" si="6"/>
        <v>6018.5185185185201</v>
      </c>
      <c r="AA14" s="2">
        <v>30</v>
      </c>
      <c r="AB14" s="10">
        <f t="shared" si="7"/>
        <v>180555.55555555559</v>
      </c>
      <c r="AD14" t="s">
        <v>422</v>
      </c>
      <c r="AE14" s="10">
        <f t="shared" si="18"/>
        <v>5833333.333333333</v>
      </c>
      <c r="AF14" s="10">
        <f t="shared" si="19"/>
        <v>46666666.666666657</v>
      </c>
      <c r="AG14" s="10">
        <f t="shared" si="8"/>
        <v>6481.4814814814799</v>
      </c>
      <c r="AH14" s="2">
        <v>30</v>
      </c>
      <c r="AI14" s="10">
        <f t="shared" si="9"/>
        <v>194444.44444444441</v>
      </c>
    </row>
    <row r="15" spans="2:35" x14ac:dyDescent="0.2">
      <c r="B15" t="s">
        <v>423</v>
      </c>
      <c r="C15" s="10">
        <f t="shared" si="10"/>
        <v>4155452.0833333335</v>
      </c>
      <c r="D15" s="10">
        <f t="shared" si="11"/>
        <v>29088164.583333328</v>
      </c>
      <c r="E15" s="10">
        <f t="shared" si="0"/>
        <v>4040.0228587962956</v>
      </c>
      <c r="F15" s="2">
        <v>31</v>
      </c>
      <c r="G15" s="10">
        <f t="shared" si="1"/>
        <v>125240.70862268517</v>
      </c>
      <c r="I15" t="s">
        <v>423</v>
      </c>
      <c r="J15" s="10">
        <f t="shared" si="12"/>
        <v>4583333.333333333</v>
      </c>
      <c r="K15" s="10">
        <f t="shared" si="13"/>
        <v>32083333.333333325</v>
      </c>
      <c r="L15" s="10">
        <f t="shared" si="2"/>
        <v>4456.0185185185173</v>
      </c>
      <c r="M15" s="2">
        <v>31</v>
      </c>
      <c r="N15" s="10">
        <f t="shared" si="3"/>
        <v>138136.57407407404</v>
      </c>
      <c r="P15" t="s">
        <v>423</v>
      </c>
      <c r="Q15" s="10">
        <f t="shared" si="14"/>
        <v>5000000</v>
      </c>
      <c r="R15" s="10">
        <f t="shared" si="15"/>
        <v>35000000</v>
      </c>
      <c r="S15" s="10">
        <f t="shared" si="4"/>
        <v>4861.1111111111113</v>
      </c>
      <c r="T15" s="2">
        <v>31</v>
      </c>
      <c r="U15" s="10">
        <f t="shared" si="5"/>
        <v>150694.44444444444</v>
      </c>
      <c r="W15" t="s">
        <v>423</v>
      </c>
      <c r="X15" s="10">
        <f t="shared" si="16"/>
        <v>5416666.666666667</v>
      </c>
      <c r="Y15" s="10">
        <f t="shared" si="17"/>
        <v>37916666.666666679</v>
      </c>
      <c r="Z15" s="10">
        <f t="shared" si="6"/>
        <v>5266.2037037037053</v>
      </c>
      <c r="AA15" s="2">
        <v>31</v>
      </c>
      <c r="AB15" s="10">
        <f t="shared" si="7"/>
        <v>163252.31481481486</v>
      </c>
      <c r="AD15" t="s">
        <v>423</v>
      </c>
      <c r="AE15" s="10">
        <f t="shared" si="18"/>
        <v>5833333.333333333</v>
      </c>
      <c r="AF15" s="10">
        <f t="shared" si="19"/>
        <v>40833333.333333321</v>
      </c>
      <c r="AG15" s="10">
        <f t="shared" si="8"/>
        <v>5671.2962962962947</v>
      </c>
      <c r="AH15" s="2">
        <v>31</v>
      </c>
      <c r="AI15" s="10">
        <f t="shared" si="9"/>
        <v>175810.18518518514</v>
      </c>
    </row>
    <row r="16" spans="2:35" x14ac:dyDescent="0.2">
      <c r="B16" t="s">
        <v>424</v>
      </c>
      <c r="C16" s="10">
        <f t="shared" si="10"/>
        <v>4155452.0833333335</v>
      </c>
      <c r="D16" s="10">
        <f t="shared" si="11"/>
        <v>24932712.499999996</v>
      </c>
      <c r="E16" s="10">
        <f t="shared" si="0"/>
        <v>3462.8767361111104</v>
      </c>
      <c r="F16" s="2">
        <v>30</v>
      </c>
      <c r="G16" s="10">
        <f t="shared" si="1"/>
        <v>103886.30208333331</v>
      </c>
      <c r="I16" t="s">
        <v>424</v>
      </c>
      <c r="J16" s="10">
        <f t="shared" si="12"/>
        <v>4583333.333333333</v>
      </c>
      <c r="K16" s="10">
        <f t="shared" si="13"/>
        <v>27499999.999999993</v>
      </c>
      <c r="L16" s="10">
        <f t="shared" si="2"/>
        <v>3819.4444444444434</v>
      </c>
      <c r="M16" s="2">
        <v>30</v>
      </c>
      <c r="N16" s="10">
        <f t="shared" si="3"/>
        <v>114583.3333333333</v>
      </c>
      <c r="P16" t="s">
        <v>424</v>
      </c>
      <c r="Q16" s="10">
        <f t="shared" si="14"/>
        <v>5000000</v>
      </c>
      <c r="R16" s="10">
        <f t="shared" si="15"/>
        <v>30000000</v>
      </c>
      <c r="S16" s="10">
        <f t="shared" si="4"/>
        <v>4166.666666666667</v>
      </c>
      <c r="T16" s="2">
        <v>30</v>
      </c>
      <c r="U16" s="10">
        <f t="shared" si="5"/>
        <v>125000.00000000001</v>
      </c>
      <c r="W16" t="s">
        <v>424</v>
      </c>
      <c r="X16" s="10">
        <f t="shared" si="16"/>
        <v>5416666.666666667</v>
      </c>
      <c r="Y16" s="10">
        <f t="shared" si="17"/>
        <v>32500000.000000011</v>
      </c>
      <c r="Z16" s="10">
        <f t="shared" si="6"/>
        <v>4513.8888888888905</v>
      </c>
      <c r="AA16" s="2">
        <v>30</v>
      </c>
      <c r="AB16" s="10">
        <f t="shared" si="7"/>
        <v>135416.66666666672</v>
      </c>
      <c r="AD16" t="s">
        <v>424</v>
      </c>
      <c r="AE16" s="10">
        <f t="shared" si="18"/>
        <v>5833333.333333333</v>
      </c>
      <c r="AF16" s="10">
        <f t="shared" si="19"/>
        <v>34999999.999999985</v>
      </c>
      <c r="AG16" s="10">
        <f t="shared" si="8"/>
        <v>4861.1111111111086</v>
      </c>
      <c r="AH16" s="2">
        <v>30</v>
      </c>
      <c r="AI16" s="10">
        <f t="shared" si="9"/>
        <v>145833.33333333326</v>
      </c>
    </row>
    <row r="17" spans="2:35" x14ac:dyDescent="0.2">
      <c r="B17" t="s">
        <v>425</v>
      </c>
      <c r="C17" s="10">
        <f t="shared" si="10"/>
        <v>4155452.0833333335</v>
      </c>
      <c r="D17" s="10">
        <f t="shared" si="11"/>
        <v>20777260.416666664</v>
      </c>
      <c r="E17" s="10">
        <f t="shared" si="0"/>
        <v>2885.7306134259256</v>
      </c>
      <c r="F17" s="2">
        <v>31</v>
      </c>
      <c r="G17" s="10">
        <f t="shared" si="1"/>
        <v>89457.649016203693</v>
      </c>
      <c r="I17" t="s">
        <v>425</v>
      </c>
      <c r="J17" s="10">
        <f t="shared" si="12"/>
        <v>4583333.333333333</v>
      </c>
      <c r="K17" s="10">
        <f t="shared" si="13"/>
        <v>22916666.66666666</v>
      </c>
      <c r="L17" s="10">
        <f t="shared" si="2"/>
        <v>3182.8703703703695</v>
      </c>
      <c r="M17" s="2">
        <v>31</v>
      </c>
      <c r="N17" s="10">
        <f t="shared" si="3"/>
        <v>98668.98148148146</v>
      </c>
      <c r="P17" t="s">
        <v>425</v>
      </c>
      <c r="Q17" s="10">
        <f t="shared" si="14"/>
        <v>5000000</v>
      </c>
      <c r="R17" s="10">
        <f t="shared" si="15"/>
        <v>25000000</v>
      </c>
      <c r="S17" s="10">
        <f t="shared" si="4"/>
        <v>3472.2222222222222</v>
      </c>
      <c r="T17" s="2">
        <v>31</v>
      </c>
      <c r="U17" s="10">
        <f t="shared" si="5"/>
        <v>107638.88888888889</v>
      </c>
      <c r="W17" t="s">
        <v>425</v>
      </c>
      <c r="X17" s="10">
        <f t="shared" si="16"/>
        <v>5416666.666666667</v>
      </c>
      <c r="Y17" s="10">
        <f t="shared" si="17"/>
        <v>27083333.333333343</v>
      </c>
      <c r="Z17" s="10">
        <f t="shared" si="6"/>
        <v>3761.5740740740753</v>
      </c>
      <c r="AA17" s="2">
        <v>31</v>
      </c>
      <c r="AB17" s="10">
        <f t="shared" si="7"/>
        <v>116608.79629629634</v>
      </c>
      <c r="AD17" t="s">
        <v>425</v>
      </c>
      <c r="AE17" s="10">
        <f t="shared" si="18"/>
        <v>5833333.333333333</v>
      </c>
      <c r="AF17" s="10">
        <f t="shared" si="19"/>
        <v>29166666.666666653</v>
      </c>
      <c r="AG17" s="10">
        <f t="shared" si="8"/>
        <v>4050.9259259259238</v>
      </c>
      <c r="AH17" s="2">
        <v>31</v>
      </c>
      <c r="AI17" s="10">
        <f t="shared" si="9"/>
        <v>125578.70370370364</v>
      </c>
    </row>
    <row r="18" spans="2:35" x14ac:dyDescent="0.2">
      <c r="B18" t="s">
        <v>426</v>
      </c>
      <c r="C18" s="10">
        <f t="shared" si="10"/>
        <v>4155452.0833333335</v>
      </c>
      <c r="D18" s="10">
        <f t="shared" si="11"/>
        <v>16621808.33333333</v>
      </c>
      <c r="E18" s="10">
        <f t="shared" si="0"/>
        <v>2308.5844907407404</v>
      </c>
      <c r="F18" s="2">
        <v>31</v>
      </c>
      <c r="G18" s="10">
        <f t="shared" si="1"/>
        <v>71566.119212962949</v>
      </c>
      <c r="I18" t="s">
        <v>426</v>
      </c>
      <c r="J18" s="10">
        <f t="shared" si="12"/>
        <v>4583333.333333333</v>
      </c>
      <c r="K18" s="10">
        <f t="shared" si="13"/>
        <v>18333333.333333328</v>
      </c>
      <c r="L18" s="10">
        <f t="shared" si="2"/>
        <v>2546.2962962962956</v>
      </c>
      <c r="M18" s="2">
        <v>31</v>
      </c>
      <c r="N18" s="10">
        <f t="shared" si="3"/>
        <v>78935.185185185168</v>
      </c>
      <c r="P18" t="s">
        <v>426</v>
      </c>
      <c r="Q18" s="10">
        <f t="shared" si="14"/>
        <v>5000000</v>
      </c>
      <c r="R18" s="10">
        <f t="shared" si="15"/>
        <v>20000000</v>
      </c>
      <c r="S18" s="10">
        <f t="shared" si="4"/>
        <v>2777.7777777777778</v>
      </c>
      <c r="T18" s="2">
        <v>31</v>
      </c>
      <c r="U18" s="10">
        <f t="shared" si="5"/>
        <v>86111.111111111109</v>
      </c>
      <c r="W18" t="s">
        <v>426</v>
      </c>
      <c r="X18" s="10">
        <f t="shared" si="16"/>
        <v>5416666.666666667</v>
      </c>
      <c r="Y18" s="10">
        <f t="shared" si="17"/>
        <v>21666666.666666675</v>
      </c>
      <c r="Z18" s="10">
        <f t="shared" si="6"/>
        <v>3009.2592592592605</v>
      </c>
      <c r="AA18" s="2">
        <v>31</v>
      </c>
      <c r="AB18" s="10">
        <f t="shared" si="7"/>
        <v>93287.03703703708</v>
      </c>
      <c r="AD18" t="s">
        <v>426</v>
      </c>
      <c r="AE18" s="10">
        <f t="shared" si="18"/>
        <v>5833333.333333333</v>
      </c>
      <c r="AF18" s="10">
        <f t="shared" si="19"/>
        <v>23333333.333333321</v>
      </c>
      <c r="AG18" s="10">
        <f t="shared" si="8"/>
        <v>3240.7407407407391</v>
      </c>
      <c r="AH18" s="2">
        <v>31</v>
      </c>
      <c r="AI18" s="10">
        <f t="shared" si="9"/>
        <v>100462.96296296291</v>
      </c>
    </row>
    <row r="19" spans="2:35" x14ac:dyDescent="0.2">
      <c r="B19" t="s">
        <v>427</v>
      </c>
      <c r="C19" s="10">
        <f t="shared" si="10"/>
        <v>4155452.0833333335</v>
      </c>
      <c r="D19" s="10">
        <f t="shared" si="11"/>
        <v>12466356.249999996</v>
      </c>
      <c r="E19" s="10">
        <f t="shared" si="0"/>
        <v>1731.438368055555</v>
      </c>
      <c r="F19" s="2">
        <v>30</v>
      </c>
      <c r="G19" s="10">
        <f t="shared" si="1"/>
        <v>51943.15104166665</v>
      </c>
      <c r="I19" t="s">
        <v>427</v>
      </c>
      <c r="J19" s="10">
        <f t="shared" si="12"/>
        <v>4583333.333333333</v>
      </c>
      <c r="K19" s="10">
        <f t="shared" si="13"/>
        <v>13749999.999999996</v>
      </c>
      <c r="L19" s="10">
        <f t="shared" si="2"/>
        <v>1909.7222222222217</v>
      </c>
      <c r="M19" s="2">
        <v>30</v>
      </c>
      <c r="N19" s="10">
        <f t="shared" si="3"/>
        <v>57291.66666666665</v>
      </c>
      <c r="P19" t="s">
        <v>427</v>
      </c>
      <c r="Q19" s="10">
        <f t="shared" si="14"/>
        <v>5000000</v>
      </c>
      <c r="R19" s="10">
        <f t="shared" si="15"/>
        <v>15000000</v>
      </c>
      <c r="S19" s="10">
        <f t="shared" si="4"/>
        <v>2083.3333333333335</v>
      </c>
      <c r="T19" s="2">
        <v>30</v>
      </c>
      <c r="U19" s="10">
        <f t="shared" si="5"/>
        <v>62500.000000000007</v>
      </c>
      <c r="W19" t="s">
        <v>427</v>
      </c>
      <c r="X19" s="10">
        <f t="shared" si="16"/>
        <v>5416666.666666667</v>
      </c>
      <c r="Y19" s="10">
        <f t="shared" si="17"/>
        <v>16250000.000000007</v>
      </c>
      <c r="Z19" s="10">
        <f t="shared" si="6"/>
        <v>2256.9444444444453</v>
      </c>
      <c r="AA19" s="2">
        <v>30</v>
      </c>
      <c r="AB19" s="10">
        <f t="shared" si="7"/>
        <v>67708.333333333358</v>
      </c>
      <c r="AD19" t="s">
        <v>427</v>
      </c>
      <c r="AE19" s="10">
        <f t="shared" si="18"/>
        <v>5833333.333333333</v>
      </c>
      <c r="AF19" s="10">
        <f t="shared" si="19"/>
        <v>17499999.999999989</v>
      </c>
      <c r="AG19" s="10">
        <f t="shared" si="8"/>
        <v>2430.5555555555538</v>
      </c>
      <c r="AH19" s="2">
        <v>30</v>
      </c>
      <c r="AI19" s="10">
        <f t="shared" si="9"/>
        <v>72916.666666666613</v>
      </c>
    </row>
    <row r="20" spans="2:35" x14ac:dyDescent="0.2">
      <c r="B20" t="s">
        <v>428</v>
      </c>
      <c r="C20" s="10">
        <f t="shared" si="10"/>
        <v>4155452.0833333335</v>
      </c>
      <c r="D20" s="10">
        <f t="shared" si="11"/>
        <v>8310904.1666666623</v>
      </c>
      <c r="E20" s="10">
        <f t="shared" si="0"/>
        <v>1154.2922453703698</v>
      </c>
      <c r="F20" s="2">
        <v>31</v>
      </c>
      <c r="G20" s="10">
        <f t="shared" si="1"/>
        <v>35783.05960648146</v>
      </c>
      <c r="I20" t="s">
        <v>428</v>
      </c>
      <c r="J20" s="10">
        <f t="shared" si="12"/>
        <v>4583333.333333333</v>
      </c>
      <c r="K20" s="10">
        <f t="shared" si="13"/>
        <v>9166666.6666666642</v>
      </c>
      <c r="L20" s="10">
        <f t="shared" si="2"/>
        <v>1273.1481481481478</v>
      </c>
      <c r="M20" s="2">
        <v>31</v>
      </c>
      <c r="N20" s="10">
        <f t="shared" si="3"/>
        <v>39467.592592592584</v>
      </c>
      <c r="P20" t="s">
        <v>428</v>
      </c>
      <c r="Q20" s="10">
        <f t="shared" si="14"/>
        <v>5000000</v>
      </c>
      <c r="R20" s="10">
        <f t="shared" si="15"/>
        <v>10000000</v>
      </c>
      <c r="S20" s="10">
        <f t="shared" si="4"/>
        <v>1388.8888888888889</v>
      </c>
      <c r="T20" s="2">
        <v>31</v>
      </c>
      <c r="U20" s="10">
        <f t="shared" si="5"/>
        <v>43055.555555555555</v>
      </c>
      <c r="W20" t="s">
        <v>428</v>
      </c>
      <c r="X20" s="10">
        <f t="shared" si="16"/>
        <v>5416666.666666667</v>
      </c>
      <c r="Y20" s="10">
        <f t="shared" si="17"/>
        <v>10833333.33333334</v>
      </c>
      <c r="Z20" s="10">
        <f t="shared" si="6"/>
        <v>1504.6296296296305</v>
      </c>
      <c r="AA20" s="2">
        <v>31</v>
      </c>
      <c r="AB20" s="10">
        <f t="shared" si="7"/>
        <v>46643.518518518547</v>
      </c>
      <c r="AD20" t="s">
        <v>428</v>
      </c>
      <c r="AE20" s="10">
        <f t="shared" si="18"/>
        <v>5833333.333333333</v>
      </c>
      <c r="AF20" s="10">
        <f t="shared" si="19"/>
        <v>11666666.666666657</v>
      </c>
      <c r="AG20" s="10">
        <f t="shared" si="8"/>
        <v>1620.3703703703691</v>
      </c>
      <c r="AH20" s="2">
        <v>31</v>
      </c>
      <c r="AI20" s="10">
        <f t="shared" si="9"/>
        <v>50231.481481481438</v>
      </c>
    </row>
    <row r="21" spans="2:35" x14ac:dyDescent="0.2">
      <c r="B21" t="s">
        <v>429</v>
      </c>
      <c r="C21" s="10">
        <f t="shared" si="10"/>
        <v>4155452.0833333335</v>
      </c>
      <c r="D21" s="10">
        <f t="shared" si="11"/>
        <v>4155452.0833333288</v>
      </c>
      <c r="E21" s="10">
        <f t="shared" si="0"/>
        <v>577.14612268518454</v>
      </c>
      <c r="F21" s="2">
        <v>30</v>
      </c>
      <c r="G21" s="10">
        <f t="shared" si="1"/>
        <v>17314.383680555537</v>
      </c>
      <c r="I21" t="s">
        <v>429</v>
      </c>
      <c r="J21" s="10">
        <f t="shared" si="12"/>
        <v>4583333.333333333</v>
      </c>
      <c r="K21" s="10">
        <f t="shared" si="13"/>
        <v>4583333.3333333312</v>
      </c>
      <c r="L21" s="10">
        <f t="shared" si="2"/>
        <v>636.57407407407379</v>
      </c>
      <c r="M21" s="2">
        <v>30</v>
      </c>
      <c r="N21" s="10">
        <f t="shared" si="3"/>
        <v>19097.222222222215</v>
      </c>
      <c r="P21" t="s">
        <v>429</v>
      </c>
      <c r="Q21" s="10">
        <f t="shared" si="14"/>
        <v>5000000</v>
      </c>
      <c r="R21" s="10">
        <f t="shared" si="15"/>
        <v>5000000</v>
      </c>
      <c r="S21" s="10">
        <f t="shared" si="4"/>
        <v>694.44444444444446</v>
      </c>
      <c r="T21" s="2">
        <v>30</v>
      </c>
      <c r="U21" s="10">
        <f t="shared" si="5"/>
        <v>20833.333333333332</v>
      </c>
      <c r="W21" t="s">
        <v>429</v>
      </c>
      <c r="X21" s="10">
        <f t="shared" si="16"/>
        <v>5416666.666666667</v>
      </c>
      <c r="Y21" s="10">
        <f t="shared" si="17"/>
        <v>5416666.6666666726</v>
      </c>
      <c r="Z21" s="10">
        <f t="shared" si="6"/>
        <v>752.31481481481558</v>
      </c>
      <c r="AA21" s="2">
        <v>30</v>
      </c>
      <c r="AB21" s="10">
        <f t="shared" si="7"/>
        <v>22569.444444444467</v>
      </c>
      <c r="AD21" t="s">
        <v>429</v>
      </c>
      <c r="AE21" s="10">
        <f t="shared" si="18"/>
        <v>5833333.333333333</v>
      </c>
      <c r="AF21" s="10">
        <f t="shared" si="19"/>
        <v>5833333.3333333237</v>
      </c>
      <c r="AG21" s="10">
        <f t="shared" si="8"/>
        <v>810.18518518518385</v>
      </c>
      <c r="AH21" s="2">
        <v>30</v>
      </c>
      <c r="AI21" s="10">
        <f t="shared" si="9"/>
        <v>24305.555555555515</v>
      </c>
    </row>
    <row r="22" spans="2:35" x14ac:dyDescent="0.2">
      <c r="B22" t="s">
        <v>430</v>
      </c>
      <c r="C22" s="10">
        <f t="shared" si="10"/>
        <v>4155452.0833333335</v>
      </c>
      <c r="D22" s="10">
        <f t="shared" si="11"/>
        <v>-4.6566128730773926E-9</v>
      </c>
      <c r="F22" s="2">
        <v>31</v>
      </c>
      <c r="G22" s="10">
        <f t="shared" si="1"/>
        <v>0</v>
      </c>
      <c r="I22" t="s">
        <v>430</v>
      </c>
      <c r="J22" s="10">
        <f t="shared" si="12"/>
        <v>4583333.333333333</v>
      </c>
      <c r="K22" s="10">
        <f t="shared" si="13"/>
        <v>0</v>
      </c>
      <c r="M22" s="2">
        <v>31</v>
      </c>
      <c r="N22" s="10">
        <f t="shared" si="3"/>
        <v>0</v>
      </c>
      <c r="P22" t="s">
        <v>430</v>
      </c>
      <c r="Q22" s="10">
        <f t="shared" si="14"/>
        <v>5000000</v>
      </c>
      <c r="R22" s="10">
        <f t="shared" si="15"/>
        <v>0</v>
      </c>
      <c r="T22" s="2">
        <v>31</v>
      </c>
      <c r="U22" s="10">
        <f t="shared" si="5"/>
        <v>0</v>
      </c>
      <c r="W22" t="s">
        <v>430</v>
      </c>
      <c r="X22" s="10">
        <f t="shared" si="16"/>
        <v>5416666.666666667</v>
      </c>
      <c r="Y22" s="10">
        <f t="shared" si="17"/>
        <v>0</v>
      </c>
      <c r="AA22" s="2">
        <v>31</v>
      </c>
      <c r="AB22" s="10">
        <f t="shared" si="7"/>
        <v>0</v>
      </c>
      <c r="AD22" t="s">
        <v>430</v>
      </c>
      <c r="AE22" s="10">
        <f t="shared" si="18"/>
        <v>5833333.333333333</v>
      </c>
      <c r="AF22" s="10">
        <f t="shared" si="19"/>
        <v>-9.3132257461547852E-9</v>
      </c>
      <c r="AH22" s="2">
        <v>31</v>
      </c>
      <c r="AI22" s="10">
        <f t="shared" si="9"/>
        <v>0</v>
      </c>
    </row>
    <row r="23" spans="2:35" s="1" customFormat="1" x14ac:dyDescent="0.2">
      <c r="C23" s="15"/>
      <c r="F23" s="16">
        <f t="shared" ref="F23:G23" si="20">SUM(F9:F22)</f>
        <v>365</v>
      </c>
      <c r="G23" s="15">
        <f t="shared" si="20"/>
        <v>1153137.9531249995</v>
      </c>
      <c r="J23" s="15"/>
      <c r="M23" s="16">
        <f t="shared" ref="M23" si="21">SUM(M9:M22)</f>
        <v>365</v>
      </c>
      <c r="N23" s="15">
        <f t="shared" ref="N23" si="22">SUM(N9:N22)</f>
        <v>1271874.9999999998</v>
      </c>
      <c r="Q23" s="15"/>
      <c r="T23" s="16">
        <f t="shared" ref="T23" si="23">SUM(T9:T22)</f>
        <v>365</v>
      </c>
      <c r="U23" s="15">
        <f t="shared" ref="U23" si="24">SUM(U9:U22)</f>
        <v>1387499.9999999998</v>
      </c>
      <c r="X23" s="15"/>
      <c r="AA23" s="16">
        <f t="shared" ref="AA23" si="25">SUM(AA9:AA22)</f>
        <v>365</v>
      </c>
      <c r="AB23" s="15">
        <f t="shared" ref="AB23" si="26">SUM(AB9:AB22)</f>
        <v>1503125.0000000005</v>
      </c>
      <c r="AE23" s="15"/>
      <c r="AH23" s="16">
        <f t="shared" ref="AH23" si="27">SUM(AH9:AH22)</f>
        <v>365</v>
      </c>
      <c r="AI23" s="15">
        <f t="shared" ref="AI23" si="28">SUM(AI9:AI22)</f>
        <v>1618749.9999999993</v>
      </c>
    </row>
    <row r="24" spans="2:35" x14ac:dyDescent="0.2">
      <c r="C24" s="10"/>
      <c r="J24" s="10"/>
      <c r="Q24" s="10"/>
      <c r="X24" s="10"/>
      <c r="AE24" s="10"/>
    </row>
    <row r="25" spans="2:35" x14ac:dyDescent="0.2">
      <c r="C25" s="10"/>
      <c r="J25" s="10"/>
      <c r="Q25" s="10"/>
      <c r="X25" s="10"/>
      <c r="AE25" s="10"/>
    </row>
  </sheetData>
  <mergeCells count="1">
    <mergeCell ref="B2:D6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F65F-21B2-4E0F-950C-6DF3CA763A5E}">
  <dimension ref="B2:C25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RowHeight="15" x14ac:dyDescent="0.2"/>
  <cols>
    <col min="1" max="1" width="3.83203125" customWidth="1"/>
    <col min="2" max="2" width="28" customWidth="1"/>
    <col min="3" max="3" width="120.83203125" customWidth="1"/>
  </cols>
  <sheetData>
    <row r="2" spans="2:3" x14ac:dyDescent="0.2">
      <c r="B2" s="97" t="e" vm="1">
        <v>#VALUE!</v>
      </c>
    </row>
    <row r="3" spans="2:3" x14ac:dyDescent="0.2">
      <c r="B3" s="97"/>
    </row>
    <row r="4" spans="2:3" x14ac:dyDescent="0.2">
      <c r="B4" s="97"/>
    </row>
    <row r="5" spans="2:3" x14ac:dyDescent="0.2">
      <c r="B5" s="97"/>
    </row>
    <row r="6" spans="2:3" x14ac:dyDescent="0.2">
      <c r="B6" s="97"/>
    </row>
    <row r="8" spans="2:3" x14ac:dyDescent="0.2">
      <c r="B8" s="7" t="s">
        <v>94</v>
      </c>
      <c r="C8" s="7" t="s">
        <v>95</v>
      </c>
    </row>
    <row r="9" spans="2:3" s="36" customFormat="1" ht="31.5" customHeight="1" x14ac:dyDescent="0.2">
      <c r="B9" s="36" t="s">
        <v>525</v>
      </c>
      <c r="C9" s="36" t="s">
        <v>522</v>
      </c>
    </row>
    <row r="10" spans="2:3" s="36" customFormat="1" ht="31.5" customHeight="1" x14ac:dyDescent="0.2">
      <c r="B10" s="36" t="s">
        <v>526</v>
      </c>
      <c r="C10" s="36" t="s">
        <v>524</v>
      </c>
    </row>
    <row r="11" spans="2:3" s="36" customFormat="1" ht="31.5" customHeight="1" x14ac:dyDescent="0.2">
      <c r="B11" s="36" t="s">
        <v>523</v>
      </c>
      <c r="C11" s="36" t="s">
        <v>529</v>
      </c>
    </row>
    <row r="12" spans="2:3" s="36" customFormat="1" ht="31.5" customHeight="1" x14ac:dyDescent="0.2">
      <c r="B12" s="36" t="s">
        <v>97</v>
      </c>
      <c r="C12" s="36" t="s">
        <v>527</v>
      </c>
    </row>
    <row r="13" spans="2:3" s="36" customFormat="1" ht="31.5" customHeight="1" x14ac:dyDescent="0.2">
      <c r="B13" s="36" t="s">
        <v>96</v>
      </c>
      <c r="C13" s="36" t="s">
        <v>98</v>
      </c>
    </row>
    <row r="14" spans="2:3" s="36" customFormat="1" ht="31.5" customHeight="1" x14ac:dyDescent="0.2">
      <c r="B14" s="36" t="s">
        <v>145</v>
      </c>
      <c r="C14" s="36" t="s">
        <v>528</v>
      </c>
    </row>
    <row r="15" spans="2:3" s="36" customFormat="1" ht="31.5" customHeight="1" x14ac:dyDescent="0.2"/>
    <row r="16" spans="2:3" s="36" customFormat="1" ht="31.5" customHeight="1" x14ac:dyDescent="0.2"/>
    <row r="17" spans="2:3" s="36" customFormat="1" ht="31.5" customHeight="1" x14ac:dyDescent="0.2"/>
    <row r="18" spans="2:3" s="36" customFormat="1" ht="31.5" customHeight="1" x14ac:dyDescent="0.2"/>
    <row r="19" spans="2:3" s="36" customFormat="1" ht="31.5" customHeight="1" x14ac:dyDescent="0.2"/>
    <row r="20" spans="2:3" s="36" customFormat="1" ht="31.5" customHeight="1" x14ac:dyDescent="0.2"/>
    <row r="21" spans="2:3" s="36" customFormat="1" ht="31.5" customHeight="1" x14ac:dyDescent="0.2"/>
    <row r="22" spans="2:3" s="36" customFormat="1" ht="31.5" customHeight="1" x14ac:dyDescent="0.2"/>
    <row r="23" spans="2:3" s="36" customFormat="1" ht="31.5" customHeight="1" x14ac:dyDescent="0.2"/>
    <row r="24" spans="2:3" s="36" customFormat="1" ht="31.5" customHeight="1" x14ac:dyDescent="0.2"/>
    <row r="25" spans="2:3" x14ac:dyDescent="0.2">
      <c r="B25" s="36"/>
      <c r="C25" s="36"/>
    </row>
  </sheetData>
  <mergeCells count="1">
    <mergeCell ref="B2:B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8CDC-DC9A-4ECE-92CF-5DFF9B46A341}">
  <dimension ref="B1:W129"/>
  <sheetViews>
    <sheetView zoomScaleNormal="100" workbookViewId="0">
      <pane xSplit="2" ySplit="8" topLeftCell="C9" activePane="bottomRight" state="frozen"/>
      <selection pane="topRight" activeCell="G1" sqref="G1"/>
      <selection pane="bottomLeft" activeCell="A3" sqref="A3"/>
      <selection pane="bottomRight" activeCell="B1" sqref="B1:B5"/>
    </sheetView>
  </sheetViews>
  <sheetFormatPr baseColWidth="10" defaultRowHeight="15" x14ac:dyDescent="0.2"/>
  <cols>
    <col min="2" max="2" width="51.33203125" customWidth="1"/>
    <col min="3" max="6" width="13.5" style="20" customWidth="1"/>
    <col min="7" max="7" width="13.5" customWidth="1"/>
  </cols>
  <sheetData>
    <row r="1" spans="2:23" x14ac:dyDescent="0.2">
      <c r="B1" s="97"/>
      <c r="C1"/>
      <c r="D1"/>
      <c r="E1"/>
      <c r="F1"/>
    </row>
    <row r="2" spans="2:23" x14ac:dyDescent="0.2">
      <c r="B2" s="97"/>
      <c r="C2"/>
      <c r="D2"/>
      <c r="E2"/>
      <c r="F2"/>
    </row>
    <row r="3" spans="2:23" x14ac:dyDescent="0.2">
      <c r="B3" s="97"/>
      <c r="C3"/>
      <c r="D3"/>
      <c r="E3"/>
      <c r="F3"/>
    </row>
    <row r="4" spans="2:23" x14ac:dyDescent="0.2">
      <c r="B4" s="97"/>
      <c r="C4"/>
      <c r="D4"/>
      <c r="E4"/>
      <c r="F4"/>
    </row>
    <row r="5" spans="2:23" x14ac:dyDescent="0.2">
      <c r="B5" s="97"/>
      <c r="C5"/>
      <c r="D5"/>
      <c r="E5"/>
      <c r="F5"/>
    </row>
    <row r="7" spans="2:23" x14ac:dyDescent="0.2">
      <c r="C7" s="28">
        <f>Flujo!D7</f>
        <v>0</v>
      </c>
      <c r="D7" s="28">
        <f>Flujo!E7</f>
        <v>0.03</v>
      </c>
      <c r="E7" s="28">
        <f>Flujo!F7</f>
        <v>3.5000000000000003E-2</v>
      </c>
      <c r="F7" s="28">
        <f>Flujo!G7</f>
        <v>0.04</v>
      </c>
      <c r="G7" s="28">
        <f>Flujo!H7</f>
        <v>4.4999999999999998E-2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2:23" x14ac:dyDescent="0.2">
      <c r="B8" s="7" t="s">
        <v>40</v>
      </c>
      <c r="C8" s="7">
        <f>Flujo!D8</f>
        <v>2025</v>
      </c>
      <c r="D8" s="7">
        <f>Flujo!E8</f>
        <v>2026</v>
      </c>
      <c r="E8" s="7">
        <f>Flujo!F8</f>
        <v>2027</v>
      </c>
      <c r="F8" s="7">
        <f>Flujo!G8</f>
        <v>2028</v>
      </c>
      <c r="G8" s="7">
        <f>Flujo!H8</f>
        <v>2029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x14ac:dyDescent="0.2">
      <c r="B9" s="43" t="s">
        <v>19</v>
      </c>
      <c r="C9" s="18">
        <f>Nomina!AU13</f>
        <v>1312503.9778947369</v>
      </c>
      <c r="D9" s="18">
        <f>Nomina!BM13</f>
        <v>1937760.9211157896</v>
      </c>
      <c r="E9" s="18">
        <f>Nomina!CE13</f>
        <v>2967357.6440141052</v>
      </c>
      <c r="F9" s="18">
        <f>Nomina!CW13</f>
        <v>3046985.5062546693</v>
      </c>
      <c r="G9" s="18">
        <f>Nomina!DO13</f>
        <v>3140150.1050761291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2:23" x14ac:dyDescent="0.2">
      <c r="B10" s="43" t="s">
        <v>327</v>
      </c>
      <c r="C10" s="18">
        <f>Nomina!AU25</f>
        <v>2753167.8974736845</v>
      </c>
      <c r="D10" s="18">
        <f>Nomina!BM25</f>
        <v>3751579.0444842107</v>
      </c>
      <c r="E10" s="18">
        <f>Nomina!CE25</f>
        <v>5126600.8584924471</v>
      </c>
      <c r="F10" s="18">
        <f>Nomina!CW25</f>
        <v>5284284.1686721444</v>
      </c>
      <c r="G10" s="18">
        <f>Nomina!DO25</f>
        <v>5468773.6415823922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2:23" x14ac:dyDescent="0.2">
      <c r="B11" s="43" t="s">
        <v>324</v>
      </c>
      <c r="C11" s="18">
        <f>Nomina!AU33</f>
        <v>3777863.3275789479</v>
      </c>
      <c r="D11" s="18">
        <f>Nomina!BM33</f>
        <v>4093504.7004</v>
      </c>
      <c r="E11" s="18">
        <f>Nomina!CE33</f>
        <v>5642223.8678182093</v>
      </c>
      <c r="F11" s="18">
        <f>Nomina!CW33</f>
        <v>5818769.2090909388</v>
      </c>
      <c r="G11" s="18">
        <f>Nomina!DO33</f>
        <v>9358259.1045910381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2:23" x14ac:dyDescent="0.2">
      <c r="B12" s="43" t="s">
        <v>325</v>
      </c>
      <c r="C12" s="18">
        <f>Nomina!AU46</f>
        <v>5478308.8454736834</v>
      </c>
      <c r="D12" s="18">
        <f>Nomina!BM46</f>
        <v>7048493.7333157901</v>
      </c>
      <c r="E12" s="18">
        <f>Nomina!CE46</f>
        <v>9197518.0424617901</v>
      </c>
      <c r="F12" s="18">
        <f>Nomina!CW46</f>
        <v>10914363.172117542</v>
      </c>
      <c r="G12" s="18">
        <f>Nomina!DO46</f>
        <v>12784673.007149385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2:23" x14ac:dyDescent="0.2">
      <c r="B13" s="43" t="s">
        <v>326</v>
      </c>
      <c r="C13" s="18">
        <f>Nomina!AU52</f>
        <v>1405649.8296842105</v>
      </c>
      <c r="D13" s="18">
        <f>Nomina!BM52</f>
        <v>2025738.5131578948</v>
      </c>
      <c r="E13" s="18">
        <f>Nomina!CE52</f>
        <v>2079524.7811184209</v>
      </c>
      <c r="F13" s="18">
        <f>Nomina!CW52</f>
        <v>2143146.2523631579</v>
      </c>
      <c r="G13" s="18">
        <f>Nomina!DO52</f>
        <v>1872850.3259893316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2:23" x14ac:dyDescent="0.2">
      <c r="B14" t="s">
        <v>330</v>
      </c>
      <c r="C14" s="94">
        <f>Nomina!AU77</f>
        <v>5854461.0644210521</v>
      </c>
      <c r="D14" s="94">
        <f>Nomina!BM77</f>
        <v>29037943.238257892</v>
      </c>
      <c r="E14" s="94">
        <f>Nomina!CE77</f>
        <v>31499034.697777182</v>
      </c>
      <c r="F14" s="94">
        <f>Nomina!CW77</f>
        <v>36167820.679130919</v>
      </c>
      <c r="G14" s="94">
        <f>Nomina!DO77</f>
        <v>37871857.072864905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2:23" x14ac:dyDescent="0.2">
      <c r="C15" s="19">
        <f t="shared" ref="C15:G15" si="0">SUM(C9:C14)</f>
        <v>20581954.942526314</v>
      </c>
      <c r="D15" s="19">
        <f t="shared" si="0"/>
        <v>47895020.150731578</v>
      </c>
      <c r="E15" s="19">
        <f t="shared" si="0"/>
        <v>56512259.891682155</v>
      </c>
      <c r="F15" s="19">
        <f t="shared" si="0"/>
        <v>63375368.987629369</v>
      </c>
      <c r="G15" s="19">
        <f t="shared" si="0"/>
        <v>70496563.257253185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7" spans="2:23" x14ac:dyDescent="0.2">
      <c r="B17" s="7" t="s">
        <v>43</v>
      </c>
      <c r="C17" s="18"/>
      <c r="D17" s="18"/>
      <c r="E17" s="18"/>
      <c r="F17" s="18"/>
    </row>
    <row r="18" spans="2:23" x14ac:dyDescent="0.2">
      <c r="B18" s="7" t="s">
        <v>44</v>
      </c>
      <c r="C18" s="95"/>
      <c r="D18" s="95"/>
      <c r="E18" s="95"/>
      <c r="F18" s="95"/>
    </row>
    <row r="19" spans="2:23" x14ac:dyDescent="0.2">
      <c r="B19" t="s">
        <v>415</v>
      </c>
      <c r="C19" s="18">
        <v>1000000</v>
      </c>
      <c r="D19" s="18">
        <f t="shared" ref="D19:G19" si="1">C19*(1+D$7)</f>
        <v>1030000</v>
      </c>
      <c r="E19" s="18">
        <f t="shared" si="1"/>
        <v>1066050</v>
      </c>
      <c r="F19" s="18">
        <f t="shared" si="1"/>
        <v>1108692</v>
      </c>
      <c r="G19" s="18">
        <f t="shared" si="1"/>
        <v>1158583.1399999999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2:23" x14ac:dyDescent="0.2">
      <c r="B20" t="s">
        <v>69</v>
      </c>
      <c r="C20" s="18">
        <v>950000</v>
      </c>
      <c r="D20" s="18">
        <f t="shared" ref="D20:G20" si="2">C20*(1+D$7)</f>
        <v>978500</v>
      </c>
      <c r="E20" s="18">
        <f t="shared" si="2"/>
        <v>1012747.4999999999</v>
      </c>
      <c r="F20" s="18">
        <f t="shared" si="2"/>
        <v>1053257.3999999999</v>
      </c>
      <c r="G20" s="18">
        <f t="shared" si="2"/>
        <v>1100653.9829999998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2:23" x14ac:dyDescent="0.2">
      <c r="B21" t="s">
        <v>458</v>
      </c>
      <c r="C21">
        <v>120000</v>
      </c>
      <c r="D21" s="18">
        <f t="shared" ref="D21" si="3">C21*(1+D$7)</f>
        <v>123600</v>
      </c>
      <c r="E21" s="18">
        <f t="shared" ref="E21" si="4">D21*(1+E$7)</f>
        <v>127925.99999999999</v>
      </c>
      <c r="F21" s="18">
        <f t="shared" ref="F21" si="5">E21*(1+F$7)</f>
        <v>133043.03999999998</v>
      </c>
      <c r="G21" s="18">
        <f t="shared" ref="G21" si="6">F21*(1+G$7)</f>
        <v>139029.97679999997</v>
      </c>
    </row>
    <row r="22" spans="2:23" x14ac:dyDescent="0.2">
      <c r="B22" t="s">
        <v>46</v>
      </c>
      <c r="C22" s="18">
        <v>20000</v>
      </c>
      <c r="D22" s="18">
        <f t="shared" ref="D22:G22" si="7">C22*(1+D$7)</f>
        <v>20600</v>
      </c>
      <c r="E22" s="18">
        <f t="shared" si="7"/>
        <v>21321</v>
      </c>
      <c r="F22" s="18">
        <f t="shared" si="7"/>
        <v>22173.84</v>
      </c>
      <c r="G22" s="18">
        <f t="shared" si="7"/>
        <v>23171.662799999998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2:23" x14ac:dyDescent="0.2">
      <c r="B23" t="s">
        <v>466</v>
      </c>
      <c r="C23" s="18">
        <v>500000</v>
      </c>
      <c r="D23" s="18">
        <f t="shared" ref="D23:G23" si="8">C23*(1+D$7)</f>
        <v>515000</v>
      </c>
      <c r="E23" s="18">
        <f t="shared" si="8"/>
        <v>533025</v>
      </c>
      <c r="F23" s="18">
        <f t="shared" si="8"/>
        <v>554346</v>
      </c>
      <c r="G23" s="18">
        <f t="shared" si="8"/>
        <v>579291.56999999995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2:23" x14ac:dyDescent="0.2">
      <c r="B24" t="s">
        <v>47</v>
      </c>
      <c r="C24" s="18">
        <f>Nomina!AH89</f>
        <v>103097.49999999999</v>
      </c>
      <c r="D24" s="18">
        <f>Nomina!AZ89</f>
        <v>446378.82499999995</v>
      </c>
      <c r="E24" s="18">
        <f>Nomina!BR89</f>
        <v>509753.12849999993</v>
      </c>
      <c r="F24" s="18">
        <f>Nomina!CJ89</f>
        <v>581143.08563999995</v>
      </c>
      <c r="G24" s="18">
        <f>Nomina!DB89</f>
        <v>641336.59360484988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2:23" x14ac:dyDescent="0.2">
      <c r="B25" t="s">
        <v>463</v>
      </c>
      <c r="C25" s="18">
        <v>100000</v>
      </c>
      <c r="D25" s="18">
        <f t="shared" ref="D25:G26" si="9">C25*(1+D$7)</f>
        <v>103000</v>
      </c>
      <c r="E25" s="18">
        <f t="shared" si="9"/>
        <v>106604.99999999999</v>
      </c>
      <c r="F25" s="18">
        <f t="shared" si="9"/>
        <v>110869.19999999998</v>
      </c>
      <c r="G25" s="18">
        <f t="shared" si="9"/>
        <v>115858.31399999997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2:23" x14ac:dyDescent="0.2">
      <c r="B26" t="s">
        <v>470</v>
      </c>
      <c r="C26" s="18">
        <v>400000</v>
      </c>
      <c r="D26" s="18">
        <f t="shared" si="9"/>
        <v>412000</v>
      </c>
      <c r="E26" s="18">
        <f t="shared" si="9"/>
        <v>426419.99999999994</v>
      </c>
      <c r="F26" s="18">
        <f t="shared" si="9"/>
        <v>443476.79999999993</v>
      </c>
      <c r="G26" s="18">
        <f t="shared" si="9"/>
        <v>463433.25599999988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2:23" x14ac:dyDescent="0.2">
      <c r="B27" t="s">
        <v>464</v>
      </c>
      <c r="C27" s="94">
        <v>80000</v>
      </c>
      <c r="D27" s="94">
        <f>C27*(1+D$7)</f>
        <v>82400</v>
      </c>
      <c r="E27" s="94">
        <f>D27*(1+E$7)</f>
        <v>85284</v>
      </c>
      <c r="F27" s="94">
        <f>E27*(1+F$7)</f>
        <v>88695.360000000001</v>
      </c>
      <c r="G27" s="94">
        <f>F27*(1+G$7)</f>
        <v>92686.651199999993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2:23" x14ac:dyDescent="0.2">
      <c r="B28" s="7" t="s">
        <v>48</v>
      </c>
      <c r="C28" s="19">
        <f t="shared" ref="C28:G28" si="10">SUM(C19:C27)</f>
        <v>3273097.5</v>
      </c>
      <c r="D28" s="19">
        <f t="shared" si="10"/>
        <v>3711478.8250000002</v>
      </c>
      <c r="E28" s="19">
        <f t="shared" si="10"/>
        <v>3889131.6285000001</v>
      </c>
      <c r="F28" s="19">
        <f t="shared" si="10"/>
        <v>4095696.7256399994</v>
      </c>
      <c r="G28" s="19">
        <f t="shared" si="10"/>
        <v>4314045.1474048486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2:23" x14ac:dyDescent="0.2"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2:23" x14ac:dyDescent="0.2">
      <c r="B30" s="7" t="s">
        <v>455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2:23" x14ac:dyDescent="0.2">
      <c r="B31" t="s">
        <v>415</v>
      </c>
      <c r="C31" s="18">
        <v>300000</v>
      </c>
      <c r="D31" s="18">
        <f t="shared" ref="D31:G34" si="11">C31*(1+D$7)</f>
        <v>309000</v>
      </c>
      <c r="E31" s="18">
        <f t="shared" si="11"/>
        <v>319815</v>
      </c>
      <c r="F31" s="18">
        <f t="shared" si="11"/>
        <v>332607.60000000003</v>
      </c>
      <c r="G31" s="18">
        <f t="shared" si="11"/>
        <v>347574.94200000004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2:23" x14ac:dyDescent="0.2">
      <c r="B32" t="s">
        <v>468</v>
      </c>
      <c r="C32" s="18">
        <v>100000</v>
      </c>
      <c r="D32" s="18">
        <f t="shared" si="11"/>
        <v>103000</v>
      </c>
      <c r="E32" s="18">
        <f t="shared" si="11"/>
        <v>106604.99999999999</v>
      </c>
      <c r="F32" s="18">
        <f t="shared" si="11"/>
        <v>110869.19999999998</v>
      </c>
      <c r="G32" s="18">
        <f t="shared" si="11"/>
        <v>115858.31399999997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2:23" x14ac:dyDescent="0.2">
      <c r="C33" s="18"/>
      <c r="D33" s="18">
        <f t="shared" si="11"/>
        <v>0</v>
      </c>
      <c r="E33" s="18">
        <f t="shared" si="11"/>
        <v>0</v>
      </c>
      <c r="F33" s="18">
        <f t="shared" si="11"/>
        <v>0</v>
      </c>
      <c r="G33" s="18">
        <f t="shared" si="11"/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2:23" x14ac:dyDescent="0.2">
      <c r="C34" s="94"/>
      <c r="D34" s="94">
        <f t="shared" si="11"/>
        <v>0</v>
      </c>
      <c r="E34" s="94">
        <f t="shared" si="11"/>
        <v>0</v>
      </c>
      <c r="F34" s="94">
        <f t="shared" si="11"/>
        <v>0</v>
      </c>
      <c r="G34" s="94">
        <f t="shared" si="11"/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2:23" x14ac:dyDescent="0.2">
      <c r="B35" s="7" t="s">
        <v>451</v>
      </c>
      <c r="C35" s="19">
        <f>SUM(C30:C34)</f>
        <v>400000</v>
      </c>
      <c r="D35" s="19">
        <f t="shared" ref="D35:G35" si="12">SUM(D30:D34)</f>
        <v>412000</v>
      </c>
      <c r="E35" s="19">
        <f t="shared" si="12"/>
        <v>426420</v>
      </c>
      <c r="F35" s="19">
        <f t="shared" si="12"/>
        <v>443476.80000000005</v>
      </c>
      <c r="G35" s="19">
        <f t="shared" si="12"/>
        <v>463433.25599999999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2:23" x14ac:dyDescent="0.2"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2:23" x14ac:dyDescent="0.2">
      <c r="B37" s="7" t="s">
        <v>450</v>
      </c>
      <c r="C37" s="18"/>
      <c r="D37" s="18"/>
      <c r="E37" s="18"/>
      <c r="F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2:23" x14ac:dyDescent="0.2">
      <c r="B38" t="s">
        <v>459</v>
      </c>
      <c r="C38" s="18">
        <v>600000</v>
      </c>
      <c r="D38" s="18">
        <f t="shared" ref="D38:G41" si="13">C38*(1+D$7)</f>
        <v>618000</v>
      </c>
      <c r="E38" s="18">
        <f t="shared" si="13"/>
        <v>639630</v>
      </c>
      <c r="F38" s="18">
        <f t="shared" si="13"/>
        <v>665215.20000000007</v>
      </c>
      <c r="G38" s="18">
        <f t="shared" si="13"/>
        <v>695149.88400000008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2:23" x14ac:dyDescent="0.2">
      <c r="B39" t="s">
        <v>460</v>
      </c>
      <c r="C39" s="18">
        <v>100000</v>
      </c>
      <c r="D39" s="18">
        <f t="shared" si="13"/>
        <v>103000</v>
      </c>
      <c r="E39" s="18">
        <f t="shared" si="13"/>
        <v>106604.99999999999</v>
      </c>
      <c r="F39" s="18">
        <f t="shared" si="13"/>
        <v>110869.19999999998</v>
      </c>
      <c r="G39" s="18">
        <f t="shared" si="13"/>
        <v>115858.31399999997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2:23" x14ac:dyDescent="0.2">
      <c r="C40" s="18"/>
      <c r="D40" s="18">
        <f t="shared" si="13"/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2:23" x14ac:dyDescent="0.2">
      <c r="C41" s="94"/>
      <c r="D41" s="94">
        <f t="shared" si="13"/>
        <v>0</v>
      </c>
      <c r="E41" s="94">
        <f t="shared" si="13"/>
        <v>0</v>
      </c>
      <c r="F41" s="94">
        <f t="shared" si="13"/>
        <v>0</v>
      </c>
      <c r="G41" s="94">
        <f t="shared" si="13"/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2:23" x14ac:dyDescent="0.2">
      <c r="B42" s="7" t="s">
        <v>451</v>
      </c>
      <c r="C42" s="19">
        <f>SUM(C37:C41)</f>
        <v>700000</v>
      </c>
      <c r="D42" s="19">
        <f t="shared" ref="D42:G42" si="14">SUM(D37:D41)</f>
        <v>721000</v>
      </c>
      <c r="E42" s="19">
        <f t="shared" si="14"/>
        <v>746235</v>
      </c>
      <c r="F42" s="19">
        <f t="shared" si="14"/>
        <v>776084.4</v>
      </c>
      <c r="G42" s="19">
        <f t="shared" si="14"/>
        <v>811008.19800000009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2:23" x14ac:dyDescent="0.2">
      <c r="B43" s="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2:23" x14ac:dyDescent="0.2">
      <c r="B44" s="7" t="s">
        <v>457</v>
      </c>
      <c r="C44"/>
      <c r="D44"/>
      <c r="E44"/>
      <c r="F44"/>
    </row>
    <row r="45" spans="2:23" x14ac:dyDescent="0.2">
      <c r="B45" t="s">
        <v>453</v>
      </c>
      <c r="C45" s="18">
        <v>500000</v>
      </c>
      <c r="D45" s="18">
        <f t="shared" ref="D45:G48" si="15">C45*(1+D$7)</f>
        <v>515000</v>
      </c>
      <c r="E45" s="18">
        <f t="shared" si="15"/>
        <v>533025</v>
      </c>
      <c r="F45" s="18">
        <f t="shared" si="15"/>
        <v>554346</v>
      </c>
      <c r="G45" s="18">
        <f t="shared" si="15"/>
        <v>579291.56999999995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2:23" x14ac:dyDescent="0.2">
      <c r="B46" t="s">
        <v>468</v>
      </c>
      <c r="C46" s="18">
        <v>100000</v>
      </c>
      <c r="D46" s="18">
        <f t="shared" si="15"/>
        <v>103000</v>
      </c>
      <c r="E46" s="18">
        <f t="shared" si="15"/>
        <v>106604.99999999999</v>
      </c>
      <c r="F46" s="18">
        <f t="shared" si="15"/>
        <v>110869.19999999998</v>
      </c>
      <c r="G46" s="18">
        <f t="shared" si="15"/>
        <v>115858.31399999997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2:23" x14ac:dyDescent="0.2">
      <c r="B47" t="s">
        <v>452</v>
      </c>
      <c r="C47" s="18">
        <v>600000</v>
      </c>
      <c r="D47" s="18">
        <f t="shared" si="15"/>
        <v>618000</v>
      </c>
      <c r="E47" s="18">
        <f t="shared" si="15"/>
        <v>639630</v>
      </c>
      <c r="F47" s="18">
        <f t="shared" si="15"/>
        <v>665215.20000000007</v>
      </c>
      <c r="G47" s="18">
        <f t="shared" si="15"/>
        <v>695149.88400000008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2:23" x14ac:dyDescent="0.2">
      <c r="C48" s="94"/>
      <c r="D48" s="94">
        <f t="shared" si="15"/>
        <v>0</v>
      </c>
      <c r="E48" s="94">
        <f t="shared" si="15"/>
        <v>0</v>
      </c>
      <c r="F48" s="94">
        <f t="shared" si="15"/>
        <v>0</v>
      </c>
      <c r="G48" s="94">
        <f t="shared" si="15"/>
        <v>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2:23" x14ac:dyDescent="0.2">
      <c r="B49" s="7" t="s">
        <v>52</v>
      </c>
      <c r="C49" s="19">
        <f t="shared" ref="C49:G49" si="16">SUM(C44:C48)</f>
        <v>1200000</v>
      </c>
      <c r="D49" s="19">
        <f t="shared" si="16"/>
        <v>1236000</v>
      </c>
      <c r="E49" s="19">
        <f t="shared" si="16"/>
        <v>1279260</v>
      </c>
      <c r="F49" s="19">
        <f t="shared" si="16"/>
        <v>1330430.3999999999</v>
      </c>
      <c r="G49" s="19">
        <f t="shared" si="16"/>
        <v>1390299.7680000002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2:23" x14ac:dyDescent="0.2"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2:23" x14ac:dyDescent="0.2">
      <c r="C51"/>
      <c r="D51"/>
      <c r="E51"/>
      <c r="F51"/>
    </row>
    <row r="52" spans="2:23" x14ac:dyDescent="0.2">
      <c r="B52" s="7" t="s">
        <v>456</v>
      </c>
      <c r="C52"/>
      <c r="D52"/>
      <c r="E52"/>
      <c r="F5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2:23" x14ac:dyDescent="0.2">
      <c r="B53" t="s">
        <v>465</v>
      </c>
      <c r="C53" s="18">
        <v>1650000</v>
      </c>
      <c r="D53" s="18">
        <f t="shared" ref="D53:G56" si="17">C53*(1+D$7)</f>
        <v>1699500</v>
      </c>
      <c r="E53" s="18">
        <f t="shared" si="17"/>
        <v>1758982.4999999998</v>
      </c>
      <c r="F53" s="18">
        <f t="shared" si="17"/>
        <v>1829341.7999999998</v>
      </c>
      <c r="G53" s="18">
        <f t="shared" si="17"/>
        <v>1911662.1809999996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2:23" x14ac:dyDescent="0.2">
      <c r="B54" t="s">
        <v>461</v>
      </c>
      <c r="C54" s="18">
        <v>1700000</v>
      </c>
      <c r="D54" s="18">
        <f t="shared" si="17"/>
        <v>1751000</v>
      </c>
      <c r="E54" s="18">
        <f t="shared" si="17"/>
        <v>1812284.9999999998</v>
      </c>
      <c r="F54" s="18">
        <f t="shared" si="17"/>
        <v>1884776.4</v>
      </c>
      <c r="G54" s="18">
        <f t="shared" si="17"/>
        <v>1969591.3379999998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2:23" x14ac:dyDescent="0.2">
      <c r="B55" t="s">
        <v>462</v>
      </c>
      <c r="C55" s="18">
        <v>300000</v>
      </c>
      <c r="D55" s="18">
        <f t="shared" si="17"/>
        <v>309000</v>
      </c>
      <c r="E55" s="18">
        <f t="shared" si="17"/>
        <v>319815</v>
      </c>
      <c r="F55" s="18">
        <f t="shared" si="17"/>
        <v>332607.60000000003</v>
      </c>
      <c r="G55" s="18">
        <f t="shared" si="17"/>
        <v>347574.94200000004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2:23" x14ac:dyDescent="0.2">
      <c r="B56" t="s">
        <v>416</v>
      </c>
      <c r="C56" s="18">
        <v>70000</v>
      </c>
      <c r="D56" s="18">
        <f t="shared" si="17"/>
        <v>72100</v>
      </c>
      <c r="E56" s="18">
        <f t="shared" si="17"/>
        <v>74623.5</v>
      </c>
      <c r="F56" s="18">
        <f t="shared" si="17"/>
        <v>77608.44</v>
      </c>
      <c r="G56" s="18">
        <f t="shared" si="17"/>
        <v>81100.819799999997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2:23" x14ac:dyDescent="0.2">
      <c r="B57" t="s">
        <v>49</v>
      </c>
      <c r="C57" s="18">
        <f>Nomina!AL94</f>
        <v>13408.999999999998</v>
      </c>
      <c r="D57" s="18">
        <f>Nomina!BD94</f>
        <v>102956.73999999998</v>
      </c>
      <c r="E57" s="18">
        <f>Nomina!BV94</f>
        <v>110458.77074999998</v>
      </c>
      <c r="F57" s="18">
        <f>Nomina!CN94</f>
        <v>127040.58151199999</v>
      </c>
      <c r="G57" s="18">
        <f>Nomina!DF94</f>
        <v>134169.72052769997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2:23" x14ac:dyDescent="0.2">
      <c r="B58" t="s">
        <v>417</v>
      </c>
      <c r="C58" s="18">
        <v>110000</v>
      </c>
      <c r="D58" s="18">
        <f t="shared" ref="D58:G64" si="18">C58*(1+D$7)</f>
        <v>113300</v>
      </c>
      <c r="E58" s="18">
        <f t="shared" si="18"/>
        <v>117265.49999999999</v>
      </c>
      <c r="F58" s="18">
        <f t="shared" si="18"/>
        <v>121956.12</v>
      </c>
      <c r="G58" s="18">
        <f t="shared" si="18"/>
        <v>127444.14539999998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2:23" x14ac:dyDescent="0.2">
      <c r="B59" t="s">
        <v>454</v>
      </c>
      <c r="C59" s="18">
        <v>200000</v>
      </c>
      <c r="D59" s="18">
        <f t="shared" si="18"/>
        <v>206000</v>
      </c>
      <c r="E59" s="18">
        <f t="shared" si="18"/>
        <v>213209.99999999997</v>
      </c>
      <c r="F59" s="18">
        <f t="shared" si="18"/>
        <v>221738.39999999997</v>
      </c>
      <c r="G59" s="18">
        <f t="shared" si="18"/>
        <v>231716.62799999994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2:23" x14ac:dyDescent="0.2">
      <c r="B60" t="s">
        <v>50</v>
      </c>
      <c r="C60" s="18">
        <v>150000</v>
      </c>
      <c r="D60" s="18">
        <f t="shared" si="18"/>
        <v>154500</v>
      </c>
      <c r="E60" s="18">
        <f t="shared" si="18"/>
        <v>159907.5</v>
      </c>
      <c r="F60" s="18">
        <f t="shared" si="18"/>
        <v>166303.80000000002</v>
      </c>
      <c r="G60" s="18">
        <f t="shared" si="18"/>
        <v>173787.47100000002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2:23" x14ac:dyDescent="0.2">
      <c r="B61" t="s">
        <v>93</v>
      </c>
      <c r="C61" s="18"/>
      <c r="D61" s="18">
        <f t="shared" si="18"/>
        <v>0</v>
      </c>
      <c r="E61" s="18">
        <f t="shared" si="18"/>
        <v>0</v>
      </c>
      <c r="F61" s="18">
        <f t="shared" si="18"/>
        <v>0</v>
      </c>
      <c r="G61" s="18">
        <f t="shared" si="18"/>
        <v>0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2:23" x14ac:dyDescent="0.2">
      <c r="B62" t="s">
        <v>99</v>
      </c>
      <c r="C62" s="18"/>
      <c r="D62" s="18">
        <f t="shared" si="18"/>
        <v>0</v>
      </c>
      <c r="E62" s="18">
        <f t="shared" si="18"/>
        <v>0</v>
      </c>
      <c r="F62" s="18">
        <f t="shared" si="18"/>
        <v>0</v>
      </c>
      <c r="G62" s="18">
        <f t="shared" si="18"/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2:23" x14ac:dyDescent="0.2">
      <c r="B63" t="s">
        <v>467</v>
      </c>
      <c r="C63" s="18">
        <v>600000</v>
      </c>
      <c r="D63" s="18">
        <f t="shared" si="18"/>
        <v>618000</v>
      </c>
      <c r="E63" s="18">
        <f t="shared" si="18"/>
        <v>639630</v>
      </c>
      <c r="F63" s="18">
        <f t="shared" si="18"/>
        <v>665215.20000000007</v>
      </c>
      <c r="G63" s="18">
        <f t="shared" si="18"/>
        <v>695149.88400000008</v>
      </c>
    </row>
    <row r="64" spans="2:23" x14ac:dyDescent="0.2">
      <c r="B64" t="s">
        <v>469</v>
      </c>
      <c r="C64" s="94">
        <f>500000+100000</f>
        <v>600000</v>
      </c>
      <c r="D64" s="94">
        <f t="shared" si="18"/>
        <v>618000</v>
      </c>
      <c r="E64" s="94">
        <f t="shared" si="18"/>
        <v>639630</v>
      </c>
      <c r="F64" s="94">
        <f t="shared" si="18"/>
        <v>665215.20000000007</v>
      </c>
      <c r="G64" s="94">
        <f t="shared" si="18"/>
        <v>695149.88400000008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2:23" x14ac:dyDescent="0.2">
      <c r="B65" s="7" t="s">
        <v>51</v>
      </c>
      <c r="C65" s="19">
        <f t="shared" ref="C65:G65" si="19">SUM(C53:C64)</f>
        <v>5393409</v>
      </c>
      <c r="D65" s="19">
        <f t="shared" si="19"/>
        <v>5644356.7400000002</v>
      </c>
      <c r="E65" s="19">
        <f t="shared" si="19"/>
        <v>5845807.7707499992</v>
      </c>
      <c r="F65" s="19">
        <f t="shared" si="19"/>
        <v>6091803.5415120004</v>
      </c>
      <c r="G65" s="19">
        <f t="shared" si="19"/>
        <v>6367347.0137276985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2:23" x14ac:dyDescent="0.2"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2:23" x14ac:dyDescent="0.2"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2:23" x14ac:dyDescent="0.2">
      <c r="B68" s="7"/>
      <c r="C68" s="19"/>
      <c r="D68" s="19"/>
      <c r="E68" s="19"/>
      <c r="F68" s="19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2:23" x14ac:dyDescent="0.2">
      <c r="B69" s="7" t="s">
        <v>337</v>
      </c>
      <c r="C69" s="18">
        <f>C49+C65+C35+C28+C42</f>
        <v>10966506.5</v>
      </c>
      <c r="D69" s="18">
        <f>D49+D65+D35+D28+D42</f>
        <v>11724835.565000001</v>
      </c>
      <c r="E69" s="18">
        <f>E49+E65+E35+E28+E42</f>
        <v>12186854.399249999</v>
      </c>
      <c r="F69" s="18">
        <f>F49+F65+F35+F28+F42</f>
        <v>12737491.867152</v>
      </c>
      <c r="G69" s="18">
        <f>G49+G65+G35+G28+G42</f>
        <v>13346133.383132549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2:23" x14ac:dyDescent="0.2">
      <c r="C70" s="18"/>
      <c r="D70" s="18"/>
      <c r="E70" s="18"/>
      <c r="F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2:23" x14ac:dyDescent="0.2">
      <c r="C71" s="19">
        <f>C69+C15</f>
        <v>31548461.442526314</v>
      </c>
      <c r="D71" s="19">
        <f>D69+D15</f>
        <v>59619855.715731576</v>
      </c>
      <c r="E71" s="19">
        <f>E69+E15</f>
        <v>68699114.290932149</v>
      </c>
      <c r="F71" s="19">
        <f>F69+F15</f>
        <v>76112860.854781374</v>
      </c>
      <c r="G71" s="19">
        <f>G69+G15</f>
        <v>83842696.640385732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2:23" x14ac:dyDescent="0.2">
      <c r="C72" s="18"/>
      <c r="D72" s="18"/>
      <c r="E72" s="18"/>
      <c r="F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4" spans="2:23" x14ac:dyDescent="0.2">
      <c r="B74" s="7" t="s">
        <v>144</v>
      </c>
    </row>
    <row r="75" spans="2:23" x14ac:dyDescent="0.2">
      <c r="B75" t="s">
        <v>474</v>
      </c>
      <c r="C75" s="18">
        <v>5500000</v>
      </c>
      <c r="D75" s="10">
        <f>C75*0.2</f>
        <v>1100000</v>
      </c>
      <c r="E75" s="10">
        <f>D75*0.05</f>
        <v>55000</v>
      </c>
    </row>
    <row r="76" spans="2:23" x14ac:dyDescent="0.2">
      <c r="B76" t="s">
        <v>475</v>
      </c>
      <c r="C76" s="94">
        <v>4500000</v>
      </c>
      <c r="D76" s="94">
        <f>C76*(1+D$7)</f>
        <v>4635000</v>
      </c>
      <c r="E76" s="94">
        <f>D76*(1+E$7)</f>
        <v>4797225</v>
      </c>
      <c r="F76" s="94">
        <f>E76*(1+F$7)</f>
        <v>4989114</v>
      </c>
      <c r="G76" s="94">
        <f>F76*(1+G$7)</f>
        <v>5213624.13</v>
      </c>
    </row>
    <row r="77" spans="2:23" x14ac:dyDescent="0.2">
      <c r="B77" s="7" t="s">
        <v>476</v>
      </c>
      <c r="C77" s="19">
        <f>SUM(C75:C76)</f>
        <v>10000000</v>
      </c>
      <c r="D77" s="19">
        <f t="shared" ref="D77:G77" si="20">SUM(D75:D76)</f>
        <v>5735000</v>
      </c>
      <c r="E77" s="19">
        <f t="shared" si="20"/>
        <v>4852225</v>
      </c>
      <c r="F77" s="19">
        <f t="shared" si="20"/>
        <v>4989114</v>
      </c>
      <c r="G77" s="19">
        <f t="shared" si="20"/>
        <v>5213624.13</v>
      </c>
    </row>
    <row r="85" spans="3:23" x14ac:dyDescent="0.2"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8" spans="3:23" x14ac:dyDescent="0.2"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90" spans="3:23" x14ac:dyDescent="0.2">
      <c r="C90" s="18"/>
      <c r="D90" s="18"/>
      <c r="E90" s="18"/>
      <c r="F90" s="18"/>
    </row>
    <row r="95" spans="3:23" x14ac:dyDescent="0.2">
      <c r="C95" s="18"/>
      <c r="D95" s="18"/>
      <c r="E95" s="18"/>
      <c r="F95" s="18"/>
    </row>
    <row r="96" spans="3:23" x14ac:dyDescent="0.2">
      <c r="C96" s="18"/>
      <c r="D96" s="18"/>
      <c r="E96" s="18"/>
      <c r="F96" s="18"/>
    </row>
    <row r="97" spans="2:6" x14ac:dyDescent="0.2">
      <c r="C97" s="18"/>
      <c r="D97" s="18"/>
      <c r="E97" s="18"/>
      <c r="F97" s="18"/>
    </row>
    <row r="98" spans="2:6" x14ac:dyDescent="0.2">
      <c r="C98" s="18"/>
      <c r="D98" s="18"/>
      <c r="E98" s="18"/>
      <c r="F98" s="18"/>
    </row>
    <row r="99" spans="2:6" x14ac:dyDescent="0.2">
      <c r="C99" s="18"/>
      <c r="D99" s="18"/>
      <c r="E99" s="18"/>
      <c r="F99" s="18"/>
    </row>
    <row r="100" spans="2:6" x14ac:dyDescent="0.2">
      <c r="B100" t="s">
        <v>332</v>
      </c>
      <c r="C100" s="18"/>
      <c r="D100" s="18"/>
      <c r="E100" s="18"/>
      <c r="F100" s="18"/>
    </row>
    <row r="101" spans="2:6" x14ac:dyDescent="0.2">
      <c r="B101" t="s">
        <v>333</v>
      </c>
      <c r="C101" s="18"/>
      <c r="D101" s="18"/>
      <c r="E101" s="18"/>
      <c r="F101" s="18"/>
    </row>
    <row r="102" spans="2:6" x14ac:dyDescent="0.2">
      <c r="B102" t="s">
        <v>334</v>
      </c>
      <c r="C102" s="18"/>
      <c r="D102" s="18"/>
      <c r="E102" s="18"/>
      <c r="F102" s="18"/>
    </row>
    <row r="103" spans="2:6" x14ac:dyDescent="0.2">
      <c r="B103" t="s">
        <v>335</v>
      </c>
      <c r="C103" s="18"/>
      <c r="D103" s="18"/>
      <c r="E103" s="18"/>
      <c r="F103" s="18"/>
    </row>
    <row r="104" spans="2:6" x14ac:dyDescent="0.2">
      <c r="B104" t="s">
        <v>336</v>
      </c>
      <c r="C104" s="18"/>
      <c r="D104" s="18"/>
      <c r="E104" s="18"/>
      <c r="F104" s="18"/>
    </row>
    <row r="105" spans="2:6" x14ac:dyDescent="0.2">
      <c r="C105" s="18"/>
      <c r="D105" s="18"/>
      <c r="E105" s="18"/>
      <c r="F105" s="18"/>
    </row>
    <row r="106" spans="2:6" x14ac:dyDescent="0.2">
      <c r="C106" s="18"/>
      <c r="D106" s="18"/>
      <c r="E106" s="18"/>
      <c r="F106" s="18"/>
    </row>
    <row r="107" spans="2:6" x14ac:dyDescent="0.2">
      <c r="C107" s="18"/>
      <c r="D107" s="18"/>
      <c r="E107" s="18"/>
      <c r="F107" s="18"/>
    </row>
    <row r="108" spans="2:6" x14ac:dyDescent="0.2">
      <c r="C108" s="18"/>
      <c r="D108" s="18"/>
      <c r="E108" s="18"/>
      <c r="F108" s="18"/>
    </row>
    <row r="109" spans="2:6" x14ac:dyDescent="0.2">
      <c r="C109" s="18"/>
      <c r="D109" s="18"/>
      <c r="E109" s="18"/>
      <c r="F109" s="18"/>
    </row>
    <row r="110" spans="2:6" x14ac:dyDescent="0.2">
      <c r="C110" s="18"/>
      <c r="D110" s="18"/>
      <c r="E110" s="18"/>
      <c r="F110" s="18"/>
    </row>
    <row r="111" spans="2:6" x14ac:dyDescent="0.2">
      <c r="C111" s="18"/>
      <c r="D111" s="18"/>
      <c r="E111" s="18"/>
      <c r="F111" s="18"/>
    </row>
    <row r="112" spans="2:6" x14ac:dyDescent="0.2">
      <c r="C112" s="18"/>
      <c r="D112" s="18"/>
      <c r="E112" s="18"/>
      <c r="F112" s="18"/>
    </row>
    <row r="113" spans="3:6" x14ac:dyDescent="0.2">
      <c r="C113" s="18"/>
      <c r="D113" s="18"/>
      <c r="E113" s="18"/>
      <c r="F113" s="18"/>
    </row>
    <row r="114" spans="3:6" x14ac:dyDescent="0.2">
      <c r="C114" s="18"/>
      <c r="D114" s="18"/>
      <c r="E114" s="18"/>
      <c r="F114" s="18"/>
    </row>
    <row r="115" spans="3:6" x14ac:dyDescent="0.2">
      <c r="C115" s="18"/>
      <c r="D115" s="18"/>
      <c r="E115" s="18"/>
      <c r="F115" s="18"/>
    </row>
    <row r="116" spans="3:6" x14ac:dyDescent="0.2">
      <c r="C116" s="18"/>
      <c r="D116" s="18"/>
      <c r="E116" s="18"/>
      <c r="F116" s="18"/>
    </row>
    <row r="117" spans="3:6" x14ac:dyDescent="0.2">
      <c r="C117" s="18"/>
      <c r="D117" s="18"/>
      <c r="E117" s="18"/>
      <c r="F117" s="18"/>
    </row>
    <row r="118" spans="3:6" x14ac:dyDescent="0.2">
      <c r="C118" s="18"/>
      <c r="D118" s="18"/>
      <c r="E118" s="18"/>
      <c r="F118" s="18"/>
    </row>
    <row r="119" spans="3:6" x14ac:dyDescent="0.2">
      <c r="C119" s="18"/>
      <c r="D119" s="18"/>
      <c r="E119" s="18"/>
      <c r="F119" s="18"/>
    </row>
    <row r="120" spans="3:6" x14ac:dyDescent="0.2">
      <c r="C120" s="18"/>
      <c r="D120" s="18"/>
      <c r="E120" s="18"/>
      <c r="F120" s="18"/>
    </row>
    <row r="121" spans="3:6" x14ac:dyDescent="0.2">
      <c r="C121" s="18"/>
      <c r="D121" s="18"/>
      <c r="E121" s="18"/>
      <c r="F121" s="18"/>
    </row>
    <row r="122" spans="3:6" x14ac:dyDescent="0.2">
      <c r="C122" s="18"/>
      <c r="D122" s="18"/>
      <c r="E122" s="18"/>
      <c r="F122" s="18"/>
    </row>
    <row r="123" spans="3:6" x14ac:dyDescent="0.2">
      <c r="C123" s="18"/>
      <c r="D123" s="18"/>
      <c r="E123" s="18"/>
      <c r="F123" s="18"/>
    </row>
    <row r="124" spans="3:6" x14ac:dyDescent="0.2">
      <c r="C124" s="18"/>
      <c r="D124" s="18"/>
      <c r="E124" s="18"/>
      <c r="F124" s="18"/>
    </row>
    <row r="125" spans="3:6" x14ac:dyDescent="0.2">
      <c r="C125" s="18"/>
      <c r="D125" s="18"/>
      <c r="E125" s="18"/>
      <c r="F125" s="18"/>
    </row>
    <row r="126" spans="3:6" x14ac:dyDescent="0.2">
      <c r="C126" s="18"/>
      <c r="D126" s="18"/>
      <c r="E126" s="18"/>
      <c r="F126" s="18"/>
    </row>
    <row r="127" spans="3:6" x14ac:dyDescent="0.2">
      <c r="C127" s="18"/>
      <c r="D127" s="18"/>
      <c r="E127" s="18"/>
      <c r="F127" s="18"/>
    </row>
    <row r="128" spans="3:6" x14ac:dyDescent="0.2">
      <c r="C128" s="18"/>
      <c r="D128" s="18"/>
      <c r="E128" s="18"/>
      <c r="F128" s="18"/>
    </row>
    <row r="129" spans="3:6" x14ac:dyDescent="0.2">
      <c r="C129" s="18"/>
      <c r="D129" s="18"/>
      <c r="E129" s="18"/>
      <c r="F129" s="18"/>
    </row>
  </sheetData>
  <sortState xmlns:xlrd2="http://schemas.microsoft.com/office/spreadsheetml/2017/richdata2" ref="L17:M60">
    <sortCondition descending="1" ref="M17:M60"/>
  </sortState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FB68-7D67-4DC5-A323-409278F86121}">
  <dimension ref="B1:DP114"/>
  <sheetViews>
    <sheetView zoomScale="80" zoomScaleNormal="80" workbookViewId="0">
      <pane xSplit="5" ySplit="8" topLeftCell="F9" activePane="bottomRight" state="frozen"/>
      <selection pane="topRight" activeCell="F1" sqref="F1"/>
      <selection pane="bottomLeft" activeCell="A4" sqref="A4"/>
      <selection pane="bottomRight" activeCell="C1" sqref="C1:D5"/>
    </sheetView>
  </sheetViews>
  <sheetFormatPr baseColWidth="10" defaultRowHeight="15" x14ac:dyDescent="0.2"/>
  <cols>
    <col min="1" max="1" width="4.83203125" customWidth="1"/>
    <col min="2" max="2" width="11.5" style="2"/>
    <col min="3" max="3" width="7.5" style="2" customWidth="1"/>
    <col min="4" max="4" width="53.5" customWidth="1"/>
    <col min="5" max="5" width="21" customWidth="1"/>
    <col min="6" max="12" width="10.33203125" style="2" customWidth="1"/>
    <col min="13" max="16" width="10.5" style="4" customWidth="1"/>
    <col min="17" max="18" width="10.5" customWidth="1"/>
    <col min="19" max="19" width="14.1640625" customWidth="1"/>
    <col min="20" max="20" width="12.33203125" customWidth="1"/>
    <col min="21" max="21" width="10.5" style="4" customWidth="1"/>
    <col min="22" max="22" width="13.6640625" style="4" customWidth="1"/>
    <col min="23" max="24" width="10.5" customWidth="1"/>
    <col min="25" max="27" width="12.6640625" style="4" customWidth="1"/>
    <col min="28" max="28" width="2.83203125" style="4" customWidth="1"/>
    <col min="29" max="29" width="12.6640625" style="4" customWidth="1"/>
    <col min="30" max="30" width="2.83203125" style="4" customWidth="1"/>
    <col min="31" max="34" width="10.5" style="4" customWidth="1"/>
    <col min="35" max="36" width="10.5" customWidth="1"/>
    <col min="37" max="37" width="14.1640625" customWidth="1"/>
    <col min="38" max="38" width="12.33203125" customWidth="1"/>
    <col min="39" max="39" width="10.5" style="4" customWidth="1"/>
    <col min="40" max="40" width="13.6640625" style="4" customWidth="1"/>
    <col min="41" max="42" width="10.5" customWidth="1"/>
    <col min="43" max="45" width="12.6640625" style="4" customWidth="1"/>
    <col min="46" max="46" width="4.6640625" style="4" customWidth="1"/>
    <col min="47" max="47" width="12.6640625" style="4" customWidth="1"/>
    <col min="48" max="48" width="3.6640625" style="4" customWidth="1"/>
    <col min="49" max="52" width="10.5" style="4" customWidth="1"/>
    <col min="53" max="54" width="10.5" customWidth="1"/>
    <col min="55" max="55" width="14.1640625" customWidth="1"/>
    <col min="56" max="56" width="12.33203125" customWidth="1"/>
    <col min="57" max="57" width="10.5" style="4" customWidth="1"/>
    <col min="58" max="58" width="13.6640625" style="4" customWidth="1"/>
    <col min="59" max="60" width="10.5" customWidth="1"/>
    <col min="61" max="63" width="12.6640625" style="4" customWidth="1"/>
    <col min="64" max="64" width="4.6640625" style="4" customWidth="1"/>
    <col min="65" max="65" width="12.6640625" style="4" customWidth="1"/>
    <col min="66" max="66" width="3.6640625" style="4" customWidth="1"/>
    <col min="67" max="70" width="10.5" style="4" customWidth="1"/>
    <col min="71" max="72" width="10.5" customWidth="1"/>
    <col min="73" max="73" width="14.1640625" customWidth="1"/>
    <col min="74" max="74" width="12.33203125" customWidth="1"/>
    <col min="75" max="75" width="10.5" style="4" customWidth="1"/>
    <col min="76" max="76" width="13.6640625" style="4" customWidth="1"/>
    <col min="77" max="78" width="10.5" customWidth="1"/>
    <col min="79" max="81" width="12.6640625" style="4" customWidth="1"/>
    <col min="82" max="82" width="4.6640625" style="4" customWidth="1"/>
    <col min="83" max="83" width="12.6640625" style="4" customWidth="1"/>
    <col min="84" max="84" width="3.6640625" style="4" customWidth="1"/>
    <col min="85" max="88" width="10.5" style="4" customWidth="1"/>
    <col min="89" max="90" width="10.5" customWidth="1"/>
    <col min="91" max="91" width="14.1640625" customWidth="1"/>
    <col min="92" max="92" width="12.33203125" customWidth="1"/>
    <col min="93" max="93" width="10.5" style="4" customWidth="1"/>
    <col min="94" max="94" width="13.6640625" style="4" customWidth="1"/>
    <col min="95" max="96" width="10.5" customWidth="1"/>
    <col min="97" max="99" width="12.6640625" style="4" customWidth="1"/>
    <col min="100" max="100" width="4.6640625" style="4" customWidth="1"/>
    <col min="101" max="101" width="12.6640625" style="4" customWidth="1"/>
    <col min="102" max="102" width="3.6640625" style="4" customWidth="1"/>
    <col min="103" max="106" width="10.5" style="4" customWidth="1"/>
    <col min="107" max="108" width="10.5" customWidth="1"/>
    <col min="109" max="109" width="14.1640625" customWidth="1"/>
    <col min="110" max="110" width="12.33203125" customWidth="1"/>
    <col min="111" max="111" width="10.5" style="4" customWidth="1"/>
    <col min="112" max="112" width="13.6640625" style="4" customWidth="1"/>
    <col min="113" max="114" width="10.5" customWidth="1"/>
    <col min="115" max="117" width="12.6640625" style="4" customWidth="1"/>
    <col min="118" max="118" width="4.6640625" style="4" customWidth="1"/>
    <col min="119" max="119" width="12.6640625" style="4" customWidth="1"/>
    <col min="120" max="120" width="3.6640625" style="4" customWidth="1"/>
  </cols>
  <sheetData>
    <row r="1" spans="2:120" x14ac:dyDescent="0.2">
      <c r="B1"/>
      <c r="C1" s="97" t="e" vm="1">
        <v>#VALUE!</v>
      </c>
      <c r="D1" s="97"/>
      <c r="F1"/>
      <c r="G1"/>
      <c r="H1"/>
      <c r="I1"/>
      <c r="J1"/>
      <c r="K1"/>
      <c r="L1"/>
      <c r="M1"/>
      <c r="N1"/>
      <c r="O1"/>
      <c r="P1"/>
      <c r="U1"/>
      <c r="V1"/>
      <c r="Y1"/>
      <c r="Z1"/>
      <c r="AA1"/>
      <c r="AB1"/>
      <c r="AC1"/>
      <c r="AD1"/>
      <c r="AE1"/>
      <c r="AF1"/>
      <c r="AG1"/>
      <c r="AH1"/>
      <c r="AM1"/>
      <c r="AN1"/>
      <c r="AQ1"/>
      <c r="AR1"/>
      <c r="AS1"/>
      <c r="AT1"/>
      <c r="AU1"/>
      <c r="AV1"/>
      <c r="AW1"/>
      <c r="AX1"/>
      <c r="AY1"/>
      <c r="AZ1"/>
      <c r="BE1"/>
      <c r="BF1"/>
      <c r="BI1"/>
      <c r="BJ1"/>
      <c r="BK1"/>
      <c r="BL1"/>
      <c r="BM1"/>
      <c r="BN1"/>
      <c r="BO1"/>
      <c r="BP1"/>
      <c r="BQ1"/>
      <c r="BR1"/>
      <c r="BW1"/>
      <c r="BX1"/>
      <c r="CA1"/>
      <c r="CB1"/>
      <c r="CC1"/>
      <c r="CD1"/>
      <c r="CE1"/>
      <c r="CF1"/>
      <c r="CG1"/>
      <c r="CH1"/>
      <c r="CI1"/>
      <c r="CJ1"/>
      <c r="CO1"/>
      <c r="CP1"/>
      <c r="CS1"/>
      <c r="CT1"/>
      <c r="CU1"/>
      <c r="CV1"/>
      <c r="CW1"/>
      <c r="CX1"/>
      <c r="CY1"/>
      <c r="CZ1"/>
      <c r="DA1"/>
      <c r="DB1"/>
      <c r="DG1"/>
      <c r="DH1"/>
      <c r="DK1"/>
      <c r="DL1"/>
      <c r="DM1"/>
      <c r="DN1"/>
      <c r="DO1"/>
      <c r="DP1"/>
    </row>
    <row r="2" spans="2:120" x14ac:dyDescent="0.2">
      <c r="B2"/>
      <c r="C2" s="97"/>
      <c r="D2" s="97"/>
      <c r="F2"/>
      <c r="G2"/>
      <c r="H2"/>
      <c r="I2"/>
      <c r="J2"/>
      <c r="K2"/>
      <c r="L2"/>
      <c r="M2"/>
      <c r="N2"/>
      <c r="O2"/>
      <c r="P2"/>
      <c r="U2"/>
      <c r="V2"/>
      <c r="Y2"/>
      <c r="Z2"/>
      <c r="AA2"/>
      <c r="AB2"/>
      <c r="AC2"/>
      <c r="AD2"/>
      <c r="AE2"/>
      <c r="AF2"/>
      <c r="AG2"/>
      <c r="AH2"/>
      <c r="AM2"/>
      <c r="AN2"/>
      <c r="AQ2"/>
      <c r="AR2"/>
      <c r="AS2"/>
      <c r="AT2"/>
      <c r="AU2"/>
      <c r="AV2"/>
      <c r="AW2"/>
      <c r="AX2"/>
      <c r="AY2"/>
      <c r="AZ2"/>
      <c r="BE2"/>
      <c r="BF2"/>
      <c r="BI2"/>
      <c r="BJ2"/>
      <c r="BK2"/>
      <c r="BL2"/>
      <c r="BM2"/>
      <c r="BN2"/>
      <c r="BO2"/>
      <c r="BP2"/>
      <c r="BQ2"/>
      <c r="BR2"/>
      <c r="BW2"/>
      <c r="BX2"/>
      <c r="CA2"/>
      <c r="CB2"/>
      <c r="CC2"/>
      <c r="CD2"/>
      <c r="CE2"/>
      <c r="CF2"/>
      <c r="CG2"/>
      <c r="CH2"/>
      <c r="CI2"/>
      <c r="CJ2"/>
      <c r="CO2"/>
      <c r="CP2"/>
      <c r="CS2"/>
      <c r="CT2"/>
      <c r="CU2"/>
      <c r="CV2"/>
      <c r="CW2"/>
      <c r="CX2"/>
      <c r="CY2"/>
      <c r="CZ2"/>
      <c r="DA2"/>
      <c r="DB2"/>
      <c r="DG2"/>
      <c r="DH2"/>
      <c r="DK2"/>
      <c r="DL2"/>
      <c r="DM2"/>
      <c r="DN2"/>
      <c r="DO2"/>
      <c r="DP2"/>
    </row>
    <row r="3" spans="2:120" x14ac:dyDescent="0.2">
      <c r="B3"/>
      <c r="C3" s="97"/>
      <c r="D3" s="97"/>
      <c r="F3"/>
      <c r="G3"/>
      <c r="H3"/>
      <c r="I3"/>
      <c r="J3"/>
      <c r="K3"/>
      <c r="L3"/>
      <c r="M3"/>
      <c r="N3"/>
      <c r="O3"/>
      <c r="P3"/>
      <c r="U3"/>
      <c r="V3"/>
      <c r="Y3"/>
      <c r="Z3"/>
      <c r="AA3"/>
      <c r="AB3"/>
      <c r="AC3"/>
      <c r="AD3"/>
      <c r="AE3"/>
      <c r="AF3"/>
      <c r="AG3"/>
      <c r="AH3"/>
      <c r="AM3"/>
      <c r="AN3"/>
      <c r="AQ3"/>
      <c r="AR3"/>
      <c r="AS3"/>
      <c r="AT3"/>
      <c r="AU3"/>
      <c r="AV3"/>
      <c r="AW3"/>
      <c r="AX3"/>
      <c r="AY3"/>
      <c r="AZ3"/>
      <c r="BE3"/>
      <c r="BF3"/>
      <c r="BI3"/>
      <c r="BJ3"/>
      <c r="BK3"/>
      <c r="BL3"/>
      <c r="BM3"/>
      <c r="BN3"/>
      <c r="BO3"/>
      <c r="BP3"/>
      <c r="BQ3"/>
      <c r="BR3"/>
      <c r="BW3"/>
      <c r="BX3"/>
      <c r="CA3"/>
      <c r="CB3"/>
      <c r="CC3"/>
      <c r="CD3"/>
      <c r="CE3"/>
      <c r="CF3"/>
      <c r="CG3"/>
      <c r="CH3"/>
      <c r="CI3"/>
      <c r="CJ3"/>
      <c r="CO3"/>
      <c r="CP3"/>
      <c r="CS3"/>
      <c r="CT3"/>
      <c r="CU3"/>
      <c r="CV3"/>
      <c r="CW3"/>
      <c r="CX3"/>
      <c r="CY3"/>
      <c r="CZ3"/>
      <c r="DA3"/>
      <c r="DB3"/>
      <c r="DG3"/>
      <c r="DH3"/>
      <c r="DK3"/>
      <c r="DL3"/>
      <c r="DM3"/>
      <c r="DN3"/>
      <c r="DO3"/>
      <c r="DP3"/>
    </row>
    <row r="4" spans="2:120" x14ac:dyDescent="0.2">
      <c r="B4"/>
      <c r="C4" s="97"/>
      <c r="D4" s="97"/>
      <c r="F4"/>
      <c r="G4"/>
      <c r="H4"/>
      <c r="I4"/>
      <c r="J4"/>
      <c r="K4"/>
      <c r="L4"/>
      <c r="M4"/>
      <c r="N4"/>
      <c r="O4"/>
      <c r="P4"/>
      <c r="U4"/>
      <c r="V4"/>
      <c r="Y4"/>
      <c r="Z4"/>
      <c r="AA4"/>
      <c r="AB4"/>
      <c r="AC4"/>
      <c r="AD4"/>
      <c r="AE4"/>
      <c r="AF4"/>
      <c r="AG4"/>
      <c r="AH4"/>
      <c r="AM4"/>
      <c r="AN4"/>
      <c r="AQ4"/>
      <c r="AR4"/>
      <c r="AS4"/>
      <c r="AT4"/>
      <c r="AU4"/>
      <c r="AV4"/>
      <c r="AW4"/>
      <c r="AX4"/>
      <c r="AY4"/>
      <c r="AZ4"/>
      <c r="BE4"/>
      <c r="BF4"/>
      <c r="BI4"/>
      <c r="BJ4"/>
      <c r="BK4"/>
      <c r="BL4"/>
      <c r="BM4"/>
      <c r="BN4"/>
      <c r="BO4"/>
      <c r="BP4"/>
      <c r="BQ4"/>
      <c r="BR4"/>
      <c r="BW4"/>
      <c r="BX4"/>
      <c r="CA4"/>
      <c r="CB4"/>
      <c r="CC4"/>
      <c r="CD4"/>
      <c r="CE4"/>
      <c r="CF4"/>
      <c r="CG4"/>
      <c r="CH4"/>
      <c r="CI4"/>
      <c r="CJ4"/>
      <c r="CO4"/>
      <c r="CP4"/>
      <c r="CS4"/>
      <c r="CT4"/>
      <c r="CU4"/>
      <c r="CV4"/>
      <c r="CW4"/>
      <c r="CX4"/>
      <c r="CY4"/>
      <c r="CZ4"/>
      <c r="DA4"/>
      <c r="DB4"/>
      <c r="DG4"/>
      <c r="DH4"/>
      <c r="DK4"/>
      <c r="DL4"/>
      <c r="DM4"/>
      <c r="DN4"/>
      <c r="DO4"/>
      <c r="DP4"/>
    </row>
    <row r="5" spans="2:120" x14ac:dyDescent="0.2">
      <c r="B5"/>
      <c r="C5" s="97"/>
      <c r="D5" s="97"/>
      <c r="F5"/>
      <c r="G5"/>
      <c r="H5"/>
      <c r="I5"/>
      <c r="J5"/>
      <c r="K5"/>
      <c r="L5"/>
      <c r="M5"/>
      <c r="N5"/>
      <c r="O5"/>
      <c r="P5"/>
      <c r="U5"/>
      <c r="V5"/>
      <c r="Y5"/>
      <c r="Z5"/>
      <c r="AA5"/>
      <c r="AB5"/>
      <c r="AC5"/>
      <c r="AD5"/>
      <c r="AE5"/>
      <c r="AF5"/>
      <c r="AG5"/>
      <c r="AH5"/>
      <c r="AM5"/>
      <c r="AN5"/>
      <c r="AQ5"/>
      <c r="AR5"/>
      <c r="AS5"/>
      <c r="AT5"/>
      <c r="AU5"/>
      <c r="AV5"/>
      <c r="AW5"/>
      <c r="AX5"/>
      <c r="AY5"/>
      <c r="AZ5"/>
      <c r="BE5"/>
      <c r="BF5"/>
      <c r="BI5"/>
      <c r="BJ5"/>
      <c r="BK5"/>
      <c r="BL5"/>
      <c r="BM5"/>
      <c r="BN5"/>
      <c r="BO5"/>
      <c r="BP5"/>
      <c r="BQ5"/>
      <c r="BR5"/>
      <c r="BW5"/>
      <c r="BX5"/>
      <c r="CA5"/>
      <c r="CB5"/>
      <c r="CC5"/>
      <c r="CD5"/>
      <c r="CE5"/>
      <c r="CF5"/>
      <c r="CG5"/>
      <c r="CH5"/>
      <c r="CI5"/>
      <c r="CJ5"/>
      <c r="CO5"/>
      <c r="CP5"/>
      <c r="CS5"/>
      <c r="CT5"/>
      <c r="CU5"/>
      <c r="CV5"/>
      <c r="CW5"/>
      <c r="CX5"/>
      <c r="CY5"/>
      <c r="CZ5"/>
      <c r="DA5"/>
      <c r="DB5"/>
      <c r="DG5"/>
      <c r="DH5"/>
      <c r="DK5"/>
      <c r="DL5"/>
      <c r="DM5"/>
      <c r="DN5"/>
      <c r="DO5"/>
      <c r="DP5"/>
    </row>
    <row r="6" spans="2:120" s="38" customFormat="1" x14ac:dyDescent="0.2">
      <c r="B6" s="37"/>
      <c r="C6" s="37"/>
      <c r="D6" s="41"/>
      <c r="F6" s="37">
        <f>F80</f>
        <v>0</v>
      </c>
      <c r="G6" s="37">
        <f t="shared" ref="G6:K6" si="0">G80</f>
        <v>44</v>
      </c>
      <c r="H6" s="37">
        <f t="shared" si="0"/>
        <v>127</v>
      </c>
      <c r="I6" s="37">
        <f t="shared" si="0"/>
        <v>149</v>
      </c>
      <c r="J6" s="37">
        <f t="shared" si="0"/>
        <v>162</v>
      </c>
      <c r="K6" s="37">
        <f t="shared" si="0"/>
        <v>178</v>
      </c>
      <c r="L6" s="37"/>
      <c r="M6" s="5"/>
      <c r="AE6" s="5" t="str">
        <f>G8</f>
        <v>PLAZAS AÑO 1</v>
      </c>
      <c r="AW6" s="5" t="str">
        <f>H8</f>
        <v>PLAZAS AÑO 2</v>
      </c>
      <c r="BO6" s="5" t="str">
        <f>I8</f>
        <v>PLAZAS AÑO 3</v>
      </c>
      <c r="CG6" s="5" t="str">
        <f>J8</f>
        <v>PLAZAS AÑO 4</v>
      </c>
      <c r="CY6" s="5" t="str">
        <f>K8</f>
        <v>PLAZAS AÑO 5</v>
      </c>
    </row>
    <row r="7" spans="2:120" x14ac:dyDescent="0.2">
      <c r="D7" s="7" t="s">
        <v>5</v>
      </c>
      <c r="G7" s="7">
        <v>2025</v>
      </c>
      <c r="H7" s="7">
        <v>2026</v>
      </c>
      <c r="I7" s="7">
        <v>2027</v>
      </c>
      <c r="J7" s="7">
        <v>2028</v>
      </c>
      <c r="K7" s="7">
        <v>2029</v>
      </c>
      <c r="N7" s="45"/>
      <c r="Q7" s="38"/>
      <c r="T7">
        <v>40</v>
      </c>
      <c r="U7">
        <v>40</v>
      </c>
      <c r="V7"/>
      <c r="W7" s="38">
        <v>0.17</v>
      </c>
      <c r="X7" s="38">
        <v>0.17</v>
      </c>
      <c r="Y7" s="46">
        <v>0.03</v>
      </c>
      <c r="Z7" s="5"/>
      <c r="AA7" s="5"/>
      <c r="AB7" s="5"/>
      <c r="AC7" s="5"/>
      <c r="AD7" s="5"/>
      <c r="AE7" s="4">
        <f>Flujo!D7</f>
        <v>0</v>
      </c>
      <c r="AF7" s="45"/>
      <c r="AI7" s="38"/>
      <c r="AL7">
        <v>40</v>
      </c>
      <c r="AM7">
        <v>40</v>
      </c>
      <c r="AN7"/>
      <c r="AO7" s="38">
        <v>0.17</v>
      </c>
      <c r="AP7" s="38">
        <v>0.17</v>
      </c>
      <c r="AQ7" s="46">
        <v>0.03</v>
      </c>
      <c r="AR7" s="5"/>
      <c r="AS7" s="5"/>
      <c r="AT7" s="5"/>
      <c r="AU7" s="5"/>
      <c r="AV7" s="5"/>
      <c r="AW7" s="4">
        <f>Flujo!E7</f>
        <v>0.03</v>
      </c>
      <c r="AX7" s="45"/>
      <c r="BA7" s="38"/>
      <c r="BD7">
        <v>40</v>
      </c>
      <c r="BE7">
        <v>40</v>
      </c>
      <c r="BF7"/>
      <c r="BG7" s="38">
        <v>0.17</v>
      </c>
      <c r="BH7" s="38">
        <v>0.17</v>
      </c>
      <c r="BI7" s="46">
        <v>0.03</v>
      </c>
      <c r="BJ7" s="5"/>
      <c r="BK7" s="5"/>
      <c r="BL7" s="5"/>
      <c r="BM7" s="5"/>
      <c r="BN7" s="5"/>
      <c r="BO7" s="4">
        <f>Flujo!F7</f>
        <v>3.5000000000000003E-2</v>
      </c>
      <c r="BP7" s="45"/>
      <c r="BS7" s="38"/>
      <c r="BV7">
        <v>40</v>
      </c>
      <c r="BW7">
        <v>40</v>
      </c>
      <c r="BX7"/>
      <c r="BY7" s="38">
        <v>0.17</v>
      </c>
      <c r="BZ7" s="38">
        <v>0.17</v>
      </c>
      <c r="CA7" s="46">
        <v>0.03</v>
      </c>
      <c r="CB7" s="5"/>
      <c r="CC7" s="5"/>
      <c r="CD7" s="5"/>
      <c r="CE7" s="5"/>
      <c r="CF7" s="5"/>
      <c r="CG7" s="4">
        <f>Flujo!G7</f>
        <v>0.04</v>
      </c>
      <c r="CH7" s="45"/>
      <c r="CK7" s="38"/>
      <c r="CN7">
        <v>40</v>
      </c>
      <c r="CO7">
        <v>40</v>
      </c>
      <c r="CP7"/>
      <c r="CQ7" s="38">
        <v>0.17</v>
      </c>
      <c r="CR7" s="38">
        <v>0.17</v>
      </c>
      <c r="CS7" s="46">
        <v>0.03</v>
      </c>
      <c r="CT7" s="5"/>
      <c r="CU7" s="5"/>
      <c r="CV7" s="5"/>
      <c r="CW7" s="5"/>
      <c r="CX7" s="5"/>
      <c r="CY7" s="4">
        <f>Flujo!H7</f>
        <v>4.4999999999999998E-2</v>
      </c>
      <c r="CZ7" s="45"/>
      <c r="DC7" s="38"/>
      <c r="DF7">
        <v>40</v>
      </c>
      <c r="DG7">
        <v>40</v>
      </c>
      <c r="DH7"/>
      <c r="DI7" s="38">
        <v>0.17</v>
      </c>
      <c r="DJ7" s="38">
        <v>0.17</v>
      </c>
      <c r="DK7" s="46">
        <v>0.03</v>
      </c>
      <c r="DL7" s="5"/>
      <c r="DM7" s="5"/>
      <c r="DN7" s="5"/>
      <c r="DO7" s="5"/>
      <c r="DP7" s="5"/>
    </row>
    <row r="8" spans="2:120" s="11" customFormat="1" ht="48" x14ac:dyDescent="0.2">
      <c r="B8" s="8" t="s">
        <v>8</v>
      </c>
      <c r="C8" s="8" t="s">
        <v>9</v>
      </c>
      <c r="D8" s="8" t="s">
        <v>10</v>
      </c>
      <c r="E8" s="8" t="s">
        <v>11</v>
      </c>
      <c r="F8" s="8" t="s">
        <v>100</v>
      </c>
      <c r="G8" s="8" t="s">
        <v>101</v>
      </c>
      <c r="H8" s="8" t="s">
        <v>102</v>
      </c>
      <c r="I8" s="8" t="s">
        <v>103</v>
      </c>
      <c r="J8" s="8" t="s">
        <v>104</v>
      </c>
      <c r="K8" s="8" t="s">
        <v>105</v>
      </c>
      <c r="L8" s="8" t="s">
        <v>119</v>
      </c>
      <c r="M8" s="9" t="s">
        <v>106</v>
      </c>
      <c r="N8" s="9" t="s">
        <v>114</v>
      </c>
      <c r="O8" s="9" t="s">
        <v>115</v>
      </c>
      <c r="P8" s="9" t="s">
        <v>116</v>
      </c>
      <c r="Q8" s="9" t="s">
        <v>117</v>
      </c>
      <c r="R8" s="8" t="s">
        <v>1</v>
      </c>
      <c r="S8" s="8" t="s">
        <v>261</v>
      </c>
      <c r="T8" s="9" t="s">
        <v>12</v>
      </c>
      <c r="U8" s="9" t="s">
        <v>13</v>
      </c>
      <c r="V8" s="8" t="s">
        <v>14</v>
      </c>
      <c r="W8" s="9" t="s">
        <v>154</v>
      </c>
      <c r="X8" s="9" t="s">
        <v>155</v>
      </c>
      <c r="Y8" s="8" t="s">
        <v>258</v>
      </c>
      <c r="Z8" s="8" t="s">
        <v>262</v>
      </c>
      <c r="AA8" s="8" t="s">
        <v>262</v>
      </c>
      <c r="AB8" s="8"/>
      <c r="AC8" s="8" t="s">
        <v>318</v>
      </c>
      <c r="AD8" s="8"/>
      <c r="AE8" s="9" t="s">
        <v>106</v>
      </c>
      <c r="AF8" s="9" t="s">
        <v>114</v>
      </c>
      <c r="AG8" s="9" t="s">
        <v>115</v>
      </c>
      <c r="AH8" s="9" t="s">
        <v>116</v>
      </c>
      <c r="AI8" s="9" t="s">
        <v>117</v>
      </c>
      <c r="AJ8" s="8" t="s">
        <v>1</v>
      </c>
      <c r="AK8" s="8" t="s">
        <v>261</v>
      </c>
      <c r="AL8" s="9" t="s">
        <v>12</v>
      </c>
      <c r="AM8" s="9" t="s">
        <v>13</v>
      </c>
      <c r="AN8" s="8" t="s">
        <v>14</v>
      </c>
      <c r="AO8" s="9" t="s">
        <v>154</v>
      </c>
      <c r="AP8" s="9" t="s">
        <v>155</v>
      </c>
      <c r="AQ8" s="8" t="s">
        <v>258</v>
      </c>
      <c r="AR8" s="8" t="s">
        <v>262</v>
      </c>
      <c r="AS8" s="8" t="s">
        <v>262</v>
      </c>
      <c r="AT8" s="8"/>
      <c r="AU8" s="8" t="s">
        <v>319</v>
      </c>
      <c r="AV8" s="8"/>
      <c r="AW8" s="9" t="s">
        <v>106</v>
      </c>
      <c r="AX8" s="9" t="s">
        <v>114</v>
      </c>
      <c r="AY8" s="9" t="s">
        <v>115</v>
      </c>
      <c r="AZ8" s="9" t="s">
        <v>116</v>
      </c>
      <c r="BA8" s="9" t="s">
        <v>117</v>
      </c>
      <c r="BB8" s="8" t="s">
        <v>1</v>
      </c>
      <c r="BC8" s="8" t="s">
        <v>261</v>
      </c>
      <c r="BD8" s="9" t="s">
        <v>12</v>
      </c>
      <c r="BE8" s="9" t="s">
        <v>13</v>
      </c>
      <c r="BF8" s="8" t="s">
        <v>14</v>
      </c>
      <c r="BG8" s="9" t="s">
        <v>154</v>
      </c>
      <c r="BH8" s="9" t="s">
        <v>155</v>
      </c>
      <c r="BI8" s="8" t="s">
        <v>258</v>
      </c>
      <c r="BJ8" s="8" t="s">
        <v>262</v>
      </c>
      <c r="BK8" s="8" t="s">
        <v>262</v>
      </c>
      <c r="BL8" s="8"/>
      <c r="BM8" s="8" t="s">
        <v>320</v>
      </c>
      <c r="BN8" s="8"/>
      <c r="BO8" s="9" t="s">
        <v>106</v>
      </c>
      <c r="BP8" s="9" t="s">
        <v>114</v>
      </c>
      <c r="BQ8" s="9" t="s">
        <v>115</v>
      </c>
      <c r="BR8" s="9" t="s">
        <v>116</v>
      </c>
      <c r="BS8" s="9" t="s">
        <v>117</v>
      </c>
      <c r="BT8" s="8" t="s">
        <v>1</v>
      </c>
      <c r="BU8" s="8" t="s">
        <v>261</v>
      </c>
      <c r="BV8" s="9" t="s">
        <v>12</v>
      </c>
      <c r="BW8" s="9" t="s">
        <v>13</v>
      </c>
      <c r="BX8" s="8" t="s">
        <v>14</v>
      </c>
      <c r="BY8" s="9" t="s">
        <v>154</v>
      </c>
      <c r="BZ8" s="9" t="s">
        <v>155</v>
      </c>
      <c r="CA8" s="8" t="s">
        <v>258</v>
      </c>
      <c r="CB8" s="8" t="s">
        <v>262</v>
      </c>
      <c r="CC8" s="8" t="s">
        <v>262</v>
      </c>
      <c r="CD8" s="8"/>
      <c r="CE8" s="8" t="s">
        <v>321</v>
      </c>
      <c r="CF8" s="8"/>
      <c r="CG8" s="9" t="s">
        <v>106</v>
      </c>
      <c r="CH8" s="9" t="s">
        <v>114</v>
      </c>
      <c r="CI8" s="9" t="s">
        <v>115</v>
      </c>
      <c r="CJ8" s="9" t="s">
        <v>116</v>
      </c>
      <c r="CK8" s="9" t="s">
        <v>117</v>
      </c>
      <c r="CL8" s="8" t="s">
        <v>1</v>
      </c>
      <c r="CM8" s="8" t="s">
        <v>261</v>
      </c>
      <c r="CN8" s="9" t="s">
        <v>12</v>
      </c>
      <c r="CO8" s="9" t="s">
        <v>13</v>
      </c>
      <c r="CP8" s="8" t="s">
        <v>14</v>
      </c>
      <c r="CQ8" s="9" t="s">
        <v>154</v>
      </c>
      <c r="CR8" s="9" t="s">
        <v>155</v>
      </c>
      <c r="CS8" s="8" t="s">
        <v>258</v>
      </c>
      <c r="CT8" s="8" t="s">
        <v>262</v>
      </c>
      <c r="CU8" s="8" t="s">
        <v>262</v>
      </c>
      <c r="CV8" s="8"/>
      <c r="CW8" s="8" t="s">
        <v>322</v>
      </c>
      <c r="CX8" s="8"/>
      <c r="CY8" s="9" t="s">
        <v>106</v>
      </c>
      <c r="CZ8" s="9" t="s">
        <v>114</v>
      </c>
      <c r="DA8" s="9" t="s">
        <v>115</v>
      </c>
      <c r="DB8" s="9" t="s">
        <v>116</v>
      </c>
      <c r="DC8" s="9" t="s">
        <v>117</v>
      </c>
      <c r="DD8" s="8" t="s">
        <v>1</v>
      </c>
      <c r="DE8" s="8" t="s">
        <v>261</v>
      </c>
      <c r="DF8" s="9" t="s">
        <v>12</v>
      </c>
      <c r="DG8" s="9" t="s">
        <v>13</v>
      </c>
      <c r="DH8" s="8" t="s">
        <v>14</v>
      </c>
      <c r="DI8" s="9" t="s">
        <v>154</v>
      </c>
      <c r="DJ8" s="9" t="s">
        <v>155</v>
      </c>
      <c r="DK8" s="8" t="s">
        <v>258</v>
      </c>
      <c r="DL8" s="8" t="s">
        <v>262</v>
      </c>
      <c r="DM8" s="8" t="s">
        <v>262</v>
      </c>
      <c r="DN8" s="8"/>
      <c r="DO8" s="8" t="s">
        <v>323</v>
      </c>
      <c r="DP8" s="8"/>
    </row>
    <row r="9" spans="2:120" x14ac:dyDescent="0.2">
      <c r="B9" t="s">
        <v>18</v>
      </c>
      <c r="C9" s="2">
        <v>1</v>
      </c>
      <c r="D9" t="s">
        <v>109</v>
      </c>
      <c r="E9" t="s">
        <v>19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0">
        <f>SUMIF($D$86:$D$94,C9,$F$86:$F$94)</f>
        <v>41390</v>
      </c>
      <c r="N9" s="10">
        <f>SUMIF($D$86:$D$94,$C9,$G$86:$G$94)</f>
        <v>6374.0599999999995</v>
      </c>
      <c r="O9" s="10">
        <f>SUMIF($D$86:$D$94,$C9,$H$86:$H$94)</f>
        <v>624</v>
      </c>
      <c r="P9" s="10">
        <f>SUMIF($D$86:$D$94,$C9,$I$86:$I$94)</f>
        <v>0</v>
      </c>
      <c r="Q9" s="10">
        <f>SUMIF($D$86:$D$94,$C9,$J$86:$J$94)</f>
        <v>40000</v>
      </c>
      <c r="R9" s="10">
        <f>SUM(M9:Q9)</f>
        <v>88388.06</v>
      </c>
      <c r="S9" s="10">
        <f>R9*12</f>
        <v>1060656.72</v>
      </c>
      <c r="T9" s="10">
        <f>M9/30.4*$T$7</f>
        <v>54460.526315789473</v>
      </c>
      <c r="U9" s="10">
        <f>(M9/30.4*$T$7)*0.25</f>
        <v>13615.131578947368</v>
      </c>
      <c r="V9" s="10">
        <f>S9+T9+U9</f>
        <v>1128732.3778947368</v>
      </c>
      <c r="W9" s="10">
        <f>M9*$W$7</f>
        <v>7036.3</v>
      </c>
      <c r="X9" s="10">
        <f>M9*$X$7</f>
        <v>7036.3</v>
      </c>
      <c r="Y9" s="10">
        <f>M9*$Y$7</f>
        <v>1241.7</v>
      </c>
      <c r="Z9" s="10">
        <f>(Y9+W9+X9)*12</f>
        <v>183771.59999999998</v>
      </c>
      <c r="AA9" s="10">
        <f>Z9+V9</f>
        <v>1312503.9778947369</v>
      </c>
      <c r="AB9" s="10"/>
      <c r="AC9" s="10">
        <f>G9*AA9</f>
        <v>1312503.9778947369</v>
      </c>
      <c r="AD9" s="10"/>
      <c r="AE9" s="10">
        <f>M9*(1+$AE$7)</f>
        <v>41390</v>
      </c>
      <c r="AF9" s="10">
        <f>N9</f>
        <v>6374.0599999999995</v>
      </c>
      <c r="AG9" s="10">
        <f t="shared" ref="AG9:AI9" si="1">O9</f>
        <v>624</v>
      </c>
      <c r="AH9" s="10">
        <f t="shared" si="1"/>
        <v>0</v>
      </c>
      <c r="AI9" s="10">
        <f t="shared" si="1"/>
        <v>40000</v>
      </c>
      <c r="AJ9" s="10">
        <f>SUM(AE9:AI9)</f>
        <v>88388.06</v>
      </c>
      <c r="AK9" s="10">
        <f>AJ9*12</f>
        <v>1060656.72</v>
      </c>
      <c r="AL9" s="10">
        <f>AE9/30.4*$T$7</f>
        <v>54460.526315789473</v>
      </c>
      <c r="AM9" s="10">
        <f>(AE9/30.4*$U$7)*0.25</f>
        <v>13615.131578947368</v>
      </c>
      <c r="AN9" s="10">
        <f>AK9+AL9+AM9</f>
        <v>1128732.3778947368</v>
      </c>
      <c r="AO9" s="10">
        <f>AE9*$W$7</f>
        <v>7036.3</v>
      </c>
      <c r="AP9" s="10">
        <f>AE9*$X$7</f>
        <v>7036.3</v>
      </c>
      <c r="AQ9" s="10">
        <f>AE9*$Y$7</f>
        <v>1241.7</v>
      </c>
      <c r="AR9" s="10">
        <f>(AQ9+AO9+AP9)*12</f>
        <v>183771.59999999998</v>
      </c>
      <c r="AS9" s="10">
        <f>AR9+AN9</f>
        <v>1312503.9778947369</v>
      </c>
      <c r="AT9" s="10"/>
      <c r="AU9" s="10">
        <f>G9*AS9</f>
        <v>1312503.9778947369</v>
      </c>
      <c r="AV9" s="10"/>
      <c r="AW9" s="10">
        <f>AE9*(1+$AW$7)</f>
        <v>42631.700000000004</v>
      </c>
      <c r="AX9" s="10">
        <f>AF9</f>
        <v>6374.0599999999995</v>
      </c>
      <c r="AY9" s="10">
        <f t="shared" ref="AY9:AY12" si="2">AG9</f>
        <v>624</v>
      </c>
      <c r="AZ9" s="10">
        <f t="shared" ref="AZ9:AZ12" si="3">AH9</f>
        <v>0</v>
      </c>
      <c r="BA9" s="10">
        <f t="shared" ref="BA9:BA12" si="4">AI9</f>
        <v>40000</v>
      </c>
      <c r="BB9" s="10">
        <f>SUM(AW9:BA9)</f>
        <v>89629.760000000009</v>
      </c>
      <c r="BC9" s="10">
        <f>BB9*12</f>
        <v>1075557.1200000001</v>
      </c>
      <c r="BD9" s="10">
        <f>AW9/30.4*$T$7</f>
        <v>56094.342105263167</v>
      </c>
      <c r="BE9" s="10">
        <f>(AW9/30.4*$U$7)*0.25</f>
        <v>14023.585526315792</v>
      </c>
      <c r="BF9" s="10">
        <f>BC9+BD9+BE9</f>
        <v>1145675.047631579</v>
      </c>
      <c r="BG9" s="10">
        <f>AW9*$W$7</f>
        <v>7247.389000000001</v>
      </c>
      <c r="BH9" s="10">
        <f>AW9*$X$7</f>
        <v>7247.389000000001</v>
      </c>
      <c r="BI9" s="10">
        <f>AW9*$Y$7</f>
        <v>1278.951</v>
      </c>
      <c r="BJ9" s="10">
        <f>(BI9+BG9+BH9)*12</f>
        <v>189284.74800000002</v>
      </c>
      <c r="BK9" s="10">
        <f>BJ9+BF9</f>
        <v>1334959.7956315791</v>
      </c>
      <c r="BL9" s="10"/>
      <c r="BM9" s="10">
        <f>H9*BK9</f>
        <v>1334959.7956315791</v>
      </c>
      <c r="BN9" s="10"/>
      <c r="BO9" s="10">
        <f>AW9*(1+$BO$7)</f>
        <v>44123.809500000003</v>
      </c>
      <c r="BP9" s="10">
        <f>AX9</f>
        <v>6374.0599999999995</v>
      </c>
      <c r="BQ9" s="10">
        <f t="shared" ref="BQ9:BQ12" si="5">AY9</f>
        <v>624</v>
      </c>
      <c r="BR9" s="10">
        <f t="shared" ref="BR9:BR12" si="6">AZ9</f>
        <v>0</v>
      </c>
      <c r="BS9" s="10">
        <f t="shared" ref="BS9:BS12" si="7">BA9</f>
        <v>40000</v>
      </c>
      <c r="BT9" s="10">
        <f>SUM(BO9:BS9)</f>
        <v>91121.869500000001</v>
      </c>
      <c r="BU9" s="10">
        <f>BT9*12</f>
        <v>1093462.4339999999</v>
      </c>
      <c r="BV9" s="10">
        <f>BO9/30.4*$T$7</f>
        <v>58057.644078947378</v>
      </c>
      <c r="BW9" s="10">
        <f>(BO9/30.4*$U$7)*0.25</f>
        <v>14514.411019736845</v>
      </c>
      <c r="BX9" s="10">
        <f>BU9+BV9+BW9</f>
        <v>1166034.4890986842</v>
      </c>
      <c r="BY9" s="10">
        <f>BO9*$W$7</f>
        <v>7501.0476150000013</v>
      </c>
      <c r="BZ9" s="10">
        <f>BO9*$X$7</f>
        <v>7501.0476150000013</v>
      </c>
      <c r="CA9" s="10">
        <f>BO9*$Y$7</f>
        <v>1323.714285</v>
      </c>
      <c r="CB9" s="10">
        <f>(CA9+BY9+BZ9)*12</f>
        <v>195909.71418000004</v>
      </c>
      <c r="CC9" s="10">
        <f>CB9+BX9</f>
        <v>1361944.2032786843</v>
      </c>
      <c r="CD9" s="10"/>
      <c r="CE9" s="10">
        <f>I9*CC9</f>
        <v>1361944.2032786843</v>
      </c>
      <c r="CF9" s="10"/>
      <c r="CG9" s="10">
        <f>BO9*(1+$CG$7)</f>
        <v>45888.761880000005</v>
      </c>
      <c r="CH9" s="10">
        <f>BP9</f>
        <v>6374.0599999999995</v>
      </c>
      <c r="CI9" s="10">
        <f t="shared" ref="CI9:CI12" si="8">BQ9</f>
        <v>624</v>
      </c>
      <c r="CJ9" s="10">
        <f t="shared" ref="CJ9:CJ12" si="9">BR9</f>
        <v>0</v>
      </c>
      <c r="CK9" s="10">
        <f t="shared" ref="CK9:CK12" si="10">BS9</f>
        <v>40000</v>
      </c>
      <c r="CL9" s="10">
        <f>SUM(CG9:CK9)</f>
        <v>92886.821880000003</v>
      </c>
      <c r="CM9" s="10">
        <f>CL9*12</f>
        <v>1114641.86256</v>
      </c>
      <c r="CN9" s="10">
        <f>CG9/30.4*$T$7</f>
        <v>60379.94984210527</v>
      </c>
      <c r="CO9" s="10">
        <f>(CG9/30.4*$U$7)*0.25</f>
        <v>15094.987460526318</v>
      </c>
      <c r="CP9" s="10">
        <f>CM9+CN9+CO9</f>
        <v>1190116.7998626318</v>
      </c>
      <c r="CQ9" s="10">
        <f>CG9*$W$7</f>
        <v>7801.089519600001</v>
      </c>
      <c r="CR9" s="10">
        <f>CG9*$X$7</f>
        <v>7801.089519600001</v>
      </c>
      <c r="CS9" s="10">
        <f>CG9*$Y$7</f>
        <v>1376.6628564</v>
      </c>
      <c r="CT9" s="10">
        <f>(CS9+CQ9+CR9)*12</f>
        <v>203746.10274720003</v>
      </c>
      <c r="CU9" s="10">
        <f>CT9+CP9</f>
        <v>1393862.9026098319</v>
      </c>
      <c r="CV9" s="10"/>
      <c r="CW9" s="10">
        <f>J9*CU9</f>
        <v>1393862.9026098319</v>
      </c>
      <c r="CX9" s="10"/>
      <c r="CY9" s="10">
        <f>CG9*(1+$CY$7)</f>
        <v>47953.756164600003</v>
      </c>
      <c r="CZ9" s="10">
        <f>CH9</f>
        <v>6374.0599999999995</v>
      </c>
      <c r="DA9" s="10">
        <f t="shared" ref="DA9:DA12" si="11">CI9</f>
        <v>624</v>
      </c>
      <c r="DB9" s="10">
        <f t="shared" ref="DB9:DB12" si="12">CJ9</f>
        <v>0</v>
      </c>
      <c r="DC9" s="10">
        <f t="shared" ref="DC9:DC12" si="13">CK9</f>
        <v>40000</v>
      </c>
      <c r="DD9" s="10">
        <f>SUM(CY9:DC9)</f>
        <v>94951.816164599993</v>
      </c>
      <c r="DE9" s="10">
        <f>DD9*12</f>
        <v>1139421.7939752</v>
      </c>
      <c r="DF9" s="10">
        <f>CY9/30.4*$T$7</f>
        <v>63097.047585000008</v>
      </c>
      <c r="DG9" s="10">
        <f>(CY9/30.4*$U$7)*0.25</f>
        <v>15774.261896250002</v>
      </c>
      <c r="DH9" s="10">
        <f>DE9+DF9+DG9</f>
        <v>1218293.1034564502</v>
      </c>
      <c r="DI9" s="10">
        <f>CY9*$W$7</f>
        <v>8152.138547982001</v>
      </c>
      <c r="DJ9" s="10">
        <f>CY9*$X$7</f>
        <v>8152.138547982001</v>
      </c>
      <c r="DK9" s="10">
        <f>CY9*$Y$7</f>
        <v>1438.612684938</v>
      </c>
      <c r="DL9" s="10">
        <f>(DK9+DI9+DJ9)*12</f>
        <v>212914.67737082404</v>
      </c>
      <c r="DM9" s="10">
        <f>DL9+DH9</f>
        <v>1431207.7808272741</v>
      </c>
      <c r="DN9" s="10"/>
      <c r="DO9" s="10">
        <f>K9*DM9</f>
        <v>1431207.7808272741</v>
      </c>
      <c r="DP9" s="10"/>
    </row>
    <row r="10" spans="2:120" x14ac:dyDescent="0.2">
      <c r="B10" t="s">
        <v>18</v>
      </c>
      <c r="C10" s="2">
        <v>3</v>
      </c>
      <c r="D10" t="s">
        <v>118</v>
      </c>
      <c r="E10" t="s">
        <v>19</v>
      </c>
      <c r="I10" s="2">
        <v>1</v>
      </c>
      <c r="J10" s="2">
        <v>1</v>
      </c>
      <c r="K10" s="2">
        <v>1</v>
      </c>
      <c r="L10" s="2">
        <v>1</v>
      </c>
      <c r="M10" s="10">
        <f>SUMIF($D$86:$D$94,C10,$F$86:$F$94)</f>
        <v>23214</v>
      </c>
      <c r="N10" s="10">
        <f>SUMIF($D$86:$D$94,$C10,$G$86:$G$94)</f>
        <v>3574.9560000000001</v>
      </c>
      <c r="O10" s="10">
        <f>SUMIF($D$86:$D$94,$C10,$H$86:$H$94)</f>
        <v>624</v>
      </c>
      <c r="P10" s="10">
        <f>SUMIF($D$86:$D$94,$C10,$I$86:$I$94)</f>
        <v>0</v>
      </c>
      <c r="Q10" s="10">
        <f>SUMIF($D$86:$D$94,$C10,$J$86:$J$94)</f>
        <v>10000</v>
      </c>
      <c r="R10" s="10">
        <f>SUM(M10:Q10)</f>
        <v>37412.955999999998</v>
      </c>
      <c r="S10" s="10">
        <f>R10*12</f>
        <v>448955.47199999995</v>
      </c>
      <c r="T10" s="10">
        <f>M10/30.4*$T$7</f>
        <v>30544.736842105263</v>
      </c>
      <c r="U10" s="10">
        <f>(M10/30.4*$T$7)*0.25</f>
        <v>7636.1842105263158</v>
      </c>
      <c r="V10" s="10">
        <f>S10+T10+U10</f>
        <v>487136.39305263152</v>
      </c>
      <c r="W10" s="10">
        <f>M10*$W$7</f>
        <v>3946.38</v>
      </c>
      <c r="X10" s="10">
        <f>M10*$X$7</f>
        <v>3946.38</v>
      </c>
      <c r="Y10" s="10">
        <f t="shared" ref="Y10:Y12" si="14">M10*$Y$7</f>
        <v>696.42</v>
      </c>
      <c r="Z10" s="10">
        <f t="shared" ref="Z10" si="15">(Y10+W10+X10)*12</f>
        <v>103070.16</v>
      </c>
      <c r="AA10" s="10">
        <f t="shared" ref="AA10:AA12" si="16">Z10+V10</f>
        <v>590206.55305263156</v>
      </c>
      <c r="AB10" s="10"/>
      <c r="AC10" s="10">
        <f t="shared" ref="AC10:AC12" si="17">G10*AA10</f>
        <v>0</v>
      </c>
      <c r="AD10" s="10"/>
      <c r="AE10" s="10">
        <f t="shared" ref="AE10:AE12" si="18">M10*(1+$AE$7)</f>
        <v>23214</v>
      </c>
      <c r="AF10" s="10">
        <f t="shared" ref="AF10:AF12" si="19">N10</f>
        <v>3574.9560000000001</v>
      </c>
      <c r="AG10" s="10">
        <f t="shared" ref="AG10:AG12" si="20">O10</f>
        <v>624</v>
      </c>
      <c r="AH10" s="10">
        <f t="shared" ref="AH10:AH12" si="21">P10</f>
        <v>0</v>
      </c>
      <c r="AI10" s="10">
        <f t="shared" ref="AI10:AI12" si="22">Q10</f>
        <v>10000</v>
      </c>
      <c r="AJ10" s="10">
        <f>SUM(AE10:AI10)</f>
        <v>37412.955999999998</v>
      </c>
      <c r="AK10" s="10">
        <f>AJ10*12</f>
        <v>448955.47199999995</v>
      </c>
      <c r="AL10" s="10">
        <f>AE10/30.4*$T$7</f>
        <v>30544.736842105263</v>
      </c>
      <c r="AM10" s="10">
        <f>(AE10/30.4*$T$7)*0.25</f>
        <v>7636.1842105263158</v>
      </c>
      <c r="AN10" s="10">
        <f>AK10+AL10+AM10</f>
        <v>487136.39305263152</v>
      </c>
      <c r="AO10" s="10">
        <f>AE10*$W$7</f>
        <v>3946.38</v>
      </c>
      <c r="AP10" s="10">
        <f>AE10*$X$7</f>
        <v>3946.38</v>
      </c>
      <c r="AQ10" s="10">
        <f t="shared" ref="AQ10:AQ12" si="23">AE10*$Y$7</f>
        <v>696.42</v>
      </c>
      <c r="AR10" s="10">
        <f t="shared" ref="AR10" si="24">(AQ10+AO10+AP10)*12</f>
        <v>103070.16</v>
      </c>
      <c r="AS10" s="10">
        <f t="shared" ref="AS10" si="25">AR10+AN10</f>
        <v>590206.55305263156</v>
      </c>
      <c r="AT10" s="10"/>
      <c r="AU10" s="10">
        <f t="shared" ref="AU10:AU12" si="26">G10*AS10</f>
        <v>0</v>
      </c>
      <c r="AV10" s="10"/>
      <c r="AW10" s="10">
        <f t="shared" ref="AW10:AW12" si="27">AE10*(1+$AW$7)</f>
        <v>23910.420000000002</v>
      </c>
      <c r="AX10" s="10">
        <f t="shared" ref="AX10:AX12" si="28">AF10</f>
        <v>3574.9560000000001</v>
      </c>
      <c r="AY10" s="10">
        <f t="shared" si="2"/>
        <v>624</v>
      </c>
      <c r="AZ10" s="10">
        <f t="shared" si="3"/>
        <v>0</v>
      </c>
      <c r="BA10" s="10">
        <f t="shared" si="4"/>
        <v>10000</v>
      </c>
      <c r="BB10" s="10">
        <f>SUM(AW10:BA10)</f>
        <v>38109.376000000004</v>
      </c>
      <c r="BC10" s="10">
        <f>BB10*12</f>
        <v>457312.51200000005</v>
      </c>
      <c r="BD10" s="10">
        <f>AW10/30.4*$T$7</f>
        <v>31461.078947368424</v>
      </c>
      <c r="BE10" s="10">
        <f>(AW10/30.4*$T$7)*0.25</f>
        <v>7865.2697368421059</v>
      </c>
      <c r="BF10" s="10">
        <f>BC10+BD10+BE10</f>
        <v>496638.86068421055</v>
      </c>
      <c r="BG10" s="10">
        <f>AW10*$W$7</f>
        <v>4064.7714000000005</v>
      </c>
      <c r="BH10" s="10">
        <f>AW10*$X$7</f>
        <v>4064.7714000000005</v>
      </c>
      <c r="BI10" s="10">
        <f t="shared" ref="BI10:BI12" si="29">AW10*$Y$7</f>
        <v>717.31259999999997</v>
      </c>
      <c r="BJ10" s="10">
        <f t="shared" ref="BJ10" si="30">(BI10+BG10+BH10)*12</f>
        <v>106162.2648</v>
      </c>
      <c r="BK10" s="10">
        <f t="shared" ref="BK10" si="31">BJ10+BF10</f>
        <v>602801.12548421056</v>
      </c>
      <c r="BL10" s="10"/>
      <c r="BM10" s="10">
        <f t="shared" ref="BM10:BM73" si="32">H10*BK10</f>
        <v>0</v>
      </c>
      <c r="BN10" s="10"/>
      <c r="BO10" s="10">
        <f>AW10*(1+$BO$7)</f>
        <v>24747.2847</v>
      </c>
      <c r="BP10" s="10">
        <f t="shared" ref="BP10:BP12" si="33">AX10</f>
        <v>3574.9560000000001</v>
      </c>
      <c r="BQ10" s="10">
        <f t="shared" si="5"/>
        <v>624</v>
      </c>
      <c r="BR10" s="10">
        <f t="shared" si="6"/>
        <v>0</v>
      </c>
      <c r="BS10" s="10">
        <f t="shared" si="7"/>
        <v>10000</v>
      </c>
      <c r="BT10" s="10">
        <f>SUM(BO10:BS10)</f>
        <v>38946.240700000002</v>
      </c>
      <c r="BU10" s="10">
        <f>BT10*12</f>
        <v>467354.88840000005</v>
      </c>
      <c r="BV10" s="10">
        <f>BO10/30.4*$T$7</f>
        <v>32562.216710526318</v>
      </c>
      <c r="BW10" s="10">
        <f>(BO10/30.4*$T$7)*0.25</f>
        <v>8140.5541776315795</v>
      </c>
      <c r="BX10" s="10">
        <f>BU10+BV10+BW10</f>
        <v>508057.65928815794</v>
      </c>
      <c r="BY10" s="10">
        <f>BO10*$W$7</f>
        <v>4207.038399</v>
      </c>
      <c r="BZ10" s="10">
        <f>BO10*$X$7</f>
        <v>4207.038399</v>
      </c>
      <c r="CA10" s="10">
        <f t="shared" ref="CA10:CA12" si="34">BO10*$Y$7</f>
        <v>742.418541</v>
      </c>
      <c r="CB10" s="10">
        <f t="shared" ref="CB10" si="35">(CA10+BY10+BZ10)*12</f>
        <v>109877.94406800001</v>
      </c>
      <c r="CC10" s="10">
        <f>CB10+BX10</f>
        <v>617935.6033561579</v>
      </c>
      <c r="CD10" s="10"/>
      <c r="CE10" s="10">
        <f>I10*CC10</f>
        <v>617935.6033561579</v>
      </c>
      <c r="CF10" s="10"/>
      <c r="CG10" s="10">
        <f>BO10*(1+$CG$7)</f>
        <v>25737.176088</v>
      </c>
      <c r="CH10" s="10">
        <f t="shared" ref="CH10:CH12" si="36">BP10</f>
        <v>3574.9560000000001</v>
      </c>
      <c r="CI10" s="10">
        <f t="shared" si="8"/>
        <v>624</v>
      </c>
      <c r="CJ10" s="10">
        <f t="shared" si="9"/>
        <v>0</v>
      </c>
      <c r="CK10" s="10">
        <f t="shared" si="10"/>
        <v>10000</v>
      </c>
      <c r="CL10" s="10">
        <f>SUM(CG10:CK10)</f>
        <v>39936.132087999998</v>
      </c>
      <c r="CM10" s="10">
        <f>CL10*12</f>
        <v>479233.58505599998</v>
      </c>
      <c r="CN10" s="10">
        <f>CG10/30.4*$T$7</f>
        <v>33864.705378947372</v>
      </c>
      <c r="CO10" s="10">
        <f>(CG10/30.4*$T$7)*0.25</f>
        <v>8466.176344736843</v>
      </c>
      <c r="CP10" s="10">
        <f>CM10+CN10+CO10</f>
        <v>521564.46677968418</v>
      </c>
      <c r="CQ10" s="10">
        <f>CG10*$W$7</f>
        <v>4375.31993496</v>
      </c>
      <c r="CR10" s="10">
        <f>CG10*$X$7</f>
        <v>4375.31993496</v>
      </c>
      <c r="CS10" s="10">
        <f t="shared" ref="CS10:CS12" si="37">CG10*$Y$7</f>
        <v>772.11528264000003</v>
      </c>
      <c r="CT10" s="10">
        <f t="shared" ref="CT10" si="38">(CS10+CQ10+CR10)*12</f>
        <v>114273.06183071999</v>
      </c>
      <c r="CU10" s="10">
        <f>CT10+CP10</f>
        <v>635837.52861040412</v>
      </c>
      <c r="CV10" s="10"/>
      <c r="CW10" s="10">
        <f t="shared" ref="CW10:CW12" si="39">J10*CU10</f>
        <v>635837.52861040412</v>
      </c>
      <c r="CX10" s="10"/>
      <c r="CY10" s="10">
        <f t="shared" ref="CY10:CY12" si="40">CG10*(1+$CY$7)</f>
        <v>26895.349011959999</v>
      </c>
      <c r="CZ10" s="10">
        <f t="shared" ref="CZ10:CZ12" si="41">CH10</f>
        <v>3574.9560000000001</v>
      </c>
      <c r="DA10" s="10">
        <f t="shared" si="11"/>
        <v>624</v>
      </c>
      <c r="DB10" s="10">
        <f t="shared" si="12"/>
        <v>0</v>
      </c>
      <c r="DC10" s="10">
        <f t="shared" si="13"/>
        <v>10000</v>
      </c>
      <c r="DD10" s="10">
        <f>SUM(CY10:DC10)</f>
        <v>41094.305011960001</v>
      </c>
      <c r="DE10" s="10">
        <f>DD10*12</f>
        <v>493131.66014351998</v>
      </c>
      <c r="DF10" s="10">
        <f>CY10/30.4*$T$7</f>
        <v>35388.617121000003</v>
      </c>
      <c r="DG10" s="10">
        <f>(CY10/30.4*$T$7)*0.25</f>
        <v>8847.1542802500007</v>
      </c>
      <c r="DH10" s="10">
        <f>DE10+DF10+DG10</f>
        <v>537367.4315447699</v>
      </c>
      <c r="DI10" s="10">
        <f>CY10*$W$7</f>
        <v>4572.2093320332006</v>
      </c>
      <c r="DJ10" s="10">
        <f>CY10*$X$7</f>
        <v>4572.2093320332006</v>
      </c>
      <c r="DK10" s="10">
        <f t="shared" ref="DK10:DK12" si="42">CY10*$Y$7</f>
        <v>806.86047035879994</v>
      </c>
      <c r="DL10" s="10">
        <f t="shared" ref="DL10" si="43">(DK10+DI10+DJ10)*12</f>
        <v>119415.3496131024</v>
      </c>
      <c r="DM10" s="10">
        <f>DL10+DH10</f>
        <v>656782.78115787229</v>
      </c>
      <c r="DN10" s="10"/>
      <c r="DO10" s="10">
        <f>K10*DM10</f>
        <v>656782.78115787229</v>
      </c>
      <c r="DP10" s="10"/>
    </row>
    <row r="11" spans="2:120" x14ac:dyDescent="0.2">
      <c r="B11" t="s">
        <v>18</v>
      </c>
      <c r="C11" s="2">
        <v>3</v>
      </c>
      <c r="D11" t="s">
        <v>133</v>
      </c>
      <c r="E11" t="s">
        <v>19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10">
        <f>SUMIF($D$86:$D$94,C11,$F$86:$F$94)</f>
        <v>23214</v>
      </c>
      <c r="N11" s="10">
        <f>SUMIF($D$86:$D$94,$C11,$G$86:$G$94)</f>
        <v>3574.9560000000001</v>
      </c>
      <c r="O11" s="10">
        <f>SUMIF($D$86:$D$94,$C11,$H$86:$H$94)</f>
        <v>624</v>
      </c>
      <c r="P11" s="10">
        <f>SUMIF($D$86:$D$94,$C11,$I$86:$I$94)</f>
        <v>0</v>
      </c>
      <c r="Q11" s="10">
        <f>SUMIF($D$86:$D$94,$C11,$J$86:$J$94)</f>
        <v>10000</v>
      </c>
      <c r="R11" s="10">
        <f t="shared" ref="R11:R12" si="44">SUM(M11:Q11)</f>
        <v>37412.955999999998</v>
      </c>
      <c r="S11" s="10">
        <f t="shared" ref="S11" si="45">R11*12</f>
        <v>448955.47199999995</v>
      </c>
      <c r="T11" s="10">
        <f>M11/30.4*$T$7</f>
        <v>30544.736842105263</v>
      </c>
      <c r="U11" s="10">
        <f>(M11/30.4*$T$7)*0.25</f>
        <v>7636.1842105263158</v>
      </c>
      <c r="V11" s="10">
        <f t="shared" ref="V11:V12" si="46">S11+T11+U11</f>
        <v>487136.39305263152</v>
      </c>
      <c r="W11" s="10">
        <f>M11*$W$7</f>
        <v>3946.38</v>
      </c>
      <c r="X11" s="10">
        <f>M11*$X$7</f>
        <v>3946.38</v>
      </c>
      <c r="Y11" s="10">
        <f t="shared" si="14"/>
        <v>696.42</v>
      </c>
      <c r="Z11" s="10">
        <f>(Y11+W11+X11)*12</f>
        <v>103070.16</v>
      </c>
      <c r="AA11" s="10">
        <f>Z11+V11</f>
        <v>590206.55305263156</v>
      </c>
      <c r="AB11" s="10"/>
      <c r="AC11" s="10">
        <f t="shared" si="17"/>
        <v>0</v>
      </c>
      <c r="AD11" s="10"/>
      <c r="AE11" s="10">
        <f t="shared" si="18"/>
        <v>23214</v>
      </c>
      <c r="AF11" s="10">
        <f t="shared" si="19"/>
        <v>3574.9560000000001</v>
      </c>
      <c r="AG11" s="10">
        <f t="shared" si="20"/>
        <v>624</v>
      </c>
      <c r="AH11" s="10">
        <f t="shared" si="21"/>
        <v>0</v>
      </c>
      <c r="AI11" s="10">
        <f t="shared" si="22"/>
        <v>10000</v>
      </c>
      <c r="AJ11" s="10">
        <f t="shared" ref="AJ11" si="47">SUM(AE11:AI11)</f>
        <v>37412.955999999998</v>
      </c>
      <c r="AK11" s="10">
        <f t="shared" ref="AK11" si="48">AJ11*12</f>
        <v>448955.47199999995</v>
      </c>
      <c r="AL11" s="10">
        <f>AE11/30.4*$T$7</f>
        <v>30544.736842105263</v>
      </c>
      <c r="AM11" s="10">
        <f>(AE11/30.4*$T$7)*0.25</f>
        <v>7636.1842105263158</v>
      </c>
      <c r="AN11" s="10">
        <f t="shared" ref="AN11:AN12" si="49">AK11+AL11+AM11</f>
        <v>487136.39305263152</v>
      </c>
      <c r="AO11" s="10">
        <f>AE11*$W$7</f>
        <v>3946.38</v>
      </c>
      <c r="AP11" s="10">
        <f>AE11*$X$7</f>
        <v>3946.38</v>
      </c>
      <c r="AQ11" s="10">
        <f t="shared" si="23"/>
        <v>696.42</v>
      </c>
      <c r="AR11" s="10">
        <f>(AQ11+AO11+AP11)*12</f>
        <v>103070.16</v>
      </c>
      <c r="AS11" s="10">
        <f>AR11+AN11</f>
        <v>590206.55305263156</v>
      </c>
      <c r="AT11" s="10"/>
      <c r="AU11" s="10">
        <f t="shared" si="26"/>
        <v>0</v>
      </c>
      <c r="AV11" s="10"/>
      <c r="AW11" s="10">
        <f t="shared" si="27"/>
        <v>23910.420000000002</v>
      </c>
      <c r="AX11" s="10">
        <f t="shared" si="28"/>
        <v>3574.9560000000001</v>
      </c>
      <c r="AY11" s="10">
        <f t="shared" si="2"/>
        <v>624</v>
      </c>
      <c r="AZ11" s="10">
        <f t="shared" si="3"/>
        <v>0</v>
      </c>
      <c r="BA11" s="10">
        <f t="shared" si="4"/>
        <v>10000</v>
      </c>
      <c r="BB11" s="10">
        <f t="shared" ref="BB11" si="50">SUM(AW11:BA11)</f>
        <v>38109.376000000004</v>
      </c>
      <c r="BC11" s="10">
        <f t="shared" ref="BC11" si="51">BB11*12</f>
        <v>457312.51200000005</v>
      </c>
      <c r="BD11" s="10">
        <f>AW11/30.4*$T$7</f>
        <v>31461.078947368424</v>
      </c>
      <c r="BE11" s="10">
        <f>(AW11/30.4*$T$7)*0.25</f>
        <v>7865.2697368421059</v>
      </c>
      <c r="BF11" s="10">
        <f t="shared" ref="BF11:BF12" si="52">BC11+BD11+BE11</f>
        <v>496638.86068421055</v>
      </c>
      <c r="BG11" s="10">
        <f>AW11*$W$7</f>
        <v>4064.7714000000005</v>
      </c>
      <c r="BH11" s="10">
        <f>AW11*$X$7</f>
        <v>4064.7714000000005</v>
      </c>
      <c r="BI11" s="10">
        <f t="shared" si="29"/>
        <v>717.31259999999997</v>
      </c>
      <c r="BJ11" s="10">
        <f>(BI11+BG11+BH11)*12</f>
        <v>106162.2648</v>
      </c>
      <c r="BK11" s="10">
        <f>BJ11+BF11</f>
        <v>602801.12548421056</v>
      </c>
      <c r="BL11" s="10"/>
      <c r="BM11" s="10">
        <f t="shared" si="32"/>
        <v>602801.12548421056</v>
      </c>
      <c r="BN11" s="10"/>
      <c r="BO11" s="10">
        <f>AW11*(1+$BO$7)</f>
        <v>24747.2847</v>
      </c>
      <c r="BP11" s="10">
        <f t="shared" si="33"/>
        <v>3574.9560000000001</v>
      </c>
      <c r="BQ11" s="10">
        <f t="shared" si="5"/>
        <v>624</v>
      </c>
      <c r="BR11" s="10">
        <f t="shared" si="6"/>
        <v>0</v>
      </c>
      <c r="BS11" s="10">
        <f t="shared" si="7"/>
        <v>10000</v>
      </c>
      <c r="BT11" s="10">
        <f t="shared" ref="BT11" si="53">SUM(BO11:BS11)</f>
        <v>38946.240700000002</v>
      </c>
      <c r="BU11" s="10">
        <f t="shared" ref="BU11" si="54">BT11*12</f>
        <v>467354.88840000005</v>
      </c>
      <c r="BV11" s="10">
        <f>BO11/30.4*$T$7</f>
        <v>32562.216710526318</v>
      </c>
      <c r="BW11" s="10">
        <f>(BO11/30.4*$T$7)*0.25</f>
        <v>8140.5541776315795</v>
      </c>
      <c r="BX11" s="10">
        <f t="shared" ref="BX11:BX12" si="55">BU11+BV11+BW11</f>
        <v>508057.65928815794</v>
      </c>
      <c r="BY11" s="10">
        <f>BO11*$W$7</f>
        <v>4207.038399</v>
      </c>
      <c r="BZ11" s="10">
        <f>BO11*$X$7</f>
        <v>4207.038399</v>
      </c>
      <c r="CA11" s="10">
        <f t="shared" si="34"/>
        <v>742.418541</v>
      </c>
      <c r="CB11" s="10">
        <f>(CA11+BY11+BZ11)*12</f>
        <v>109877.94406800001</v>
      </c>
      <c r="CC11" s="10">
        <f>CB11+BX11</f>
        <v>617935.6033561579</v>
      </c>
      <c r="CD11" s="10"/>
      <c r="CE11" s="10">
        <f>I11*CC11</f>
        <v>617935.6033561579</v>
      </c>
      <c r="CF11" s="10"/>
      <c r="CG11" s="10">
        <f>BO11*(1+$CG$7)</f>
        <v>25737.176088</v>
      </c>
      <c r="CH11" s="10">
        <f t="shared" si="36"/>
        <v>3574.9560000000001</v>
      </c>
      <c r="CI11" s="10">
        <f t="shared" si="8"/>
        <v>624</v>
      </c>
      <c r="CJ11" s="10">
        <f t="shared" si="9"/>
        <v>0</v>
      </c>
      <c r="CK11" s="10">
        <f t="shared" si="10"/>
        <v>10000</v>
      </c>
      <c r="CL11" s="10">
        <f t="shared" ref="CL11" si="56">SUM(CG11:CK11)</f>
        <v>39936.132087999998</v>
      </c>
      <c r="CM11" s="10">
        <f t="shared" ref="CM11" si="57">CL11*12</f>
        <v>479233.58505599998</v>
      </c>
      <c r="CN11" s="10">
        <f>CG11/30.4*$T$7</f>
        <v>33864.705378947372</v>
      </c>
      <c r="CO11" s="10">
        <f>(CG11/30.4*$T$7)*0.25</f>
        <v>8466.176344736843</v>
      </c>
      <c r="CP11" s="10">
        <f t="shared" ref="CP11:CP12" si="58">CM11+CN11+CO11</f>
        <v>521564.46677968418</v>
      </c>
      <c r="CQ11" s="10">
        <f>CG11*$W$7</f>
        <v>4375.31993496</v>
      </c>
      <c r="CR11" s="10">
        <f>CG11*$X$7</f>
        <v>4375.31993496</v>
      </c>
      <c r="CS11" s="10">
        <f t="shared" si="37"/>
        <v>772.11528264000003</v>
      </c>
      <c r="CT11" s="10">
        <f>(CS11+CQ11+CR11)*12</f>
        <v>114273.06183071999</v>
      </c>
      <c r="CU11" s="10">
        <f>CT11+CP11</f>
        <v>635837.52861040412</v>
      </c>
      <c r="CV11" s="10"/>
      <c r="CW11" s="10">
        <f t="shared" si="39"/>
        <v>635837.52861040412</v>
      </c>
      <c r="CX11" s="10"/>
      <c r="CY11" s="10">
        <f t="shared" si="40"/>
        <v>26895.349011959999</v>
      </c>
      <c r="CZ11" s="10">
        <f t="shared" si="41"/>
        <v>3574.9560000000001</v>
      </c>
      <c r="DA11" s="10">
        <f t="shared" si="11"/>
        <v>624</v>
      </c>
      <c r="DB11" s="10">
        <f t="shared" si="12"/>
        <v>0</v>
      </c>
      <c r="DC11" s="10">
        <f t="shared" si="13"/>
        <v>10000</v>
      </c>
      <c r="DD11" s="10">
        <f t="shared" ref="DD11" si="59">SUM(CY11:DC11)</f>
        <v>41094.305011960001</v>
      </c>
      <c r="DE11" s="10">
        <f t="shared" ref="DE11" si="60">DD11*12</f>
        <v>493131.66014351998</v>
      </c>
      <c r="DF11" s="10">
        <f>CY11/30.4*$T$7</f>
        <v>35388.617121000003</v>
      </c>
      <c r="DG11" s="10">
        <f>(CY11/30.4*$T$7)*0.25</f>
        <v>8847.1542802500007</v>
      </c>
      <c r="DH11" s="10">
        <f t="shared" ref="DH11:DH12" si="61">DE11+DF11+DG11</f>
        <v>537367.4315447699</v>
      </c>
      <c r="DI11" s="10">
        <f>CY11*$W$7</f>
        <v>4572.2093320332006</v>
      </c>
      <c r="DJ11" s="10">
        <f>CY11*$X$7</f>
        <v>4572.2093320332006</v>
      </c>
      <c r="DK11" s="10">
        <f t="shared" si="42"/>
        <v>806.86047035879994</v>
      </c>
      <c r="DL11" s="10">
        <f>(DK11+DI11+DJ11)*12</f>
        <v>119415.3496131024</v>
      </c>
      <c r="DM11" s="10">
        <f>DL11+DH11</f>
        <v>656782.78115787229</v>
      </c>
      <c r="DN11" s="10"/>
      <c r="DO11" s="10">
        <f>K11*DM11</f>
        <v>656782.78115787229</v>
      </c>
      <c r="DP11" s="10"/>
    </row>
    <row r="12" spans="2:120" x14ac:dyDescent="0.2">
      <c r="B12" t="s">
        <v>18</v>
      </c>
      <c r="C12" s="2">
        <v>6</v>
      </c>
      <c r="D12" t="s">
        <v>257</v>
      </c>
      <c r="E12" t="s">
        <v>19</v>
      </c>
      <c r="I12" s="2">
        <v>1</v>
      </c>
      <c r="J12" s="2">
        <v>1</v>
      </c>
      <c r="K12" s="2">
        <v>1</v>
      </c>
      <c r="L12" s="2">
        <v>1</v>
      </c>
      <c r="M12" s="10">
        <f>SUMIF($D$86:$D$94,C12,$F$86:$F$94)</f>
        <v>15438</v>
      </c>
      <c r="N12" s="10">
        <f>SUMIF($D$86:$D$94,$C12,$G$86:$G$94)</f>
        <v>2377.4519999999998</v>
      </c>
      <c r="O12" s="10">
        <f>SUMIF($D$86:$D$94,$C12,$H$86:$H$94)</f>
        <v>624</v>
      </c>
      <c r="P12" s="10">
        <f>SUMIF($D$86:$D$94,$C12,$I$86:$I$94)</f>
        <v>491</v>
      </c>
      <c r="Q12" s="10">
        <f>SUMIF($D$86:$D$94,$C12,$J$86:$J$94)</f>
        <v>2500</v>
      </c>
      <c r="R12" s="10">
        <f t="shared" si="44"/>
        <v>21430.452000000001</v>
      </c>
      <c r="S12" s="10">
        <f>R12*12</f>
        <v>257165.424</v>
      </c>
      <c r="T12" s="10">
        <f>M12/30.4*$T$7</f>
        <v>20313.157894736843</v>
      </c>
      <c r="U12" s="10">
        <f>(M12/30.4*$T$7)*0.25</f>
        <v>5078.2894736842109</v>
      </c>
      <c r="V12" s="10">
        <f t="shared" si="46"/>
        <v>282556.87136842107</v>
      </c>
      <c r="W12" s="10">
        <f>M12*$W$7</f>
        <v>2624.46</v>
      </c>
      <c r="X12" s="10">
        <f>M12*$X$7</f>
        <v>2624.46</v>
      </c>
      <c r="Y12" s="10">
        <f t="shared" si="14"/>
        <v>463.14</v>
      </c>
      <c r="Z12" s="10">
        <f>(Y12+W12+X12)*12</f>
        <v>68544.72</v>
      </c>
      <c r="AA12" s="10">
        <f t="shared" si="16"/>
        <v>351101.5913684211</v>
      </c>
      <c r="AB12" s="10"/>
      <c r="AC12" s="10">
        <f t="shared" si="17"/>
        <v>0</v>
      </c>
      <c r="AD12" s="10"/>
      <c r="AE12" s="10">
        <f t="shared" si="18"/>
        <v>15438</v>
      </c>
      <c r="AF12" s="10">
        <f t="shared" si="19"/>
        <v>2377.4519999999998</v>
      </c>
      <c r="AG12" s="10">
        <f t="shared" si="20"/>
        <v>624</v>
      </c>
      <c r="AH12" s="10">
        <f t="shared" si="21"/>
        <v>491</v>
      </c>
      <c r="AI12" s="10">
        <f t="shared" si="22"/>
        <v>2500</v>
      </c>
      <c r="AJ12" s="10">
        <f>SUM(AE12:AI12)</f>
        <v>21430.452000000001</v>
      </c>
      <c r="AK12" s="10">
        <f>AJ12*12</f>
        <v>257165.424</v>
      </c>
      <c r="AL12" s="10">
        <f>AE12/30.4*$T$7</f>
        <v>20313.157894736843</v>
      </c>
      <c r="AM12" s="10">
        <f>(AE12/30.4*$T$7)*0.25</f>
        <v>5078.2894736842109</v>
      </c>
      <c r="AN12" s="10">
        <f t="shared" si="49"/>
        <v>282556.87136842107</v>
      </c>
      <c r="AO12" s="10">
        <f>AE12*$W$7</f>
        <v>2624.46</v>
      </c>
      <c r="AP12" s="10">
        <f>AE12*$X$7</f>
        <v>2624.46</v>
      </c>
      <c r="AQ12" s="10">
        <f t="shared" si="23"/>
        <v>463.14</v>
      </c>
      <c r="AR12" s="10">
        <f>(AQ12+AO12+AP12)*12</f>
        <v>68544.72</v>
      </c>
      <c r="AS12" s="10">
        <f t="shared" ref="AS12" si="62">AR12+AN12</f>
        <v>351101.5913684211</v>
      </c>
      <c r="AT12" s="10"/>
      <c r="AU12" s="10">
        <f t="shared" si="26"/>
        <v>0</v>
      </c>
      <c r="AV12" s="10"/>
      <c r="AW12" s="10">
        <f t="shared" si="27"/>
        <v>15901.140000000001</v>
      </c>
      <c r="AX12" s="10">
        <f t="shared" si="28"/>
        <v>2377.4519999999998</v>
      </c>
      <c r="AY12" s="10">
        <f t="shared" si="2"/>
        <v>624</v>
      </c>
      <c r="AZ12" s="10">
        <f t="shared" si="3"/>
        <v>491</v>
      </c>
      <c r="BA12" s="10">
        <f t="shared" si="4"/>
        <v>2500</v>
      </c>
      <c r="BB12" s="10">
        <f>SUM(AW12:BA12)</f>
        <v>21893.592000000001</v>
      </c>
      <c r="BC12" s="10">
        <f>BB12*12</f>
        <v>262723.10399999999</v>
      </c>
      <c r="BD12" s="10">
        <f>AW12/30.4*$T$7</f>
        <v>20922.55263157895</v>
      </c>
      <c r="BE12" s="10">
        <f>(AW12/30.4*$T$7)*0.25</f>
        <v>5230.6381578947376</v>
      </c>
      <c r="BF12" s="10">
        <f t="shared" si="52"/>
        <v>288876.29478947364</v>
      </c>
      <c r="BG12" s="10">
        <f>AW12*$W$7</f>
        <v>2703.1938000000005</v>
      </c>
      <c r="BH12" s="10">
        <f>AW12*$X$7</f>
        <v>2703.1938000000005</v>
      </c>
      <c r="BI12" s="10">
        <f t="shared" si="29"/>
        <v>477.0342</v>
      </c>
      <c r="BJ12" s="10">
        <f>(BI12+BG12+BH12)*12</f>
        <v>70601.061600000015</v>
      </c>
      <c r="BK12" s="10">
        <f t="shared" ref="BK12" si="63">BJ12+BF12</f>
        <v>359477.35638947366</v>
      </c>
      <c r="BL12" s="10"/>
      <c r="BM12" s="10">
        <f t="shared" si="32"/>
        <v>0</v>
      </c>
      <c r="BN12" s="10"/>
      <c r="BO12" s="10">
        <f>AW12*(1+$BO$7)</f>
        <v>16457.679899999999</v>
      </c>
      <c r="BP12" s="10">
        <f t="shared" si="33"/>
        <v>2377.4519999999998</v>
      </c>
      <c r="BQ12" s="10">
        <f t="shared" si="5"/>
        <v>624</v>
      </c>
      <c r="BR12" s="10">
        <f t="shared" si="6"/>
        <v>491</v>
      </c>
      <c r="BS12" s="10">
        <f t="shared" si="7"/>
        <v>2500</v>
      </c>
      <c r="BT12" s="10">
        <f>SUM(BO12:BS12)</f>
        <v>22450.1319</v>
      </c>
      <c r="BU12" s="10">
        <f>BT12*12</f>
        <v>269401.58279999997</v>
      </c>
      <c r="BV12" s="10">
        <f>BO12/30.4*$T$7</f>
        <v>21654.841973684212</v>
      </c>
      <c r="BW12" s="10">
        <f>(BO12/30.4*$T$7)*0.25</f>
        <v>5413.7104934210529</v>
      </c>
      <c r="BX12" s="10">
        <f t="shared" si="55"/>
        <v>296470.13526710524</v>
      </c>
      <c r="BY12" s="10">
        <f>BO12*$W$7</f>
        <v>2797.8055829999998</v>
      </c>
      <c r="BZ12" s="10">
        <f>BO12*$X$7</f>
        <v>2797.8055829999998</v>
      </c>
      <c r="CA12" s="10">
        <f t="shared" si="34"/>
        <v>493.73039699999998</v>
      </c>
      <c r="CB12" s="10">
        <f>(CA12+BY12+BZ12)*12</f>
        <v>73072.098755999992</v>
      </c>
      <c r="CC12" s="10">
        <f t="shared" ref="CC12" si="64">CB12+BX12</f>
        <v>369542.23402310524</v>
      </c>
      <c r="CD12" s="10"/>
      <c r="CE12" s="10">
        <f>I12*CC12</f>
        <v>369542.23402310524</v>
      </c>
      <c r="CF12" s="10"/>
      <c r="CG12" s="10">
        <f>BO12*(1+$CG$7)</f>
        <v>17115.987096000001</v>
      </c>
      <c r="CH12" s="10">
        <f t="shared" si="36"/>
        <v>2377.4519999999998</v>
      </c>
      <c r="CI12" s="10">
        <f t="shared" si="8"/>
        <v>624</v>
      </c>
      <c r="CJ12" s="10">
        <f t="shared" si="9"/>
        <v>491</v>
      </c>
      <c r="CK12" s="10">
        <f t="shared" si="10"/>
        <v>2500</v>
      </c>
      <c r="CL12" s="10">
        <f>SUM(CG12:CK12)</f>
        <v>23108.439096000002</v>
      </c>
      <c r="CM12" s="10">
        <f>CL12*12</f>
        <v>277301.26915200002</v>
      </c>
      <c r="CN12" s="10">
        <f>CG12/30.4*$T$7</f>
        <v>22521.035652631581</v>
      </c>
      <c r="CO12" s="10">
        <f>(CG12/30.4*$T$7)*0.25</f>
        <v>5630.2589131578952</v>
      </c>
      <c r="CP12" s="10">
        <f t="shared" si="58"/>
        <v>305452.56371778954</v>
      </c>
      <c r="CQ12" s="10">
        <f>CG12*$W$7</f>
        <v>2909.7178063200004</v>
      </c>
      <c r="CR12" s="10">
        <f>CG12*$X$7</f>
        <v>2909.7178063200004</v>
      </c>
      <c r="CS12" s="10">
        <f t="shared" si="37"/>
        <v>513.47961287999999</v>
      </c>
      <c r="CT12" s="10">
        <f>(CS12+CQ12+CR12)*12</f>
        <v>75994.98270624</v>
      </c>
      <c r="CU12" s="10">
        <f t="shared" ref="CU12" si="65">CT12+CP12</f>
        <v>381447.54642402951</v>
      </c>
      <c r="CV12" s="10"/>
      <c r="CW12" s="10">
        <f t="shared" si="39"/>
        <v>381447.54642402951</v>
      </c>
      <c r="CX12" s="10"/>
      <c r="CY12" s="10">
        <f t="shared" si="40"/>
        <v>17886.206515319998</v>
      </c>
      <c r="CZ12" s="10">
        <f t="shared" si="41"/>
        <v>2377.4519999999998</v>
      </c>
      <c r="DA12" s="10">
        <f t="shared" si="11"/>
        <v>624</v>
      </c>
      <c r="DB12" s="10">
        <f t="shared" si="12"/>
        <v>491</v>
      </c>
      <c r="DC12" s="10">
        <f t="shared" si="13"/>
        <v>2500</v>
      </c>
      <c r="DD12" s="10">
        <f>SUM(CY12:DC12)</f>
        <v>23878.658515319999</v>
      </c>
      <c r="DE12" s="10">
        <f>DD12*12</f>
        <v>286543.90218383999</v>
      </c>
      <c r="DF12" s="10">
        <f>CY12/30.4*$T$7</f>
        <v>23534.482257</v>
      </c>
      <c r="DG12" s="10">
        <f>(CY12/30.4*$T$7)*0.25</f>
        <v>5883.6205642499999</v>
      </c>
      <c r="DH12" s="10">
        <f t="shared" si="61"/>
        <v>315962.00500508997</v>
      </c>
      <c r="DI12" s="10">
        <f>CY12*$W$7</f>
        <v>3040.6551076043997</v>
      </c>
      <c r="DJ12" s="10">
        <f>CY12*$X$7</f>
        <v>3040.6551076043997</v>
      </c>
      <c r="DK12" s="10">
        <f t="shared" si="42"/>
        <v>536.58619545959994</v>
      </c>
      <c r="DL12" s="10">
        <f>(DK12+DI12+DJ12)*12</f>
        <v>79414.756928020797</v>
      </c>
      <c r="DM12" s="10">
        <f t="shared" ref="DM12" si="66">DL12+DH12</f>
        <v>395376.76193311077</v>
      </c>
      <c r="DN12" s="10"/>
      <c r="DO12" s="10">
        <f>K12*DM12</f>
        <v>395376.76193311077</v>
      </c>
      <c r="DP12" s="10"/>
    </row>
    <row r="13" spans="2:120" s="1" customFormat="1" x14ac:dyDescent="0.2">
      <c r="B13" s="7"/>
      <c r="C13" s="7"/>
      <c r="D13" s="39" t="s">
        <v>19</v>
      </c>
      <c r="E13" s="1" t="s">
        <v>1</v>
      </c>
      <c r="F13" s="16">
        <f t="shared" ref="F13:K13" si="67">SUM(F9:F12)</f>
        <v>0</v>
      </c>
      <c r="G13" s="16">
        <f t="shared" si="67"/>
        <v>1</v>
      </c>
      <c r="H13" s="16">
        <f t="shared" si="67"/>
        <v>2</v>
      </c>
      <c r="I13" s="16">
        <f t="shared" si="67"/>
        <v>4</v>
      </c>
      <c r="J13" s="16">
        <f t="shared" si="67"/>
        <v>4</v>
      </c>
      <c r="K13" s="16">
        <f t="shared" si="67"/>
        <v>4</v>
      </c>
      <c r="L13" s="16"/>
      <c r="M13" s="15">
        <f t="shared" ref="M13:AC13" si="68">SUM(M9:M12)</f>
        <v>103256</v>
      </c>
      <c r="N13" s="15">
        <f t="shared" si="68"/>
        <v>15901.423999999999</v>
      </c>
      <c r="O13" s="15">
        <f t="shared" si="68"/>
        <v>2496</v>
      </c>
      <c r="P13" s="15">
        <f t="shared" si="68"/>
        <v>491</v>
      </c>
      <c r="Q13" s="15">
        <f t="shared" si="68"/>
        <v>62500</v>
      </c>
      <c r="R13" s="15">
        <f t="shared" si="68"/>
        <v>184644.424</v>
      </c>
      <c r="S13" s="15">
        <f t="shared" si="68"/>
        <v>2215733.088</v>
      </c>
      <c r="T13" s="15">
        <f t="shared" si="68"/>
        <v>135863.15789473685</v>
      </c>
      <c r="U13" s="15">
        <f t="shared" si="68"/>
        <v>33965.789473684214</v>
      </c>
      <c r="V13" s="15">
        <f t="shared" si="68"/>
        <v>2385562.0353684211</v>
      </c>
      <c r="W13" s="15">
        <f t="shared" si="68"/>
        <v>17553.52</v>
      </c>
      <c r="X13" s="15">
        <f t="shared" si="68"/>
        <v>17553.52</v>
      </c>
      <c r="Y13" s="15">
        <f t="shared" si="68"/>
        <v>3097.68</v>
      </c>
      <c r="Z13" s="15">
        <f t="shared" si="68"/>
        <v>458456.64</v>
      </c>
      <c r="AA13" s="15">
        <f t="shared" si="68"/>
        <v>2844018.6753684212</v>
      </c>
      <c r="AB13" s="15"/>
      <c r="AC13" s="15">
        <f t="shared" si="68"/>
        <v>1312503.9778947369</v>
      </c>
      <c r="AD13" s="15"/>
      <c r="AE13" s="15">
        <f t="shared" ref="AE13:AS13" si="69">SUM(AE9:AE12)</f>
        <v>103256</v>
      </c>
      <c r="AF13" s="15">
        <f t="shared" si="69"/>
        <v>15901.423999999999</v>
      </c>
      <c r="AG13" s="15">
        <f t="shared" si="69"/>
        <v>2496</v>
      </c>
      <c r="AH13" s="15">
        <f t="shared" si="69"/>
        <v>491</v>
      </c>
      <c r="AI13" s="15">
        <f t="shared" si="69"/>
        <v>62500</v>
      </c>
      <c r="AJ13" s="15">
        <f t="shared" si="69"/>
        <v>184644.424</v>
      </c>
      <c r="AK13" s="15">
        <f t="shared" si="69"/>
        <v>2215733.088</v>
      </c>
      <c r="AL13" s="15">
        <f t="shared" si="69"/>
        <v>135863.15789473685</v>
      </c>
      <c r="AM13" s="15">
        <f t="shared" si="69"/>
        <v>33965.789473684214</v>
      </c>
      <c r="AN13" s="15">
        <f t="shared" si="69"/>
        <v>2385562.0353684211</v>
      </c>
      <c r="AO13" s="15">
        <f t="shared" si="69"/>
        <v>17553.52</v>
      </c>
      <c r="AP13" s="15">
        <f t="shared" si="69"/>
        <v>17553.52</v>
      </c>
      <c r="AQ13" s="15">
        <f t="shared" si="69"/>
        <v>3097.68</v>
      </c>
      <c r="AR13" s="15">
        <f t="shared" si="69"/>
        <v>458456.64</v>
      </c>
      <c r="AS13" s="15">
        <f t="shared" si="69"/>
        <v>2844018.6753684212</v>
      </c>
      <c r="AT13" s="15"/>
      <c r="AU13" s="15">
        <f t="shared" ref="AU13" si="70">SUM(AU9:AU12)</f>
        <v>1312503.9778947369</v>
      </c>
      <c r="AV13" s="15"/>
      <c r="AW13" s="15">
        <f t="shared" ref="AW13:BK13" si="71">SUM(AW9:AW12)</f>
        <v>106353.68000000001</v>
      </c>
      <c r="AX13" s="15">
        <f t="shared" si="71"/>
        <v>15901.423999999999</v>
      </c>
      <c r="AY13" s="15">
        <f t="shared" si="71"/>
        <v>2496</v>
      </c>
      <c r="AZ13" s="15">
        <f t="shared" si="71"/>
        <v>491</v>
      </c>
      <c r="BA13" s="15">
        <f t="shared" si="71"/>
        <v>62500</v>
      </c>
      <c r="BB13" s="15">
        <f t="shared" si="71"/>
        <v>187742.10400000002</v>
      </c>
      <c r="BC13" s="15">
        <f t="shared" si="71"/>
        <v>2252905.2480000001</v>
      </c>
      <c r="BD13" s="15">
        <f t="shared" si="71"/>
        <v>139939.05263157896</v>
      </c>
      <c r="BE13" s="15">
        <f t="shared" si="71"/>
        <v>34984.76315789474</v>
      </c>
      <c r="BF13" s="15">
        <f t="shared" si="71"/>
        <v>2427829.0637894734</v>
      </c>
      <c r="BG13" s="15">
        <f t="shared" si="71"/>
        <v>18080.125600000003</v>
      </c>
      <c r="BH13" s="15">
        <f t="shared" si="71"/>
        <v>18080.125600000003</v>
      </c>
      <c r="BI13" s="15">
        <f t="shared" si="71"/>
        <v>3190.6104</v>
      </c>
      <c r="BJ13" s="15">
        <f t="shared" si="71"/>
        <v>472210.33920000005</v>
      </c>
      <c r="BK13" s="15">
        <f t="shared" si="71"/>
        <v>2900039.4029894737</v>
      </c>
      <c r="BL13" s="15"/>
      <c r="BM13" s="15">
        <f t="shared" ref="BM13" si="72">SUM(BM9:BM12)</f>
        <v>1937760.9211157896</v>
      </c>
      <c r="BN13" s="15"/>
      <c r="BO13" s="15">
        <f t="shared" ref="BO13:CC13" si="73">SUM(BO9:BO12)</f>
        <v>110076.05880000001</v>
      </c>
      <c r="BP13" s="15">
        <f t="shared" si="73"/>
        <v>15901.423999999999</v>
      </c>
      <c r="BQ13" s="15">
        <f t="shared" si="73"/>
        <v>2496</v>
      </c>
      <c r="BR13" s="15">
        <f t="shared" si="73"/>
        <v>491</v>
      </c>
      <c r="BS13" s="15">
        <f t="shared" si="73"/>
        <v>62500</v>
      </c>
      <c r="BT13" s="15">
        <f t="shared" si="73"/>
        <v>191464.4828</v>
      </c>
      <c r="BU13" s="15">
        <f t="shared" si="73"/>
        <v>2297573.7936</v>
      </c>
      <c r="BV13" s="15">
        <f t="shared" si="73"/>
        <v>144836.91947368422</v>
      </c>
      <c r="BW13" s="15">
        <f t="shared" si="73"/>
        <v>36209.229868421055</v>
      </c>
      <c r="BX13" s="15">
        <f t="shared" si="73"/>
        <v>2478619.9429421057</v>
      </c>
      <c r="BY13" s="15">
        <f t="shared" si="73"/>
        <v>18712.929996000003</v>
      </c>
      <c r="BZ13" s="15">
        <f t="shared" si="73"/>
        <v>18712.929996000003</v>
      </c>
      <c r="CA13" s="15">
        <f t="shared" si="73"/>
        <v>3302.2817639999998</v>
      </c>
      <c r="CB13" s="15">
        <f t="shared" si="73"/>
        <v>488737.70107200008</v>
      </c>
      <c r="CC13" s="15">
        <f t="shared" si="73"/>
        <v>2967357.6440141052</v>
      </c>
      <c r="CD13" s="15"/>
      <c r="CE13" s="15">
        <f t="shared" ref="CE13" si="74">SUM(CE9:CE12)</f>
        <v>2967357.6440141052</v>
      </c>
      <c r="CF13" s="15"/>
      <c r="CG13" s="15">
        <f t="shared" ref="CG13:CU13" si="75">SUM(CG9:CG12)</f>
        <v>114479.10115200002</v>
      </c>
      <c r="CH13" s="15">
        <f t="shared" si="75"/>
        <v>15901.423999999999</v>
      </c>
      <c r="CI13" s="15">
        <f t="shared" si="75"/>
        <v>2496</v>
      </c>
      <c r="CJ13" s="15">
        <f t="shared" si="75"/>
        <v>491</v>
      </c>
      <c r="CK13" s="15">
        <f t="shared" si="75"/>
        <v>62500</v>
      </c>
      <c r="CL13" s="15">
        <f t="shared" si="75"/>
        <v>195867.52515200002</v>
      </c>
      <c r="CM13" s="15">
        <f t="shared" si="75"/>
        <v>2350410.3018239997</v>
      </c>
      <c r="CN13" s="15">
        <f t="shared" si="75"/>
        <v>150630.39625263159</v>
      </c>
      <c r="CO13" s="15">
        <f t="shared" si="75"/>
        <v>37657.599063157897</v>
      </c>
      <c r="CP13" s="15">
        <f t="shared" si="75"/>
        <v>2538698.2971397894</v>
      </c>
      <c r="CQ13" s="15">
        <f t="shared" si="75"/>
        <v>19461.447195840003</v>
      </c>
      <c r="CR13" s="15">
        <f t="shared" si="75"/>
        <v>19461.447195840003</v>
      </c>
      <c r="CS13" s="15">
        <f t="shared" si="75"/>
        <v>3434.3730345599997</v>
      </c>
      <c r="CT13" s="15">
        <f t="shared" si="75"/>
        <v>508287.20911487995</v>
      </c>
      <c r="CU13" s="15">
        <f t="shared" si="75"/>
        <v>3046985.5062546693</v>
      </c>
      <c r="CV13" s="15"/>
      <c r="CW13" s="15">
        <f t="shared" ref="CW13" si="76">SUM(CW9:CW12)</f>
        <v>3046985.5062546693</v>
      </c>
      <c r="CX13" s="15"/>
      <c r="CY13" s="15">
        <f t="shared" ref="CY13:DM13" si="77">SUM(CY9:CY12)</f>
        <v>119630.66070384</v>
      </c>
      <c r="CZ13" s="15">
        <f t="shared" si="77"/>
        <v>15901.423999999999</v>
      </c>
      <c r="DA13" s="15">
        <f t="shared" si="77"/>
        <v>2496</v>
      </c>
      <c r="DB13" s="15">
        <f t="shared" si="77"/>
        <v>491</v>
      </c>
      <c r="DC13" s="15">
        <f t="shared" si="77"/>
        <v>62500</v>
      </c>
      <c r="DD13" s="15">
        <f t="shared" si="77"/>
        <v>201019.08470384002</v>
      </c>
      <c r="DE13" s="15">
        <f t="shared" si="77"/>
        <v>2412229.0164460801</v>
      </c>
      <c r="DF13" s="15">
        <f t="shared" si="77"/>
        <v>157408.76408400002</v>
      </c>
      <c r="DG13" s="15">
        <f t="shared" si="77"/>
        <v>39352.191021000006</v>
      </c>
      <c r="DH13" s="15">
        <f t="shared" si="77"/>
        <v>2608989.9715510802</v>
      </c>
      <c r="DI13" s="15">
        <f t="shared" si="77"/>
        <v>20337.212319652797</v>
      </c>
      <c r="DJ13" s="15">
        <f t="shared" si="77"/>
        <v>20337.212319652797</v>
      </c>
      <c r="DK13" s="15">
        <f t="shared" si="77"/>
        <v>3588.9198211151997</v>
      </c>
      <c r="DL13" s="15">
        <f t="shared" si="77"/>
        <v>531160.13352504955</v>
      </c>
      <c r="DM13" s="15">
        <f t="shared" si="77"/>
        <v>3140150.1050761291</v>
      </c>
      <c r="DN13" s="15"/>
      <c r="DO13" s="15">
        <f t="shared" ref="DO13" si="78">SUM(DO9:DO12)</f>
        <v>3140150.1050761291</v>
      </c>
      <c r="DP13" s="15"/>
    </row>
    <row r="14" spans="2:120" x14ac:dyDescent="0.2">
      <c r="B14" t="s">
        <v>18</v>
      </c>
      <c r="C14" s="2">
        <v>2</v>
      </c>
      <c r="D14" t="s">
        <v>124</v>
      </c>
      <c r="E14" t="s">
        <v>327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10">
        <f t="shared" ref="M14:M24" si="79">SUMIF($D$86:$D$94,C14,$F$86:$F$94)</f>
        <v>28144</v>
      </c>
      <c r="N14" s="10">
        <f t="shared" ref="N14:N24" si="80">SUMIF($D$86:$D$94,$C14,$G$86:$G$94)</f>
        <v>4334.1760000000004</v>
      </c>
      <c r="O14" s="10">
        <f t="shared" ref="O14:O24" si="81">SUMIF($D$86:$D$94,$C14,$H$86:$H$94)</f>
        <v>624</v>
      </c>
      <c r="P14" s="10">
        <f t="shared" ref="P14:P24" si="82">SUMIF($D$86:$D$94,$C14,$I$86:$I$94)</f>
        <v>0</v>
      </c>
      <c r="Q14" s="10">
        <f t="shared" ref="Q14:Q24" si="83">SUMIF($D$86:$D$94,$C14,$J$86:$J$94)</f>
        <v>15000</v>
      </c>
      <c r="R14" s="10">
        <f t="shared" ref="R14:R24" si="84">SUM(M14:Q14)</f>
        <v>48102.175999999999</v>
      </c>
      <c r="S14" s="10">
        <f t="shared" ref="S14:S76" si="85">R14*12</f>
        <v>577226.11199999996</v>
      </c>
      <c r="T14" s="10">
        <f t="shared" ref="T14:T24" si="86">M14/30.4*$T$7</f>
        <v>37031.57894736842</v>
      </c>
      <c r="U14" s="10">
        <f t="shared" ref="U14:U24" si="87">(M14/30.4*$T$7)*0.25</f>
        <v>9257.894736842105</v>
      </c>
      <c r="V14" s="10">
        <f t="shared" ref="V14:V76" si="88">S14+T14+U14</f>
        <v>623515.58568421053</v>
      </c>
      <c r="W14" s="10">
        <f t="shared" ref="W14:W24" si="89">M14*$W$7</f>
        <v>4784.4800000000005</v>
      </c>
      <c r="X14" s="10">
        <f t="shared" ref="X14:X24" si="90">M14*$X$7</f>
        <v>4784.4800000000005</v>
      </c>
      <c r="Y14" s="10">
        <f>M14*$Y$7</f>
        <v>844.31999999999994</v>
      </c>
      <c r="Z14" s="10">
        <f>(Y14+W14+X14)*12</f>
        <v>124959.36000000002</v>
      </c>
      <c r="AA14" s="10">
        <f>Z14+V14</f>
        <v>748474.94568421051</v>
      </c>
      <c r="AB14" s="10"/>
      <c r="AC14" s="10">
        <f t="shared" ref="AC14:AC24" si="91">L14*AA14</f>
        <v>748474.94568421051</v>
      </c>
      <c r="AD14" s="10"/>
      <c r="AE14" s="10">
        <f t="shared" ref="AE14:AE24" si="92">M14*(1+$AE$7)</f>
        <v>28144</v>
      </c>
      <c r="AF14" s="10">
        <f>N14</f>
        <v>4334.1760000000004</v>
      </c>
      <c r="AG14" s="10">
        <f t="shared" ref="AG14:AG17" si="93">O14</f>
        <v>624</v>
      </c>
      <c r="AH14" s="10">
        <f t="shared" ref="AH14:AH17" si="94">P14</f>
        <v>0</v>
      </c>
      <c r="AI14" s="10">
        <f t="shared" ref="AI14:AI17" si="95">Q14</f>
        <v>15000</v>
      </c>
      <c r="AJ14" s="10">
        <f t="shared" ref="AJ14:AJ24" si="96">SUM(AE14:AI14)</f>
        <v>48102.175999999999</v>
      </c>
      <c r="AK14" s="10">
        <f t="shared" ref="AK14:AK24" si="97">AJ14*12</f>
        <v>577226.11199999996</v>
      </c>
      <c r="AL14" s="10">
        <f t="shared" ref="AL14:AL24" si="98">AE14/30.4*$T$7</f>
        <v>37031.57894736842</v>
      </c>
      <c r="AM14" s="10">
        <f t="shared" ref="AM14:AM24" si="99">(AE14/30.4*$T$7)*0.25</f>
        <v>9257.894736842105</v>
      </c>
      <c r="AN14" s="10">
        <f t="shared" ref="AN14:AN24" si="100">AK14+AL14+AM14</f>
        <v>623515.58568421053</v>
      </c>
      <c r="AO14" s="10">
        <f t="shared" ref="AO14:AO24" si="101">AE14*$W$7</f>
        <v>4784.4800000000005</v>
      </c>
      <c r="AP14" s="10">
        <f t="shared" ref="AP14:AP24" si="102">AE14*$X$7</f>
        <v>4784.4800000000005</v>
      </c>
      <c r="AQ14" s="10">
        <f>AE14*$Y$7</f>
        <v>844.31999999999994</v>
      </c>
      <c r="AR14" s="10">
        <f>(AQ14+AO14+AP14)*12</f>
        <v>124959.36000000002</v>
      </c>
      <c r="AS14" s="10">
        <f>AR14+AN14</f>
        <v>748474.94568421051</v>
      </c>
      <c r="AT14" s="10"/>
      <c r="AU14" s="10">
        <f>G14*AS14</f>
        <v>748474.94568421051</v>
      </c>
      <c r="AV14" s="10"/>
      <c r="AW14" s="10">
        <f t="shared" ref="AW14:AW24" si="103">AE14*(1+$AW$7)</f>
        <v>28988.32</v>
      </c>
      <c r="AX14" s="10">
        <f>AF14</f>
        <v>4334.1760000000004</v>
      </c>
      <c r="AY14" s="10">
        <f t="shared" ref="AY14:AY24" si="104">AG14</f>
        <v>624</v>
      </c>
      <c r="AZ14" s="10">
        <f t="shared" ref="AZ14:AZ24" si="105">AH14</f>
        <v>0</v>
      </c>
      <c r="BA14" s="10">
        <f t="shared" ref="BA14:BA24" si="106">AI14</f>
        <v>15000</v>
      </c>
      <c r="BB14" s="10">
        <f t="shared" ref="BB14:BB24" si="107">SUM(AW14:BA14)</f>
        <v>48946.495999999999</v>
      </c>
      <c r="BC14" s="10">
        <f t="shared" ref="BC14:BC24" si="108">BB14*12</f>
        <v>587357.95200000005</v>
      </c>
      <c r="BD14" s="10">
        <f t="shared" ref="BD14:BD24" si="109">AW14/30.4*$T$7</f>
        <v>38142.526315789473</v>
      </c>
      <c r="BE14" s="10">
        <f t="shared" ref="BE14:BE24" si="110">(AW14/30.4*$T$7)*0.25</f>
        <v>9535.6315789473683</v>
      </c>
      <c r="BF14" s="10">
        <f t="shared" ref="BF14:BF24" si="111">BC14+BD14+BE14</f>
        <v>635036.1098947369</v>
      </c>
      <c r="BG14" s="10">
        <f t="shared" ref="BG14:BG24" si="112">AW14*$W$7</f>
        <v>4928.0144</v>
      </c>
      <c r="BH14" s="10">
        <f t="shared" ref="BH14:BH24" si="113">AW14*$X$7</f>
        <v>4928.0144</v>
      </c>
      <c r="BI14" s="10">
        <f>AW14*$Y$7</f>
        <v>869.64959999999996</v>
      </c>
      <c r="BJ14" s="10">
        <f>(BI14+BG14+BH14)*12</f>
        <v>128708.14080000001</v>
      </c>
      <c r="BK14" s="10">
        <f>BJ14+BF14</f>
        <v>763744.25069473695</v>
      </c>
      <c r="BL14" s="10"/>
      <c r="BM14" s="10">
        <f t="shared" si="32"/>
        <v>763744.25069473695</v>
      </c>
      <c r="BN14" s="10"/>
      <c r="BO14" s="10">
        <f>AW14*(1+$BO$7)</f>
        <v>30002.911199999999</v>
      </c>
      <c r="BP14" s="10">
        <f>AX14</f>
        <v>4334.1760000000004</v>
      </c>
      <c r="BQ14" s="10">
        <f t="shared" ref="BQ14:BQ24" si="114">AY14</f>
        <v>624</v>
      </c>
      <c r="BR14" s="10">
        <f t="shared" ref="BR14:BR24" si="115">AZ14</f>
        <v>0</v>
      </c>
      <c r="BS14" s="10">
        <f t="shared" ref="BS14:BS24" si="116">BA14</f>
        <v>15000</v>
      </c>
      <c r="BT14" s="10">
        <f t="shared" ref="BT14:BT24" si="117">SUM(BO14:BS14)</f>
        <v>49961.087200000002</v>
      </c>
      <c r="BU14" s="10">
        <f t="shared" ref="BU14:BU24" si="118">BT14*12</f>
        <v>599533.04639999999</v>
      </c>
      <c r="BV14" s="10">
        <f t="shared" ref="BV14:BV24" si="119">BO14/30.4*$T$7</f>
        <v>39477.514736842102</v>
      </c>
      <c r="BW14" s="10">
        <f t="shared" ref="BW14:BW24" si="120">(BO14/30.4*$T$7)*0.25</f>
        <v>9869.3786842105255</v>
      </c>
      <c r="BX14" s="10">
        <f t="shared" ref="BX14:BX24" si="121">BU14+BV14+BW14</f>
        <v>648879.9398210526</v>
      </c>
      <c r="BY14" s="10">
        <f t="shared" ref="BY14:BY24" si="122">BO14*$W$7</f>
        <v>5100.4949040000001</v>
      </c>
      <c r="BZ14" s="10">
        <f t="shared" ref="BZ14:BZ24" si="123">BO14*$X$7</f>
        <v>5100.4949040000001</v>
      </c>
      <c r="CA14" s="10">
        <f>BO14*$Y$7</f>
        <v>900.08733599999994</v>
      </c>
      <c r="CB14" s="10">
        <f>(CA14+BY14+BZ14)*12</f>
        <v>133212.925728</v>
      </c>
      <c r="CC14" s="10">
        <f>CB14+BX14</f>
        <v>782092.8655490526</v>
      </c>
      <c r="CD14" s="10"/>
      <c r="CE14" s="10">
        <f t="shared" ref="CE14:CE24" si="124">I14*CC14</f>
        <v>782092.8655490526</v>
      </c>
      <c r="CF14" s="10"/>
      <c r="CG14" s="10">
        <f>BO14*(1+$CG$7)</f>
        <v>31203.027647999999</v>
      </c>
      <c r="CH14" s="10">
        <f>BP14</f>
        <v>4334.1760000000004</v>
      </c>
      <c r="CI14" s="10">
        <f t="shared" ref="CI14:CI24" si="125">BQ14</f>
        <v>624</v>
      </c>
      <c r="CJ14" s="10">
        <f t="shared" ref="CJ14:CJ24" si="126">BR14</f>
        <v>0</v>
      </c>
      <c r="CK14" s="10">
        <f t="shared" ref="CK14:CK24" si="127">BS14</f>
        <v>15000</v>
      </c>
      <c r="CL14" s="10">
        <f t="shared" ref="CL14:CL24" si="128">SUM(CG14:CK14)</f>
        <v>51161.203648000002</v>
      </c>
      <c r="CM14" s="10">
        <f t="shared" ref="CM14:CM24" si="129">CL14*12</f>
        <v>613934.44377600006</v>
      </c>
      <c r="CN14" s="10">
        <f t="shared" ref="CN14:CN24" si="130">CG14/30.4*$T$7</f>
        <v>41056.61532631579</v>
      </c>
      <c r="CO14" s="10">
        <f t="shared" ref="CO14:CO24" si="131">(CG14/30.4*$T$7)*0.25</f>
        <v>10264.153831578948</v>
      </c>
      <c r="CP14" s="10">
        <f t="shared" ref="CP14:CP24" si="132">CM14+CN14+CO14</f>
        <v>665255.21293389471</v>
      </c>
      <c r="CQ14" s="10">
        <f t="shared" ref="CQ14:CQ24" si="133">CG14*$W$7</f>
        <v>5304.5147001599998</v>
      </c>
      <c r="CR14" s="10">
        <f t="shared" ref="CR14:CR24" si="134">CG14*$X$7</f>
        <v>5304.5147001599998</v>
      </c>
      <c r="CS14" s="10">
        <f>CG14*$Y$7</f>
        <v>936.09082943999999</v>
      </c>
      <c r="CT14" s="10">
        <f>(CS14+CQ14+CR14)*12</f>
        <v>138541.44275712001</v>
      </c>
      <c r="CU14" s="10">
        <f>CT14+CP14</f>
        <v>803796.65569101472</v>
      </c>
      <c r="CV14" s="10"/>
      <c r="CW14" s="10">
        <f>J14*CU14</f>
        <v>803796.65569101472</v>
      </c>
      <c r="CX14" s="10"/>
      <c r="CY14" s="10">
        <f>CG14*(1+$CY$7)</f>
        <v>32607.163892159999</v>
      </c>
      <c r="CZ14" s="10">
        <f>CH14</f>
        <v>4334.1760000000004</v>
      </c>
      <c r="DA14" s="10">
        <f t="shared" ref="DA14:DA24" si="135">CI14</f>
        <v>624</v>
      </c>
      <c r="DB14" s="10">
        <f t="shared" ref="DB14:DB24" si="136">CJ14</f>
        <v>0</v>
      </c>
      <c r="DC14" s="10">
        <f t="shared" ref="DC14:DC24" si="137">CK14</f>
        <v>15000</v>
      </c>
      <c r="DD14" s="10">
        <f t="shared" ref="DD14:DD24" si="138">SUM(CY14:DC14)</f>
        <v>52565.339892160002</v>
      </c>
      <c r="DE14" s="10">
        <f t="shared" ref="DE14:DE24" si="139">DD14*12</f>
        <v>630784.07870592002</v>
      </c>
      <c r="DF14" s="10">
        <f t="shared" ref="DF14:DF24" si="140">CY14/30.4*$T$7</f>
        <v>42904.163016000006</v>
      </c>
      <c r="DG14" s="10">
        <f t="shared" ref="DG14:DG24" si="141">(CY14/30.4*$T$7)*0.25</f>
        <v>10726.040754000001</v>
      </c>
      <c r="DH14" s="10">
        <f t="shared" ref="DH14:DH24" si="142">DE14+DF14+DG14</f>
        <v>684414.28247591993</v>
      </c>
      <c r="DI14" s="10">
        <f t="shared" ref="DI14:DI24" si="143">CY14*$W$7</f>
        <v>5543.2178616671999</v>
      </c>
      <c r="DJ14" s="10">
        <f t="shared" ref="DJ14:DJ24" si="144">CY14*$X$7</f>
        <v>5543.2178616671999</v>
      </c>
      <c r="DK14" s="10">
        <f>CY14*$Y$7</f>
        <v>978.21491676479991</v>
      </c>
      <c r="DL14" s="10">
        <f>(DK14+DI14+DJ14)*12</f>
        <v>144775.8076811904</v>
      </c>
      <c r="DM14" s="10">
        <f>DL14+DH14</f>
        <v>829190.09015711036</v>
      </c>
      <c r="DN14" s="10"/>
      <c r="DO14" s="10">
        <f t="shared" ref="DO14:DO24" si="145">K14*DM14</f>
        <v>829190.09015711036</v>
      </c>
      <c r="DP14" s="10"/>
    </row>
    <row r="15" spans="2:120" x14ac:dyDescent="0.2">
      <c r="B15" t="s">
        <v>18</v>
      </c>
      <c r="C15" s="2">
        <v>4</v>
      </c>
      <c r="D15" t="s">
        <v>125</v>
      </c>
      <c r="E15" t="s">
        <v>327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10">
        <f t="shared" si="79"/>
        <v>23214</v>
      </c>
      <c r="N15" s="10">
        <f t="shared" si="80"/>
        <v>3574.9560000000001</v>
      </c>
      <c r="O15" s="10">
        <f t="shared" si="81"/>
        <v>624</v>
      </c>
      <c r="P15" s="10">
        <f t="shared" si="82"/>
        <v>0</v>
      </c>
      <c r="Q15" s="10">
        <f t="shared" si="83"/>
        <v>8000</v>
      </c>
      <c r="R15" s="10">
        <f t="shared" si="84"/>
        <v>35412.955999999998</v>
      </c>
      <c r="S15" s="10">
        <f t="shared" ref="S15:S24" si="146">R15*12</f>
        <v>424955.47199999995</v>
      </c>
      <c r="T15" s="10">
        <f t="shared" si="86"/>
        <v>30544.736842105263</v>
      </c>
      <c r="U15" s="10">
        <f t="shared" si="87"/>
        <v>7636.1842105263158</v>
      </c>
      <c r="V15" s="10">
        <f t="shared" ref="V15:V24" si="147">S15+T15+U15</f>
        <v>463136.39305263152</v>
      </c>
      <c r="W15" s="10">
        <f t="shared" si="89"/>
        <v>3946.38</v>
      </c>
      <c r="X15" s="10">
        <f t="shared" si="90"/>
        <v>3946.38</v>
      </c>
      <c r="Y15" s="10">
        <f t="shared" ref="Y15:Y76" si="148">M15*$Y$7</f>
        <v>696.42</v>
      </c>
      <c r="Z15" s="10">
        <f t="shared" ref="Z15" si="149">(Y15+W15+X15)*12</f>
        <v>103070.16</v>
      </c>
      <c r="AA15" s="10">
        <f t="shared" ref="AA15" si="150">Z15+V15</f>
        <v>566206.55305263156</v>
      </c>
      <c r="AB15" s="10"/>
      <c r="AC15" s="10">
        <f t="shared" si="91"/>
        <v>566206.55305263156</v>
      </c>
      <c r="AD15" s="10"/>
      <c r="AE15" s="10">
        <f t="shared" si="92"/>
        <v>23214</v>
      </c>
      <c r="AF15" s="10">
        <f t="shared" ref="AF15:AF18" si="151">N15</f>
        <v>3574.9560000000001</v>
      </c>
      <c r="AG15" s="10">
        <f t="shared" si="93"/>
        <v>624</v>
      </c>
      <c r="AH15" s="10">
        <f t="shared" si="94"/>
        <v>0</v>
      </c>
      <c r="AI15" s="10">
        <f t="shared" si="95"/>
        <v>8000</v>
      </c>
      <c r="AJ15" s="10">
        <f t="shared" si="96"/>
        <v>35412.955999999998</v>
      </c>
      <c r="AK15" s="10">
        <f t="shared" si="97"/>
        <v>424955.47199999995</v>
      </c>
      <c r="AL15" s="10">
        <f t="shared" si="98"/>
        <v>30544.736842105263</v>
      </c>
      <c r="AM15" s="10">
        <f t="shared" si="99"/>
        <v>7636.1842105263158</v>
      </c>
      <c r="AN15" s="10">
        <f t="shared" si="100"/>
        <v>463136.39305263152</v>
      </c>
      <c r="AO15" s="10">
        <f t="shared" si="101"/>
        <v>3946.38</v>
      </c>
      <c r="AP15" s="10">
        <f t="shared" si="102"/>
        <v>3946.38</v>
      </c>
      <c r="AQ15" s="10">
        <f t="shared" ref="AQ15:AQ76" si="152">AE15*$Y$7</f>
        <v>696.42</v>
      </c>
      <c r="AR15" s="10">
        <f t="shared" ref="AR15:AR17" si="153">(AQ15+AO15+AP15)*12</f>
        <v>103070.16</v>
      </c>
      <c r="AS15" s="10">
        <f t="shared" ref="AS15:AS17" si="154">AR15+AN15</f>
        <v>566206.55305263156</v>
      </c>
      <c r="AT15" s="10"/>
      <c r="AU15" s="10">
        <f t="shared" ref="AU15:AU76" si="155">G15*AS15</f>
        <v>566206.55305263156</v>
      </c>
      <c r="AV15" s="10"/>
      <c r="AW15" s="10">
        <f t="shared" si="103"/>
        <v>23910.420000000002</v>
      </c>
      <c r="AX15" s="10">
        <f t="shared" ref="AX15:AX24" si="156">AF15</f>
        <v>3574.9560000000001</v>
      </c>
      <c r="AY15" s="10">
        <f t="shared" si="104"/>
        <v>624</v>
      </c>
      <c r="AZ15" s="10">
        <f t="shared" si="105"/>
        <v>0</v>
      </c>
      <c r="BA15" s="10">
        <f t="shared" si="106"/>
        <v>8000</v>
      </c>
      <c r="BB15" s="10">
        <f t="shared" si="107"/>
        <v>36109.376000000004</v>
      </c>
      <c r="BC15" s="10">
        <f t="shared" si="108"/>
        <v>433312.51200000005</v>
      </c>
      <c r="BD15" s="10">
        <f t="shared" si="109"/>
        <v>31461.078947368424</v>
      </c>
      <c r="BE15" s="10">
        <f t="shared" si="110"/>
        <v>7865.2697368421059</v>
      </c>
      <c r="BF15" s="10">
        <f t="shared" si="111"/>
        <v>472638.86068421055</v>
      </c>
      <c r="BG15" s="10">
        <f t="shared" si="112"/>
        <v>4064.7714000000005</v>
      </c>
      <c r="BH15" s="10">
        <f t="shared" si="113"/>
        <v>4064.7714000000005</v>
      </c>
      <c r="BI15" s="10">
        <f t="shared" ref="BI15:BI24" si="157">AW15*$Y$7</f>
        <v>717.31259999999997</v>
      </c>
      <c r="BJ15" s="10">
        <f t="shared" ref="BJ15:BJ17" si="158">(BI15+BG15+BH15)*12</f>
        <v>106162.2648</v>
      </c>
      <c r="BK15" s="10">
        <f t="shared" ref="BK15:BK17" si="159">BJ15+BF15</f>
        <v>578801.12548421056</v>
      </c>
      <c r="BL15" s="10"/>
      <c r="BM15" s="10">
        <f t="shared" si="32"/>
        <v>578801.12548421056</v>
      </c>
      <c r="BN15" s="10"/>
      <c r="BO15" s="10">
        <f t="shared" ref="BO15:BO76" si="160">AW15*(1+$BO$7)</f>
        <v>24747.2847</v>
      </c>
      <c r="BP15" s="10">
        <f t="shared" ref="BP15:BP24" si="161">AX15</f>
        <v>3574.9560000000001</v>
      </c>
      <c r="BQ15" s="10">
        <f t="shared" si="114"/>
        <v>624</v>
      </c>
      <c r="BR15" s="10">
        <f t="shared" si="115"/>
        <v>0</v>
      </c>
      <c r="BS15" s="10">
        <f t="shared" si="116"/>
        <v>8000</v>
      </c>
      <c r="BT15" s="10">
        <f t="shared" si="117"/>
        <v>36946.240700000002</v>
      </c>
      <c r="BU15" s="10">
        <f t="shared" si="118"/>
        <v>443354.88840000005</v>
      </c>
      <c r="BV15" s="10">
        <f t="shared" si="119"/>
        <v>32562.216710526318</v>
      </c>
      <c r="BW15" s="10">
        <f t="shared" si="120"/>
        <v>8140.5541776315795</v>
      </c>
      <c r="BX15" s="10">
        <f t="shared" si="121"/>
        <v>484057.65928815794</v>
      </c>
      <c r="BY15" s="10">
        <f t="shared" si="122"/>
        <v>4207.038399</v>
      </c>
      <c r="BZ15" s="10">
        <f t="shared" si="123"/>
        <v>4207.038399</v>
      </c>
      <c r="CA15" s="10">
        <f t="shared" ref="CA15:CA17" si="162">BO15*$Y$7</f>
        <v>742.418541</v>
      </c>
      <c r="CB15" s="10">
        <f t="shared" ref="CB15:CB17" si="163">(CA15+BY15+BZ15)*12</f>
        <v>109877.94406800001</v>
      </c>
      <c r="CC15" s="10">
        <f t="shared" ref="CC15:CC17" si="164">CB15+BX15</f>
        <v>593935.6033561579</v>
      </c>
      <c r="CD15" s="10"/>
      <c r="CE15" s="10">
        <f t="shared" si="124"/>
        <v>593935.6033561579</v>
      </c>
      <c r="CF15" s="10"/>
      <c r="CG15" s="10">
        <f t="shared" ref="CG15:CG76" si="165">BO15*(1+$CG$7)</f>
        <v>25737.176088</v>
      </c>
      <c r="CH15" s="10">
        <f t="shared" ref="CH15:CH24" si="166">BP15</f>
        <v>3574.9560000000001</v>
      </c>
      <c r="CI15" s="10">
        <f t="shared" si="125"/>
        <v>624</v>
      </c>
      <c r="CJ15" s="10">
        <f t="shared" si="126"/>
        <v>0</v>
      </c>
      <c r="CK15" s="10">
        <f t="shared" si="127"/>
        <v>8000</v>
      </c>
      <c r="CL15" s="10">
        <f t="shared" si="128"/>
        <v>37936.132087999998</v>
      </c>
      <c r="CM15" s="10">
        <f t="shared" si="129"/>
        <v>455233.58505599998</v>
      </c>
      <c r="CN15" s="10">
        <f t="shared" si="130"/>
        <v>33864.705378947372</v>
      </c>
      <c r="CO15" s="10">
        <f t="shared" si="131"/>
        <v>8466.176344736843</v>
      </c>
      <c r="CP15" s="10">
        <f t="shared" si="132"/>
        <v>497564.46677968418</v>
      </c>
      <c r="CQ15" s="10">
        <f t="shared" si="133"/>
        <v>4375.31993496</v>
      </c>
      <c r="CR15" s="10">
        <f t="shared" si="134"/>
        <v>4375.31993496</v>
      </c>
      <c r="CS15" s="10">
        <f t="shared" ref="CS15:CS17" si="167">CG15*$Y$7</f>
        <v>772.11528264000003</v>
      </c>
      <c r="CT15" s="10">
        <f t="shared" ref="CT15:CT17" si="168">(CS15+CQ15+CR15)*12</f>
        <v>114273.06183071999</v>
      </c>
      <c r="CU15" s="10">
        <f t="shared" ref="CU15:CU17" si="169">CT15+CP15</f>
        <v>611837.52861040412</v>
      </c>
      <c r="CV15" s="10"/>
      <c r="CW15" s="10">
        <f t="shared" ref="CW15:CW76" si="170">J15*CU15</f>
        <v>611837.52861040412</v>
      </c>
      <c r="CX15" s="10"/>
      <c r="CY15" s="10">
        <f t="shared" ref="CY15:CY76" si="171">CG15*(1+$CY$7)</f>
        <v>26895.349011959999</v>
      </c>
      <c r="CZ15" s="10">
        <f t="shared" ref="CZ15:CZ24" si="172">CH15</f>
        <v>3574.9560000000001</v>
      </c>
      <c r="DA15" s="10">
        <f t="shared" si="135"/>
        <v>624</v>
      </c>
      <c r="DB15" s="10">
        <f t="shared" si="136"/>
        <v>0</v>
      </c>
      <c r="DC15" s="10">
        <f t="shared" si="137"/>
        <v>8000</v>
      </c>
      <c r="DD15" s="10">
        <f t="shared" si="138"/>
        <v>39094.305011960001</v>
      </c>
      <c r="DE15" s="10">
        <f t="shared" si="139"/>
        <v>469131.66014351998</v>
      </c>
      <c r="DF15" s="10">
        <f t="shared" si="140"/>
        <v>35388.617121000003</v>
      </c>
      <c r="DG15" s="10">
        <f t="shared" si="141"/>
        <v>8847.1542802500007</v>
      </c>
      <c r="DH15" s="10">
        <f t="shared" si="142"/>
        <v>513367.43154477002</v>
      </c>
      <c r="DI15" s="10">
        <f t="shared" si="143"/>
        <v>4572.2093320332006</v>
      </c>
      <c r="DJ15" s="10">
        <f t="shared" si="144"/>
        <v>4572.2093320332006</v>
      </c>
      <c r="DK15" s="10">
        <f t="shared" ref="DK15:DK17" si="173">CY15*$Y$7</f>
        <v>806.86047035879994</v>
      </c>
      <c r="DL15" s="10">
        <f t="shared" ref="DL15:DL17" si="174">(DK15+DI15+DJ15)*12</f>
        <v>119415.3496131024</v>
      </c>
      <c r="DM15" s="10">
        <f t="shared" ref="DM15:DM17" si="175">DL15+DH15</f>
        <v>632782.78115787241</v>
      </c>
      <c r="DN15" s="10"/>
      <c r="DO15" s="10">
        <f t="shared" si="145"/>
        <v>632782.78115787241</v>
      </c>
      <c r="DP15" s="10"/>
    </row>
    <row r="16" spans="2:120" x14ac:dyDescent="0.2">
      <c r="B16" t="s">
        <v>18</v>
      </c>
      <c r="C16" s="2">
        <v>8</v>
      </c>
      <c r="D16" t="s">
        <v>126</v>
      </c>
      <c r="E16" t="s">
        <v>327</v>
      </c>
      <c r="I16" s="2">
        <v>1</v>
      </c>
      <c r="J16" s="2">
        <v>1</v>
      </c>
      <c r="K16" s="2">
        <v>1</v>
      </c>
      <c r="L16" s="2">
        <v>1</v>
      </c>
      <c r="M16" s="10">
        <f t="shared" si="79"/>
        <v>10000</v>
      </c>
      <c r="N16" s="10">
        <f t="shared" si="80"/>
        <v>1500</v>
      </c>
      <c r="O16" s="10">
        <f t="shared" si="81"/>
        <v>624</v>
      </c>
      <c r="P16" s="10">
        <f t="shared" si="82"/>
        <v>491</v>
      </c>
      <c r="Q16" s="10">
        <f t="shared" si="83"/>
        <v>1000</v>
      </c>
      <c r="R16" s="10">
        <f t="shared" si="84"/>
        <v>13615</v>
      </c>
      <c r="S16" s="10">
        <f t="shared" si="146"/>
        <v>163380</v>
      </c>
      <c r="T16" s="10">
        <f t="shared" si="86"/>
        <v>13157.894736842107</v>
      </c>
      <c r="U16" s="10">
        <f t="shared" si="87"/>
        <v>3289.4736842105267</v>
      </c>
      <c r="V16" s="10">
        <f t="shared" si="147"/>
        <v>179827.36842105264</v>
      </c>
      <c r="W16" s="10">
        <f t="shared" si="89"/>
        <v>1700.0000000000002</v>
      </c>
      <c r="X16" s="10">
        <f t="shared" si="90"/>
        <v>1700.0000000000002</v>
      </c>
      <c r="Y16" s="10">
        <f t="shared" si="148"/>
        <v>300</v>
      </c>
      <c r="Z16" s="10">
        <f t="shared" ref="Z16:Z24" si="176">(Y16+W16+X16)*12</f>
        <v>44400.000000000007</v>
      </c>
      <c r="AA16" s="10">
        <f t="shared" ref="AA16:AA24" si="177">Z16+V16</f>
        <v>224227.36842105264</v>
      </c>
      <c r="AB16" s="10"/>
      <c r="AC16" s="10">
        <f>L16*AA16</f>
        <v>224227.36842105264</v>
      </c>
      <c r="AD16" s="10"/>
      <c r="AE16" s="10">
        <f t="shared" si="92"/>
        <v>10000</v>
      </c>
      <c r="AF16" s="10">
        <f t="shared" si="151"/>
        <v>1500</v>
      </c>
      <c r="AG16" s="10">
        <f t="shared" si="93"/>
        <v>624</v>
      </c>
      <c r="AH16" s="10">
        <f t="shared" si="94"/>
        <v>491</v>
      </c>
      <c r="AI16" s="10">
        <f t="shared" si="95"/>
        <v>1000</v>
      </c>
      <c r="AJ16" s="10">
        <f t="shared" si="96"/>
        <v>13615</v>
      </c>
      <c r="AK16" s="10">
        <f t="shared" si="97"/>
        <v>163380</v>
      </c>
      <c r="AL16" s="10">
        <f t="shared" si="98"/>
        <v>13157.894736842107</v>
      </c>
      <c r="AM16" s="10">
        <f t="shared" si="99"/>
        <v>3289.4736842105267</v>
      </c>
      <c r="AN16" s="10">
        <f t="shared" si="100"/>
        <v>179827.36842105264</v>
      </c>
      <c r="AO16" s="10">
        <f t="shared" si="101"/>
        <v>1700.0000000000002</v>
      </c>
      <c r="AP16" s="10">
        <f t="shared" si="102"/>
        <v>1700.0000000000002</v>
      </c>
      <c r="AQ16" s="10">
        <f t="shared" si="152"/>
        <v>300</v>
      </c>
      <c r="AR16" s="10">
        <f t="shared" si="153"/>
        <v>44400.000000000007</v>
      </c>
      <c r="AS16" s="10">
        <f t="shared" si="154"/>
        <v>224227.36842105264</v>
      </c>
      <c r="AT16" s="10"/>
      <c r="AU16" s="10">
        <f t="shared" si="155"/>
        <v>0</v>
      </c>
      <c r="AV16" s="10"/>
      <c r="AW16" s="10">
        <f t="shared" si="103"/>
        <v>10300</v>
      </c>
      <c r="AX16" s="10">
        <f t="shared" si="156"/>
        <v>1500</v>
      </c>
      <c r="AY16" s="10">
        <f t="shared" si="104"/>
        <v>624</v>
      </c>
      <c r="AZ16" s="10">
        <f t="shared" si="105"/>
        <v>491</v>
      </c>
      <c r="BA16" s="10">
        <f t="shared" si="106"/>
        <v>1000</v>
      </c>
      <c r="BB16" s="10">
        <f t="shared" si="107"/>
        <v>13915</v>
      </c>
      <c r="BC16" s="10">
        <f t="shared" si="108"/>
        <v>166980</v>
      </c>
      <c r="BD16" s="10">
        <f t="shared" si="109"/>
        <v>13552.631578947368</v>
      </c>
      <c r="BE16" s="10">
        <f t="shared" si="110"/>
        <v>3388.1578947368421</v>
      </c>
      <c r="BF16" s="10">
        <f t="shared" si="111"/>
        <v>183920.78947368421</v>
      </c>
      <c r="BG16" s="10">
        <f t="shared" si="112"/>
        <v>1751.0000000000002</v>
      </c>
      <c r="BH16" s="10">
        <f t="shared" si="113"/>
        <v>1751.0000000000002</v>
      </c>
      <c r="BI16" s="10">
        <f t="shared" si="157"/>
        <v>309</v>
      </c>
      <c r="BJ16" s="10">
        <f t="shared" si="158"/>
        <v>45732</v>
      </c>
      <c r="BK16" s="10">
        <f t="shared" si="159"/>
        <v>229652.78947368421</v>
      </c>
      <c r="BL16" s="10"/>
      <c r="BM16" s="10">
        <f t="shared" si="32"/>
        <v>0</v>
      </c>
      <c r="BN16" s="10"/>
      <c r="BO16" s="10">
        <f t="shared" si="160"/>
        <v>10660.5</v>
      </c>
      <c r="BP16" s="10">
        <f t="shared" si="161"/>
        <v>1500</v>
      </c>
      <c r="BQ16" s="10">
        <f t="shared" si="114"/>
        <v>624</v>
      </c>
      <c r="BR16" s="10">
        <f t="shared" si="115"/>
        <v>491</v>
      </c>
      <c r="BS16" s="10">
        <f t="shared" si="116"/>
        <v>1000</v>
      </c>
      <c r="BT16" s="10">
        <f t="shared" si="117"/>
        <v>14275.5</v>
      </c>
      <c r="BU16" s="10">
        <f t="shared" si="118"/>
        <v>171306</v>
      </c>
      <c r="BV16" s="10">
        <f t="shared" si="119"/>
        <v>14026.973684210527</v>
      </c>
      <c r="BW16" s="10">
        <f t="shared" si="120"/>
        <v>3506.7434210526317</v>
      </c>
      <c r="BX16" s="10">
        <f t="shared" si="121"/>
        <v>188839.71710526317</v>
      </c>
      <c r="BY16" s="10">
        <f t="shared" si="122"/>
        <v>1812.2850000000001</v>
      </c>
      <c r="BZ16" s="10">
        <f t="shared" si="123"/>
        <v>1812.2850000000001</v>
      </c>
      <c r="CA16" s="10">
        <f t="shared" si="162"/>
        <v>319.815</v>
      </c>
      <c r="CB16" s="10">
        <f t="shared" si="163"/>
        <v>47332.62</v>
      </c>
      <c r="CC16" s="10">
        <f t="shared" si="164"/>
        <v>236172.33710526317</v>
      </c>
      <c r="CD16" s="10"/>
      <c r="CE16" s="10">
        <f t="shared" si="124"/>
        <v>236172.33710526317</v>
      </c>
      <c r="CF16" s="10"/>
      <c r="CG16" s="10">
        <f t="shared" si="165"/>
        <v>11086.92</v>
      </c>
      <c r="CH16" s="10">
        <f t="shared" si="166"/>
        <v>1500</v>
      </c>
      <c r="CI16" s="10">
        <f t="shared" si="125"/>
        <v>624</v>
      </c>
      <c r="CJ16" s="10">
        <f t="shared" si="126"/>
        <v>491</v>
      </c>
      <c r="CK16" s="10">
        <f t="shared" si="127"/>
        <v>1000</v>
      </c>
      <c r="CL16" s="10">
        <f t="shared" si="128"/>
        <v>14701.92</v>
      </c>
      <c r="CM16" s="10">
        <f t="shared" si="129"/>
        <v>176423.04000000001</v>
      </c>
      <c r="CN16" s="10">
        <f t="shared" si="130"/>
        <v>14588.052631578948</v>
      </c>
      <c r="CO16" s="10">
        <f t="shared" si="131"/>
        <v>3647.0131578947371</v>
      </c>
      <c r="CP16" s="10">
        <f t="shared" si="132"/>
        <v>194658.10578947372</v>
      </c>
      <c r="CQ16" s="10">
        <f t="shared" si="133"/>
        <v>1884.7764000000002</v>
      </c>
      <c r="CR16" s="10">
        <f t="shared" si="134"/>
        <v>1884.7764000000002</v>
      </c>
      <c r="CS16" s="10">
        <f t="shared" si="167"/>
        <v>332.60759999999999</v>
      </c>
      <c r="CT16" s="10">
        <f t="shared" si="168"/>
        <v>49225.924800000008</v>
      </c>
      <c r="CU16" s="10">
        <f t="shared" si="169"/>
        <v>243884.03058947372</v>
      </c>
      <c r="CV16" s="10"/>
      <c r="CW16" s="10">
        <f t="shared" si="170"/>
        <v>243884.03058947372</v>
      </c>
      <c r="CX16" s="10"/>
      <c r="CY16" s="10">
        <f t="shared" si="171"/>
        <v>11585.831399999999</v>
      </c>
      <c r="CZ16" s="10">
        <f t="shared" si="172"/>
        <v>1500</v>
      </c>
      <c r="DA16" s="10">
        <f t="shared" si="135"/>
        <v>624</v>
      </c>
      <c r="DB16" s="10">
        <f t="shared" si="136"/>
        <v>491</v>
      </c>
      <c r="DC16" s="10">
        <f t="shared" si="137"/>
        <v>1000</v>
      </c>
      <c r="DD16" s="10">
        <f t="shared" si="138"/>
        <v>15200.831399999999</v>
      </c>
      <c r="DE16" s="10">
        <f t="shared" si="139"/>
        <v>182409.9768</v>
      </c>
      <c r="DF16" s="10">
        <f t="shared" si="140"/>
        <v>15244.514999999999</v>
      </c>
      <c r="DG16" s="10">
        <f t="shared" si="141"/>
        <v>3811.1287499999999</v>
      </c>
      <c r="DH16" s="10">
        <f t="shared" si="142"/>
        <v>201465.62055000002</v>
      </c>
      <c r="DI16" s="10">
        <f t="shared" si="143"/>
        <v>1969.591338</v>
      </c>
      <c r="DJ16" s="10">
        <f t="shared" si="144"/>
        <v>1969.591338</v>
      </c>
      <c r="DK16" s="10">
        <f t="shared" si="173"/>
        <v>347.57494199999996</v>
      </c>
      <c r="DL16" s="10">
        <f t="shared" si="174"/>
        <v>51441.091415999996</v>
      </c>
      <c r="DM16" s="10">
        <f t="shared" si="175"/>
        <v>252906.71196600003</v>
      </c>
      <c r="DN16" s="10"/>
      <c r="DO16" s="10">
        <f t="shared" si="145"/>
        <v>252906.71196600003</v>
      </c>
      <c r="DP16" s="10"/>
    </row>
    <row r="17" spans="2:120" x14ac:dyDescent="0.2">
      <c r="B17" t="s">
        <v>18</v>
      </c>
      <c r="C17" s="2">
        <v>7</v>
      </c>
      <c r="D17" t="s">
        <v>233</v>
      </c>
      <c r="E17" t="s">
        <v>327</v>
      </c>
      <c r="I17" s="2">
        <v>1</v>
      </c>
      <c r="J17" s="2">
        <v>1</v>
      </c>
      <c r="K17" s="2">
        <v>1</v>
      </c>
      <c r="L17" s="2">
        <v>1</v>
      </c>
      <c r="M17" s="10">
        <f t="shared" si="79"/>
        <v>13480</v>
      </c>
      <c r="N17" s="10">
        <f t="shared" si="80"/>
        <v>2075.92</v>
      </c>
      <c r="O17" s="10">
        <f t="shared" si="81"/>
        <v>624</v>
      </c>
      <c r="P17" s="10">
        <f t="shared" si="82"/>
        <v>491</v>
      </c>
      <c r="Q17" s="10">
        <f t="shared" si="83"/>
        <v>2000</v>
      </c>
      <c r="R17" s="10">
        <f t="shared" si="84"/>
        <v>18670.919999999998</v>
      </c>
      <c r="S17" s="10">
        <f t="shared" ref="S17" si="178">R17*12</f>
        <v>224051.03999999998</v>
      </c>
      <c r="T17" s="10">
        <f t="shared" si="86"/>
        <v>17736.84210526316</v>
      </c>
      <c r="U17" s="10">
        <f t="shared" si="87"/>
        <v>4434.21052631579</v>
      </c>
      <c r="V17" s="10">
        <f t="shared" ref="V17" si="179">S17+T17+U17</f>
        <v>246222.09263157891</v>
      </c>
      <c r="W17" s="10">
        <f t="shared" si="89"/>
        <v>2291.6000000000004</v>
      </c>
      <c r="X17" s="10">
        <f t="shared" si="90"/>
        <v>2291.6000000000004</v>
      </c>
      <c r="Y17" s="10">
        <f t="shared" si="148"/>
        <v>404.4</v>
      </c>
      <c r="Z17" s="10">
        <f t="shared" si="176"/>
        <v>59851.200000000004</v>
      </c>
      <c r="AA17" s="10">
        <f t="shared" si="177"/>
        <v>306073.29263157892</v>
      </c>
      <c r="AB17" s="10"/>
      <c r="AC17" s="10">
        <f t="shared" si="91"/>
        <v>306073.29263157892</v>
      </c>
      <c r="AD17" s="10"/>
      <c r="AE17" s="10">
        <f t="shared" si="92"/>
        <v>13480</v>
      </c>
      <c r="AF17" s="10">
        <f t="shared" si="151"/>
        <v>2075.92</v>
      </c>
      <c r="AG17" s="10">
        <f t="shared" si="93"/>
        <v>624</v>
      </c>
      <c r="AH17" s="10">
        <f t="shared" si="94"/>
        <v>491</v>
      </c>
      <c r="AI17" s="10">
        <f t="shared" si="95"/>
        <v>2000</v>
      </c>
      <c r="AJ17" s="10">
        <f t="shared" si="96"/>
        <v>18670.919999999998</v>
      </c>
      <c r="AK17" s="10">
        <f t="shared" si="97"/>
        <v>224051.03999999998</v>
      </c>
      <c r="AL17" s="10">
        <f t="shared" si="98"/>
        <v>17736.84210526316</v>
      </c>
      <c r="AM17" s="10">
        <f t="shared" si="99"/>
        <v>4434.21052631579</v>
      </c>
      <c r="AN17" s="10">
        <f t="shared" si="100"/>
        <v>246222.09263157891</v>
      </c>
      <c r="AO17" s="10">
        <f t="shared" si="101"/>
        <v>2291.6000000000004</v>
      </c>
      <c r="AP17" s="10">
        <f t="shared" si="102"/>
        <v>2291.6000000000004</v>
      </c>
      <c r="AQ17" s="10">
        <f t="shared" si="152"/>
        <v>404.4</v>
      </c>
      <c r="AR17" s="10">
        <f t="shared" si="153"/>
        <v>59851.200000000004</v>
      </c>
      <c r="AS17" s="10">
        <f t="shared" si="154"/>
        <v>306073.29263157892</v>
      </c>
      <c r="AT17" s="10"/>
      <c r="AU17" s="10">
        <f t="shared" si="155"/>
        <v>0</v>
      </c>
      <c r="AV17" s="10"/>
      <c r="AW17" s="10">
        <f t="shared" si="103"/>
        <v>13884.4</v>
      </c>
      <c r="AX17" s="10">
        <f t="shared" si="156"/>
        <v>2075.92</v>
      </c>
      <c r="AY17" s="10">
        <f t="shared" si="104"/>
        <v>624</v>
      </c>
      <c r="AZ17" s="10">
        <f t="shared" si="105"/>
        <v>491</v>
      </c>
      <c r="BA17" s="10">
        <f t="shared" si="106"/>
        <v>2000</v>
      </c>
      <c r="BB17" s="10">
        <f t="shared" si="107"/>
        <v>19075.32</v>
      </c>
      <c r="BC17" s="10">
        <f t="shared" si="108"/>
        <v>228903.84</v>
      </c>
      <c r="BD17" s="10">
        <f t="shared" si="109"/>
        <v>18268.947368421053</v>
      </c>
      <c r="BE17" s="10">
        <f t="shared" si="110"/>
        <v>4567.2368421052633</v>
      </c>
      <c r="BF17" s="10">
        <f t="shared" si="111"/>
        <v>251740.02421052629</v>
      </c>
      <c r="BG17" s="10">
        <f t="shared" si="112"/>
        <v>2360.348</v>
      </c>
      <c r="BH17" s="10">
        <f t="shared" si="113"/>
        <v>2360.348</v>
      </c>
      <c r="BI17" s="10">
        <f t="shared" si="157"/>
        <v>416.53199999999998</v>
      </c>
      <c r="BJ17" s="10">
        <f t="shared" si="158"/>
        <v>61646.736000000004</v>
      </c>
      <c r="BK17" s="10">
        <f t="shared" si="159"/>
        <v>313386.76021052629</v>
      </c>
      <c r="BL17" s="10"/>
      <c r="BM17" s="10">
        <f t="shared" si="32"/>
        <v>0</v>
      </c>
      <c r="BN17" s="10"/>
      <c r="BO17" s="10">
        <f t="shared" si="160"/>
        <v>14370.353999999999</v>
      </c>
      <c r="BP17" s="10">
        <f t="shared" si="161"/>
        <v>2075.92</v>
      </c>
      <c r="BQ17" s="10">
        <f t="shared" si="114"/>
        <v>624</v>
      </c>
      <c r="BR17" s="10">
        <f t="shared" si="115"/>
        <v>491</v>
      </c>
      <c r="BS17" s="10">
        <f t="shared" si="116"/>
        <v>2000</v>
      </c>
      <c r="BT17" s="10">
        <f t="shared" si="117"/>
        <v>19561.273999999998</v>
      </c>
      <c r="BU17" s="10">
        <f t="shared" si="118"/>
        <v>234735.28799999997</v>
      </c>
      <c r="BV17" s="10">
        <f t="shared" si="119"/>
        <v>18908.360526315788</v>
      </c>
      <c r="BW17" s="10">
        <f t="shared" si="120"/>
        <v>4727.090131578947</v>
      </c>
      <c r="BX17" s="10">
        <f t="shared" si="121"/>
        <v>258370.73865789469</v>
      </c>
      <c r="BY17" s="10">
        <f t="shared" si="122"/>
        <v>2442.96018</v>
      </c>
      <c r="BZ17" s="10">
        <f t="shared" si="123"/>
        <v>2442.96018</v>
      </c>
      <c r="CA17" s="10">
        <f t="shared" si="162"/>
        <v>431.11061999999998</v>
      </c>
      <c r="CB17" s="10">
        <f t="shared" si="163"/>
        <v>63804.371759999995</v>
      </c>
      <c r="CC17" s="10">
        <f t="shared" si="164"/>
        <v>322175.11041789467</v>
      </c>
      <c r="CD17" s="10"/>
      <c r="CE17" s="10">
        <f t="shared" si="124"/>
        <v>322175.11041789467</v>
      </c>
      <c r="CF17" s="10"/>
      <c r="CG17" s="10">
        <f t="shared" si="165"/>
        <v>14945.168159999999</v>
      </c>
      <c r="CH17" s="10">
        <f t="shared" si="166"/>
        <v>2075.92</v>
      </c>
      <c r="CI17" s="10">
        <f t="shared" si="125"/>
        <v>624</v>
      </c>
      <c r="CJ17" s="10">
        <f t="shared" si="126"/>
        <v>491</v>
      </c>
      <c r="CK17" s="10">
        <f t="shared" si="127"/>
        <v>2000</v>
      </c>
      <c r="CL17" s="10">
        <f t="shared" si="128"/>
        <v>20136.088159999999</v>
      </c>
      <c r="CM17" s="10">
        <f t="shared" si="129"/>
        <v>241633.05791999999</v>
      </c>
      <c r="CN17" s="10">
        <f t="shared" si="130"/>
        <v>19664.694947368422</v>
      </c>
      <c r="CO17" s="10">
        <f t="shared" si="131"/>
        <v>4916.1737368421054</v>
      </c>
      <c r="CP17" s="10">
        <f t="shared" si="132"/>
        <v>266213.92660421052</v>
      </c>
      <c r="CQ17" s="10">
        <f t="shared" si="133"/>
        <v>2540.6785872</v>
      </c>
      <c r="CR17" s="10">
        <f t="shared" si="134"/>
        <v>2540.6785872</v>
      </c>
      <c r="CS17" s="10">
        <f t="shared" si="167"/>
        <v>448.35504479999997</v>
      </c>
      <c r="CT17" s="10">
        <f t="shared" si="168"/>
        <v>66356.5466304</v>
      </c>
      <c r="CU17" s="10">
        <f t="shared" si="169"/>
        <v>332570.47323461052</v>
      </c>
      <c r="CV17" s="10"/>
      <c r="CW17" s="10">
        <f t="shared" si="170"/>
        <v>332570.47323461052</v>
      </c>
      <c r="CX17" s="10"/>
      <c r="CY17" s="10">
        <f t="shared" si="171"/>
        <v>15617.700727199997</v>
      </c>
      <c r="CZ17" s="10">
        <f t="shared" si="172"/>
        <v>2075.92</v>
      </c>
      <c r="DA17" s="10">
        <f t="shared" si="135"/>
        <v>624</v>
      </c>
      <c r="DB17" s="10">
        <f t="shared" si="136"/>
        <v>491</v>
      </c>
      <c r="DC17" s="10">
        <f t="shared" si="137"/>
        <v>2000</v>
      </c>
      <c r="DD17" s="10">
        <f t="shared" si="138"/>
        <v>20808.620727199996</v>
      </c>
      <c r="DE17" s="10">
        <f t="shared" si="139"/>
        <v>249703.44872639995</v>
      </c>
      <c r="DF17" s="10">
        <f t="shared" si="140"/>
        <v>20549.606219999994</v>
      </c>
      <c r="DG17" s="10">
        <f t="shared" si="141"/>
        <v>5137.4015549999986</v>
      </c>
      <c r="DH17" s="10">
        <f t="shared" si="142"/>
        <v>275390.45650139992</v>
      </c>
      <c r="DI17" s="10">
        <f t="shared" si="143"/>
        <v>2655.0091236239996</v>
      </c>
      <c r="DJ17" s="10">
        <f t="shared" si="144"/>
        <v>2655.0091236239996</v>
      </c>
      <c r="DK17" s="10">
        <f t="shared" si="173"/>
        <v>468.53102181599991</v>
      </c>
      <c r="DL17" s="10">
        <f t="shared" si="174"/>
        <v>69342.591228767982</v>
      </c>
      <c r="DM17" s="10">
        <f t="shared" si="175"/>
        <v>344733.04773016792</v>
      </c>
      <c r="DN17" s="10"/>
      <c r="DO17" s="10">
        <f t="shared" si="145"/>
        <v>344733.04773016792</v>
      </c>
      <c r="DP17" s="10"/>
    </row>
    <row r="18" spans="2:120" x14ac:dyDescent="0.2">
      <c r="B18" t="s">
        <v>18</v>
      </c>
      <c r="C18" s="2">
        <v>4</v>
      </c>
      <c r="D18" t="s">
        <v>127</v>
      </c>
      <c r="E18" t="s">
        <v>327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10">
        <f t="shared" si="79"/>
        <v>23214</v>
      </c>
      <c r="N18" s="10">
        <f t="shared" si="80"/>
        <v>3574.9560000000001</v>
      </c>
      <c r="O18" s="10">
        <f t="shared" si="81"/>
        <v>624</v>
      </c>
      <c r="P18" s="10">
        <f t="shared" si="82"/>
        <v>0</v>
      </c>
      <c r="Q18" s="10">
        <f t="shared" si="83"/>
        <v>8000</v>
      </c>
      <c r="R18" s="10">
        <f t="shared" si="84"/>
        <v>35412.955999999998</v>
      </c>
      <c r="S18" s="10">
        <f t="shared" si="146"/>
        <v>424955.47199999995</v>
      </c>
      <c r="T18" s="10">
        <f t="shared" si="86"/>
        <v>30544.736842105263</v>
      </c>
      <c r="U18" s="10">
        <f t="shared" si="87"/>
        <v>7636.1842105263158</v>
      </c>
      <c r="V18" s="10">
        <f t="shared" si="147"/>
        <v>463136.39305263152</v>
      </c>
      <c r="W18" s="10">
        <f t="shared" si="89"/>
        <v>3946.38</v>
      </c>
      <c r="X18" s="10">
        <f t="shared" si="90"/>
        <v>3946.38</v>
      </c>
      <c r="Y18" s="10">
        <f t="shared" si="148"/>
        <v>696.42</v>
      </c>
      <c r="Z18" s="10">
        <f>(Y18+W18+X18)*12</f>
        <v>103070.16</v>
      </c>
      <c r="AA18" s="10">
        <f>Z18+V18</f>
        <v>566206.55305263156</v>
      </c>
      <c r="AB18" s="10"/>
      <c r="AC18" s="10">
        <f t="shared" si="91"/>
        <v>566206.55305263156</v>
      </c>
      <c r="AD18" s="10"/>
      <c r="AE18" s="10">
        <f>M18*(1+$AE$7)</f>
        <v>23214</v>
      </c>
      <c r="AF18" s="10">
        <f t="shared" si="151"/>
        <v>3574.9560000000001</v>
      </c>
      <c r="AG18" s="10">
        <f t="shared" ref="AG18:AG24" si="180">O18</f>
        <v>624</v>
      </c>
      <c r="AH18" s="10">
        <f t="shared" ref="AH18:AH24" si="181">P18</f>
        <v>0</v>
      </c>
      <c r="AI18" s="10">
        <f t="shared" ref="AI18:AI24" si="182">Q18</f>
        <v>8000</v>
      </c>
      <c r="AJ18" s="10">
        <f t="shared" si="96"/>
        <v>35412.955999999998</v>
      </c>
      <c r="AK18" s="10">
        <f t="shared" si="97"/>
        <v>424955.47199999995</v>
      </c>
      <c r="AL18" s="10">
        <f t="shared" si="98"/>
        <v>30544.736842105263</v>
      </c>
      <c r="AM18" s="10">
        <f t="shared" si="99"/>
        <v>7636.1842105263158</v>
      </c>
      <c r="AN18" s="10">
        <f t="shared" si="100"/>
        <v>463136.39305263152</v>
      </c>
      <c r="AO18" s="10">
        <f t="shared" si="101"/>
        <v>3946.38</v>
      </c>
      <c r="AP18" s="10">
        <f t="shared" si="102"/>
        <v>3946.38</v>
      </c>
      <c r="AQ18" s="10">
        <f t="shared" si="152"/>
        <v>696.42</v>
      </c>
      <c r="AR18" s="10">
        <f>(AQ18+AO18+AP18)*12</f>
        <v>103070.16</v>
      </c>
      <c r="AS18" s="10">
        <f>AR18+AN18</f>
        <v>566206.55305263156</v>
      </c>
      <c r="AT18" s="10"/>
      <c r="AU18" s="10">
        <f t="shared" si="155"/>
        <v>566206.55305263156</v>
      </c>
      <c r="AV18" s="10"/>
      <c r="AW18" s="10">
        <f t="shared" si="103"/>
        <v>23910.420000000002</v>
      </c>
      <c r="AX18" s="10">
        <f t="shared" si="156"/>
        <v>3574.9560000000001</v>
      </c>
      <c r="AY18" s="10">
        <f t="shared" si="104"/>
        <v>624</v>
      </c>
      <c r="AZ18" s="10">
        <f t="shared" si="105"/>
        <v>0</v>
      </c>
      <c r="BA18" s="10">
        <f t="shared" si="106"/>
        <v>8000</v>
      </c>
      <c r="BB18" s="10">
        <f t="shared" si="107"/>
        <v>36109.376000000004</v>
      </c>
      <c r="BC18" s="10">
        <f t="shared" si="108"/>
        <v>433312.51200000005</v>
      </c>
      <c r="BD18" s="10">
        <f t="shared" si="109"/>
        <v>31461.078947368424</v>
      </c>
      <c r="BE18" s="10">
        <f t="shared" si="110"/>
        <v>7865.2697368421059</v>
      </c>
      <c r="BF18" s="10">
        <f t="shared" si="111"/>
        <v>472638.86068421055</v>
      </c>
      <c r="BG18" s="10">
        <f t="shared" si="112"/>
        <v>4064.7714000000005</v>
      </c>
      <c r="BH18" s="10">
        <f t="shared" si="113"/>
        <v>4064.7714000000005</v>
      </c>
      <c r="BI18" s="10">
        <f>AW18*$Y$7</f>
        <v>717.31259999999997</v>
      </c>
      <c r="BJ18" s="10">
        <f>(BI18+BG18+BH18)*12</f>
        <v>106162.2648</v>
      </c>
      <c r="BK18" s="10">
        <f>BJ18+BF18</f>
        <v>578801.12548421056</v>
      </c>
      <c r="BL18" s="10"/>
      <c r="BM18" s="10">
        <f t="shared" si="32"/>
        <v>578801.12548421056</v>
      </c>
      <c r="BN18" s="10"/>
      <c r="BO18" s="10">
        <f t="shared" si="160"/>
        <v>24747.2847</v>
      </c>
      <c r="BP18" s="10">
        <f t="shared" si="161"/>
        <v>3574.9560000000001</v>
      </c>
      <c r="BQ18" s="10">
        <f t="shared" si="114"/>
        <v>624</v>
      </c>
      <c r="BR18" s="10">
        <f t="shared" si="115"/>
        <v>0</v>
      </c>
      <c r="BS18" s="10">
        <f t="shared" si="116"/>
        <v>8000</v>
      </c>
      <c r="BT18" s="10">
        <f t="shared" si="117"/>
        <v>36946.240700000002</v>
      </c>
      <c r="BU18" s="10">
        <f t="shared" si="118"/>
        <v>443354.88840000005</v>
      </c>
      <c r="BV18" s="10">
        <f t="shared" si="119"/>
        <v>32562.216710526318</v>
      </c>
      <c r="BW18" s="10">
        <f t="shared" si="120"/>
        <v>8140.5541776315795</v>
      </c>
      <c r="BX18" s="10">
        <f t="shared" si="121"/>
        <v>484057.65928815794</v>
      </c>
      <c r="BY18" s="10">
        <f t="shared" si="122"/>
        <v>4207.038399</v>
      </c>
      <c r="BZ18" s="10">
        <f t="shared" si="123"/>
        <v>4207.038399</v>
      </c>
      <c r="CA18" s="10">
        <f>BO18*$Y$7</f>
        <v>742.418541</v>
      </c>
      <c r="CB18" s="10">
        <f>(CA18+BY18+BZ18)*12</f>
        <v>109877.94406800001</v>
      </c>
      <c r="CC18" s="10">
        <f>CB18+BX18</f>
        <v>593935.6033561579</v>
      </c>
      <c r="CD18" s="10"/>
      <c r="CE18" s="10">
        <f t="shared" si="124"/>
        <v>593935.6033561579</v>
      </c>
      <c r="CF18" s="10"/>
      <c r="CG18" s="10">
        <f t="shared" si="165"/>
        <v>25737.176088</v>
      </c>
      <c r="CH18" s="10">
        <f t="shared" si="166"/>
        <v>3574.9560000000001</v>
      </c>
      <c r="CI18" s="10">
        <f t="shared" si="125"/>
        <v>624</v>
      </c>
      <c r="CJ18" s="10">
        <f t="shared" si="126"/>
        <v>0</v>
      </c>
      <c r="CK18" s="10">
        <f t="shared" si="127"/>
        <v>8000</v>
      </c>
      <c r="CL18" s="10">
        <f t="shared" si="128"/>
        <v>37936.132087999998</v>
      </c>
      <c r="CM18" s="10">
        <f t="shared" si="129"/>
        <v>455233.58505599998</v>
      </c>
      <c r="CN18" s="10">
        <f t="shared" si="130"/>
        <v>33864.705378947372</v>
      </c>
      <c r="CO18" s="10">
        <f t="shared" si="131"/>
        <v>8466.176344736843</v>
      </c>
      <c r="CP18" s="10">
        <f t="shared" si="132"/>
        <v>497564.46677968418</v>
      </c>
      <c r="CQ18" s="10">
        <f t="shared" si="133"/>
        <v>4375.31993496</v>
      </c>
      <c r="CR18" s="10">
        <f t="shared" si="134"/>
        <v>4375.31993496</v>
      </c>
      <c r="CS18" s="10">
        <f>CG18*$Y$7</f>
        <v>772.11528264000003</v>
      </c>
      <c r="CT18" s="10">
        <f>(CS18+CQ18+CR18)*12</f>
        <v>114273.06183071999</v>
      </c>
      <c r="CU18" s="10">
        <f>CT18+CP18</f>
        <v>611837.52861040412</v>
      </c>
      <c r="CV18" s="10"/>
      <c r="CW18" s="10">
        <f t="shared" si="170"/>
        <v>611837.52861040412</v>
      </c>
      <c r="CX18" s="10"/>
      <c r="CY18" s="10">
        <f t="shared" si="171"/>
        <v>26895.349011959999</v>
      </c>
      <c r="CZ18" s="10">
        <f t="shared" si="172"/>
        <v>3574.9560000000001</v>
      </c>
      <c r="DA18" s="10">
        <f t="shared" si="135"/>
        <v>624</v>
      </c>
      <c r="DB18" s="10">
        <f t="shared" si="136"/>
        <v>0</v>
      </c>
      <c r="DC18" s="10">
        <f t="shared" si="137"/>
        <v>8000</v>
      </c>
      <c r="DD18" s="10">
        <f t="shared" si="138"/>
        <v>39094.305011960001</v>
      </c>
      <c r="DE18" s="10">
        <f t="shared" si="139"/>
        <v>469131.66014351998</v>
      </c>
      <c r="DF18" s="10">
        <f t="shared" si="140"/>
        <v>35388.617121000003</v>
      </c>
      <c r="DG18" s="10">
        <f t="shared" si="141"/>
        <v>8847.1542802500007</v>
      </c>
      <c r="DH18" s="10">
        <f t="shared" si="142"/>
        <v>513367.43154477002</v>
      </c>
      <c r="DI18" s="10">
        <f t="shared" si="143"/>
        <v>4572.2093320332006</v>
      </c>
      <c r="DJ18" s="10">
        <f t="shared" si="144"/>
        <v>4572.2093320332006</v>
      </c>
      <c r="DK18" s="10">
        <f>CY18*$Y$7</f>
        <v>806.86047035879994</v>
      </c>
      <c r="DL18" s="10">
        <f>(DK18+DI18+DJ18)*12</f>
        <v>119415.3496131024</v>
      </c>
      <c r="DM18" s="10">
        <f>DL18+DH18</f>
        <v>632782.78115787241</v>
      </c>
      <c r="DN18" s="10"/>
      <c r="DO18" s="10">
        <f t="shared" si="145"/>
        <v>632782.78115787241</v>
      </c>
      <c r="DP18" s="10"/>
    </row>
    <row r="19" spans="2:120" x14ac:dyDescent="0.2">
      <c r="B19" t="s">
        <v>18</v>
      </c>
      <c r="C19" s="2">
        <v>5</v>
      </c>
      <c r="D19" t="s">
        <v>128</v>
      </c>
      <c r="E19" t="s">
        <v>327</v>
      </c>
      <c r="I19" s="2">
        <v>1</v>
      </c>
      <c r="J19" s="2">
        <v>1</v>
      </c>
      <c r="K19" s="2">
        <v>1</v>
      </c>
      <c r="L19" s="2">
        <v>1</v>
      </c>
      <c r="M19" s="10">
        <f t="shared" si="79"/>
        <v>19909</v>
      </c>
      <c r="N19" s="10">
        <f t="shared" si="80"/>
        <v>3065.9859999999999</v>
      </c>
      <c r="O19" s="10">
        <f t="shared" si="81"/>
        <v>624</v>
      </c>
      <c r="P19" s="10">
        <f t="shared" si="82"/>
        <v>491</v>
      </c>
      <c r="Q19" s="10">
        <f t="shared" si="83"/>
        <v>4000</v>
      </c>
      <c r="R19" s="10">
        <f t="shared" si="84"/>
        <v>28089.986000000001</v>
      </c>
      <c r="S19" s="10">
        <f t="shared" si="146"/>
        <v>337079.83199999999</v>
      </c>
      <c r="T19" s="10">
        <f t="shared" si="86"/>
        <v>26196.05263157895</v>
      </c>
      <c r="U19" s="10">
        <f t="shared" si="87"/>
        <v>6549.0131578947376</v>
      </c>
      <c r="V19" s="10">
        <f t="shared" si="147"/>
        <v>369824.89778947365</v>
      </c>
      <c r="W19" s="10">
        <f t="shared" si="89"/>
        <v>3384.53</v>
      </c>
      <c r="X19" s="10">
        <f t="shared" si="90"/>
        <v>3384.53</v>
      </c>
      <c r="Y19" s="10">
        <f t="shared" si="148"/>
        <v>597.27</v>
      </c>
      <c r="Z19" s="10">
        <f>(Y19+W19+X19)*12</f>
        <v>88395.959999999992</v>
      </c>
      <c r="AA19" s="10">
        <f>Z19+V19</f>
        <v>458220.85778947361</v>
      </c>
      <c r="AB19" s="10"/>
      <c r="AC19" s="10">
        <f>L19*AA19</f>
        <v>458220.85778947361</v>
      </c>
      <c r="AD19" s="10"/>
      <c r="AE19" s="10">
        <f t="shared" si="92"/>
        <v>19909</v>
      </c>
      <c r="AF19" s="10">
        <f t="shared" ref="AF19:AF24" si="183">N19</f>
        <v>3065.9859999999999</v>
      </c>
      <c r="AG19" s="10">
        <f t="shared" si="180"/>
        <v>624</v>
      </c>
      <c r="AH19" s="10">
        <f t="shared" si="181"/>
        <v>491</v>
      </c>
      <c r="AI19" s="10">
        <f t="shared" si="182"/>
        <v>4000</v>
      </c>
      <c r="AJ19" s="10">
        <f t="shared" si="96"/>
        <v>28089.986000000001</v>
      </c>
      <c r="AK19" s="10">
        <f t="shared" si="97"/>
        <v>337079.83199999999</v>
      </c>
      <c r="AL19" s="10">
        <f t="shared" si="98"/>
        <v>26196.05263157895</v>
      </c>
      <c r="AM19" s="10">
        <f t="shared" si="99"/>
        <v>6549.0131578947376</v>
      </c>
      <c r="AN19" s="10">
        <f t="shared" si="100"/>
        <v>369824.89778947365</v>
      </c>
      <c r="AO19" s="10">
        <f t="shared" si="101"/>
        <v>3384.53</v>
      </c>
      <c r="AP19" s="10">
        <f t="shared" si="102"/>
        <v>3384.53</v>
      </c>
      <c r="AQ19" s="10">
        <f t="shared" si="152"/>
        <v>597.27</v>
      </c>
      <c r="AR19" s="10">
        <f>(AQ19+AO19+AP19)*12</f>
        <v>88395.959999999992</v>
      </c>
      <c r="AS19" s="10">
        <f>AR19+AN19</f>
        <v>458220.85778947361</v>
      </c>
      <c r="AT19" s="10"/>
      <c r="AU19" s="10">
        <f t="shared" si="155"/>
        <v>0</v>
      </c>
      <c r="AV19" s="10"/>
      <c r="AW19" s="10">
        <f t="shared" si="103"/>
        <v>20506.27</v>
      </c>
      <c r="AX19" s="10">
        <f t="shared" si="156"/>
        <v>3065.9859999999999</v>
      </c>
      <c r="AY19" s="10">
        <f t="shared" si="104"/>
        <v>624</v>
      </c>
      <c r="AZ19" s="10">
        <f t="shared" si="105"/>
        <v>491</v>
      </c>
      <c r="BA19" s="10">
        <f t="shared" si="106"/>
        <v>4000</v>
      </c>
      <c r="BB19" s="10">
        <f t="shared" si="107"/>
        <v>28687.256000000001</v>
      </c>
      <c r="BC19" s="10">
        <f t="shared" si="108"/>
        <v>344247.07200000004</v>
      </c>
      <c r="BD19" s="10">
        <f t="shared" si="109"/>
        <v>26981.93421052632</v>
      </c>
      <c r="BE19" s="10">
        <f t="shared" si="110"/>
        <v>6745.4835526315801</v>
      </c>
      <c r="BF19" s="10">
        <f t="shared" si="111"/>
        <v>377974.48976315791</v>
      </c>
      <c r="BG19" s="10">
        <f t="shared" si="112"/>
        <v>3486.0659000000005</v>
      </c>
      <c r="BH19" s="10">
        <f t="shared" si="113"/>
        <v>3486.0659000000005</v>
      </c>
      <c r="BI19" s="10">
        <f t="shared" si="157"/>
        <v>615.18809999999996</v>
      </c>
      <c r="BJ19" s="10">
        <f>(BI19+BG19+BH19)*12</f>
        <v>91047.838800000012</v>
      </c>
      <c r="BK19" s="10">
        <f>BJ19+BF19</f>
        <v>469022.32856315793</v>
      </c>
      <c r="BL19" s="10"/>
      <c r="BM19" s="10">
        <f t="shared" si="32"/>
        <v>0</v>
      </c>
      <c r="BN19" s="10"/>
      <c r="BO19" s="10">
        <f t="shared" si="160"/>
        <v>21223.989449999997</v>
      </c>
      <c r="BP19" s="10">
        <f t="shared" si="161"/>
        <v>3065.9859999999999</v>
      </c>
      <c r="BQ19" s="10">
        <f t="shared" si="114"/>
        <v>624</v>
      </c>
      <c r="BR19" s="10">
        <f t="shared" si="115"/>
        <v>491</v>
      </c>
      <c r="BS19" s="10">
        <f t="shared" si="116"/>
        <v>4000</v>
      </c>
      <c r="BT19" s="10">
        <f t="shared" si="117"/>
        <v>29404.975449999998</v>
      </c>
      <c r="BU19" s="10">
        <f t="shared" si="118"/>
        <v>352859.70539999998</v>
      </c>
      <c r="BV19" s="10">
        <f t="shared" si="119"/>
        <v>27926.301907894736</v>
      </c>
      <c r="BW19" s="10">
        <f t="shared" si="120"/>
        <v>6981.5754769736841</v>
      </c>
      <c r="BX19" s="10">
        <f t="shared" si="121"/>
        <v>387767.58278486837</v>
      </c>
      <c r="BY19" s="10">
        <f t="shared" si="122"/>
        <v>3608.0782064999999</v>
      </c>
      <c r="BZ19" s="10">
        <f t="shared" si="123"/>
        <v>3608.0782064999999</v>
      </c>
      <c r="CA19" s="10">
        <f t="shared" ref="CA19:CA24" si="184">BO19*$Y$7</f>
        <v>636.71968349999986</v>
      </c>
      <c r="CB19" s="10">
        <f>(CA19+BY19+BZ19)*12</f>
        <v>94234.513158000002</v>
      </c>
      <c r="CC19" s="10">
        <f>CB19+BX19</f>
        <v>482002.09594286839</v>
      </c>
      <c r="CD19" s="10"/>
      <c r="CE19" s="10">
        <f t="shared" si="124"/>
        <v>482002.09594286839</v>
      </c>
      <c r="CF19" s="10"/>
      <c r="CG19" s="10">
        <f t="shared" si="165"/>
        <v>22072.949027999999</v>
      </c>
      <c r="CH19" s="10">
        <f t="shared" si="166"/>
        <v>3065.9859999999999</v>
      </c>
      <c r="CI19" s="10">
        <f t="shared" si="125"/>
        <v>624</v>
      </c>
      <c r="CJ19" s="10">
        <f t="shared" si="126"/>
        <v>491</v>
      </c>
      <c r="CK19" s="10">
        <f t="shared" si="127"/>
        <v>4000</v>
      </c>
      <c r="CL19" s="10">
        <f t="shared" si="128"/>
        <v>30253.935028</v>
      </c>
      <c r="CM19" s="10">
        <f t="shared" si="129"/>
        <v>363047.22033599997</v>
      </c>
      <c r="CN19" s="10">
        <f t="shared" si="130"/>
        <v>29043.353984210524</v>
      </c>
      <c r="CO19" s="10">
        <f t="shared" si="131"/>
        <v>7260.8384960526309</v>
      </c>
      <c r="CP19" s="10">
        <f t="shared" si="132"/>
        <v>399351.41281626315</v>
      </c>
      <c r="CQ19" s="10">
        <f t="shared" si="133"/>
        <v>3752.4013347600003</v>
      </c>
      <c r="CR19" s="10">
        <f t="shared" si="134"/>
        <v>3752.4013347600003</v>
      </c>
      <c r="CS19" s="10">
        <f t="shared" ref="CS19:CS24" si="185">CG19*$Y$7</f>
        <v>662.18847083999992</v>
      </c>
      <c r="CT19" s="10">
        <f>(CS19+CQ19+CR19)*12</f>
        <v>98003.893684320006</v>
      </c>
      <c r="CU19" s="10">
        <f>CT19+CP19</f>
        <v>497355.30650058319</v>
      </c>
      <c r="CV19" s="10"/>
      <c r="CW19" s="10">
        <f t="shared" si="170"/>
        <v>497355.30650058319</v>
      </c>
      <c r="CX19" s="10"/>
      <c r="CY19" s="10">
        <f t="shared" si="171"/>
        <v>23066.231734259996</v>
      </c>
      <c r="CZ19" s="10">
        <f t="shared" si="172"/>
        <v>3065.9859999999999</v>
      </c>
      <c r="DA19" s="10">
        <f t="shared" si="135"/>
        <v>624</v>
      </c>
      <c r="DB19" s="10">
        <f t="shared" si="136"/>
        <v>491</v>
      </c>
      <c r="DC19" s="10">
        <f t="shared" si="137"/>
        <v>4000</v>
      </c>
      <c r="DD19" s="10">
        <f t="shared" si="138"/>
        <v>31247.217734259997</v>
      </c>
      <c r="DE19" s="10">
        <f t="shared" si="139"/>
        <v>374966.61281111999</v>
      </c>
      <c r="DF19" s="10">
        <f t="shared" si="140"/>
        <v>30350.304913499996</v>
      </c>
      <c r="DG19" s="10">
        <f t="shared" si="141"/>
        <v>7587.5762283749991</v>
      </c>
      <c r="DH19" s="10">
        <f t="shared" si="142"/>
        <v>412904.49395299499</v>
      </c>
      <c r="DI19" s="10">
        <f t="shared" si="143"/>
        <v>3921.2593948241997</v>
      </c>
      <c r="DJ19" s="10">
        <f t="shared" si="144"/>
        <v>3921.2593948241997</v>
      </c>
      <c r="DK19" s="10">
        <f t="shared" ref="DK19:DK24" si="186">CY19*$Y$7</f>
        <v>691.98695202779982</v>
      </c>
      <c r="DL19" s="10">
        <f>(DK19+DI19+DJ19)*12</f>
        <v>102414.06890011439</v>
      </c>
      <c r="DM19" s="10">
        <f>DL19+DH19</f>
        <v>515318.56285310938</v>
      </c>
      <c r="DN19" s="10"/>
      <c r="DO19" s="10">
        <f t="shared" si="145"/>
        <v>515318.56285310938</v>
      </c>
      <c r="DP19" s="10"/>
    </row>
    <row r="20" spans="2:120" x14ac:dyDescent="0.2">
      <c r="B20" t="s">
        <v>18</v>
      </c>
      <c r="C20" s="2">
        <v>5</v>
      </c>
      <c r="D20" t="s">
        <v>129</v>
      </c>
      <c r="E20" t="s">
        <v>327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10">
        <f t="shared" si="79"/>
        <v>19909</v>
      </c>
      <c r="N20" s="10">
        <f t="shared" si="80"/>
        <v>3065.9859999999999</v>
      </c>
      <c r="O20" s="10">
        <f t="shared" si="81"/>
        <v>624</v>
      </c>
      <c r="P20" s="10">
        <f t="shared" si="82"/>
        <v>491</v>
      </c>
      <c r="Q20" s="10">
        <f t="shared" si="83"/>
        <v>4000</v>
      </c>
      <c r="R20" s="10">
        <f t="shared" si="84"/>
        <v>28089.986000000001</v>
      </c>
      <c r="S20" s="10">
        <f t="shared" si="146"/>
        <v>337079.83199999999</v>
      </c>
      <c r="T20" s="10">
        <f t="shared" si="86"/>
        <v>26196.05263157895</v>
      </c>
      <c r="U20" s="10">
        <f t="shared" si="87"/>
        <v>6549.0131578947376</v>
      </c>
      <c r="V20" s="10">
        <f t="shared" si="147"/>
        <v>369824.89778947365</v>
      </c>
      <c r="W20" s="10">
        <f t="shared" si="89"/>
        <v>3384.53</v>
      </c>
      <c r="X20" s="10">
        <f t="shared" si="90"/>
        <v>3384.53</v>
      </c>
      <c r="Y20" s="10">
        <f t="shared" si="148"/>
        <v>597.27</v>
      </c>
      <c r="Z20" s="10">
        <f t="shared" si="176"/>
        <v>88395.959999999992</v>
      </c>
      <c r="AA20" s="10">
        <f t="shared" si="177"/>
        <v>458220.85778947361</v>
      </c>
      <c r="AB20" s="10"/>
      <c r="AC20" s="10">
        <f t="shared" si="91"/>
        <v>458220.85778947361</v>
      </c>
      <c r="AD20" s="10"/>
      <c r="AE20" s="10">
        <f t="shared" si="92"/>
        <v>19909</v>
      </c>
      <c r="AF20" s="10">
        <f t="shared" si="183"/>
        <v>3065.9859999999999</v>
      </c>
      <c r="AG20" s="10">
        <f t="shared" si="180"/>
        <v>624</v>
      </c>
      <c r="AH20" s="10">
        <f t="shared" si="181"/>
        <v>491</v>
      </c>
      <c r="AI20" s="10">
        <f t="shared" si="182"/>
        <v>4000</v>
      </c>
      <c r="AJ20" s="10">
        <f t="shared" si="96"/>
        <v>28089.986000000001</v>
      </c>
      <c r="AK20" s="10">
        <f t="shared" si="97"/>
        <v>337079.83199999999</v>
      </c>
      <c r="AL20" s="10">
        <f t="shared" si="98"/>
        <v>26196.05263157895</v>
      </c>
      <c r="AM20" s="10">
        <f t="shared" si="99"/>
        <v>6549.0131578947376</v>
      </c>
      <c r="AN20" s="10">
        <f t="shared" si="100"/>
        <v>369824.89778947365</v>
      </c>
      <c r="AO20" s="10">
        <f t="shared" si="101"/>
        <v>3384.53</v>
      </c>
      <c r="AP20" s="10">
        <f t="shared" si="102"/>
        <v>3384.53</v>
      </c>
      <c r="AQ20" s="10">
        <f t="shared" si="152"/>
        <v>597.27</v>
      </c>
      <c r="AR20" s="10">
        <f t="shared" ref="AR20:AR24" si="187">(AQ20+AO20+AP20)*12</f>
        <v>88395.959999999992</v>
      </c>
      <c r="AS20" s="10">
        <f t="shared" ref="AS20:AS24" si="188">AR20+AN20</f>
        <v>458220.85778947361</v>
      </c>
      <c r="AT20" s="10"/>
      <c r="AU20" s="10">
        <f t="shared" si="155"/>
        <v>0</v>
      </c>
      <c r="AV20" s="10"/>
      <c r="AW20" s="10">
        <f t="shared" si="103"/>
        <v>20506.27</v>
      </c>
      <c r="AX20" s="10">
        <f t="shared" si="156"/>
        <v>3065.9859999999999</v>
      </c>
      <c r="AY20" s="10">
        <f t="shared" si="104"/>
        <v>624</v>
      </c>
      <c r="AZ20" s="10">
        <f t="shared" si="105"/>
        <v>491</v>
      </c>
      <c r="BA20" s="10">
        <f t="shared" si="106"/>
        <v>4000</v>
      </c>
      <c r="BB20" s="10">
        <f t="shared" si="107"/>
        <v>28687.256000000001</v>
      </c>
      <c r="BC20" s="10">
        <f t="shared" si="108"/>
        <v>344247.07200000004</v>
      </c>
      <c r="BD20" s="10">
        <f t="shared" si="109"/>
        <v>26981.93421052632</v>
      </c>
      <c r="BE20" s="10">
        <f t="shared" si="110"/>
        <v>6745.4835526315801</v>
      </c>
      <c r="BF20" s="10">
        <f t="shared" si="111"/>
        <v>377974.48976315791</v>
      </c>
      <c r="BG20" s="10">
        <f t="shared" si="112"/>
        <v>3486.0659000000005</v>
      </c>
      <c r="BH20" s="10">
        <f t="shared" si="113"/>
        <v>3486.0659000000005</v>
      </c>
      <c r="BI20" s="10">
        <f t="shared" si="157"/>
        <v>615.18809999999996</v>
      </c>
      <c r="BJ20" s="10">
        <f t="shared" ref="BJ20:BJ24" si="189">(BI20+BG20+BH20)*12</f>
        <v>91047.838800000012</v>
      </c>
      <c r="BK20" s="10">
        <f t="shared" ref="BK20:BK24" si="190">BJ20+BF20</f>
        <v>469022.32856315793</v>
      </c>
      <c r="BL20" s="10"/>
      <c r="BM20" s="10">
        <f t="shared" si="32"/>
        <v>469022.32856315793</v>
      </c>
      <c r="BN20" s="10"/>
      <c r="BO20" s="10">
        <f t="shared" si="160"/>
        <v>21223.989449999997</v>
      </c>
      <c r="BP20" s="10">
        <f t="shared" si="161"/>
        <v>3065.9859999999999</v>
      </c>
      <c r="BQ20" s="10">
        <f t="shared" si="114"/>
        <v>624</v>
      </c>
      <c r="BR20" s="10">
        <f t="shared" si="115"/>
        <v>491</v>
      </c>
      <c r="BS20" s="10">
        <f t="shared" si="116"/>
        <v>4000</v>
      </c>
      <c r="BT20" s="10">
        <f t="shared" si="117"/>
        <v>29404.975449999998</v>
      </c>
      <c r="BU20" s="10">
        <f t="shared" si="118"/>
        <v>352859.70539999998</v>
      </c>
      <c r="BV20" s="10">
        <f t="shared" si="119"/>
        <v>27926.301907894736</v>
      </c>
      <c r="BW20" s="10">
        <f t="shared" si="120"/>
        <v>6981.5754769736841</v>
      </c>
      <c r="BX20" s="10">
        <f t="shared" si="121"/>
        <v>387767.58278486837</v>
      </c>
      <c r="BY20" s="10">
        <f t="shared" si="122"/>
        <v>3608.0782064999999</v>
      </c>
      <c r="BZ20" s="10">
        <f t="shared" si="123"/>
        <v>3608.0782064999999</v>
      </c>
      <c r="CA20" s="10">
        <f t="shared" si="184"/>
        <v>636.71968349999986</v>
      </c>
      <c r="CB20" s="10">
        <f t="shared" ref="CB20:CB24" si="191">(CA20+BY20+BZ20)*12</f>
        <v>94234.513158000002</v>
      </c>
      <c r="CC20" s="10">
        <f t="shared" ref="CC20:CC24" si="192">CB20+BX20</f>
        <v>482002.09594286839</v>
      </c>
      <c r="CD20" s="10"/>
      <c r="CE20" s="10">
        <f t="shared" si="124"/>
        <v>482002.09594286839</v>
      </c>
      <c r="CF20" s="10"/>
      <c r="CG20" s="10">
        <f t="shared" si="165"/>
        <v>22072.949027999999</v>
      </c>
      <c r="CH20" s="10">
        <f t="shared" si="166"/>
        <v>3065.9859999999999</v>
      </c>
      <c r="CI20" s="10">
        <f t="shared" si="125"/>
        <v>624</v>
      </c>
      <c r="CJ20" s="10">
        <f t="shared" si="126"/>
        <v>491</v>
      </c>
      <c r="CK20" s="10">
        <f t="shared" si="127"/>
        <v>4000</v>
      </c>
      <c r="CL20" s="10">
        <f t="shared" si="128"/>
        <v>30253.935028</v>
      </c>
      <c r="CM20" s="10">
        <f t="shared" si="129"/>
        <v>363047.22033599997</v>
      </c>
      <c r="CN20" s="10">
        <f t="shared" si="130"/>
        <v>29043.353984210524</v>
      </c>
      <c r="CO20" s="10">
        <f t="shared" si="131"/>
        <v>7260.8384960526309</v>
      </c>
      <c r="CP20" s="10">
        <f t="shared" si="132"/>
        <v>399351.41281626315</v>
      </c>
      <c r="CQ20" s="10">
        <f t="shared" si="133"/>
        <v>3752.4013347600003</v>
      </c>
      <c r="CR20" s="10">
        <f t="shared" si="134"/>
        <v>3752.4013347600003</v>
      </c>
      <c r="CS20" s="10">
        <f t="shared" si="185"/>
        <v>662.18847083999992</v>
      </c>
      <c r="CT20" s="10">
        <f t="shared" ref="CT20:CT24" si="193">(CS20+CQ20+CR20)*12</f>
        <v>98003.893684320006</v>
      </c>
      <c r="CU20" s="10">
        <f t="shared" ref="CU20:CU24" si="194">CT20+CP20</f>
        <v>497355.30650058319</v>
      </c>
      <c r="CV20" s="10"/>
      <c r="CW20" s="10">
        <f t="shared" si="170"/>
        <v>497355.30650058319</v>
      </c>
      <c r="CX20" s="10"/>
      <c r="CY20" s="10">
        <f t="shared" si="171"/>
        <v>23066.231734259996</v>
      </c>
      <c r="CZ20" s="10">
        <f t="shared" si="172"/>
        <v>3065.9859999999999</v>
      </c>
      <c r="DA20" s="10">
        <f t="shared" si="135"/>
        <v>624</v>
      </c>
      <c r="DB20" s="10">
        <f t="shared" si="136"/>
        <v>491</v>
      </c>
      <c r="DC20" s="10">
        <f t="shared" si="137"/>
        <v>4000</v>
      </c>
      <c r="DD20" s="10">
        <f t="shared" si="138"/>
        <v>31247.217734259997</v>
      </c>
      <c r="DE20" s="10">
        <f t="shared" si="139"/>
        <v>374966.61281111999</v>
      </c>
      <c r="DF20" s="10">
        <f t="shared" si="140"/>
        <v>30350.304913499996</v>
      </c>
      <c r="DG20" s="10">
        <f t="shared" si="141"/>
        <v>7587.5762283749991</v>
      </c>
      <c r="DH20" s="10">
        <f t="shared" si="142"/>
        <v>412904.49395299499</v>
      </c>
      <c r="DI20" s="10">
        <f t="shared" si="143"/>
        <v>3921.2593948241997</v>
      </c>
      <c r="DJ20" s="10">
        <f t="shared" si="144"/>
        <v>3921.2593948241997</v>
      </c>
      <c r="DK20" s="10">
        <f t="shared" si="186"/>
        <v>691.98695202779982</v>
      </c>
      <c r="DL20" s="10">
        <f t="shared" ref="DL20:DL24" si="195">(DK20+DI20+DJ20)*12</f>
        <v>102414.06890011439</v>
      </c>
      <c r="DM20" s="10">
        <f t="shared" ref="DM20:DM24" si="196">DL20+DH20</f>
        <v>515318.56285310938</v>
      </c>
      <c r="DN20" s="10"/>
      <c r="DO20" s="10">
        <f t="shared" si="145"/>
        <v>515318.56285310938</v>
      </c>
      <c r="DP20" s="10"/>
    </row>
    <row r="21" spans="2:120" x14ac:dyDescent="0.2">
      <c r="B21" t="s">
        <v>18</v>
      </c>
      <c r="C21" s="2">
        <v>4</v>
      </c>
      <c r="D21" t="s">
        <v>260</v>
      </c>
      <c r="E21" t="s">
        <v>327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10">
        <f t="shared" si="79"/>
        <v>23214</v>
      </c>
      <c r="N21" s="10">
        <f t="shared" si="80"/>
        <v>3574.9560000000001</v>
      </c>
      <c r="O21" s="10">
        <f t="shared" si="81"/>
        <v>624</v>
      </c>
      <c r="P21" s="10">
        <f t="shared" si="82"/>
        <v>0</v>
      </c>
      <c r="Q21" s="10">
        <f t="shared" si="83"/>
        <v>8000</v>
      </c>
      <c r="R21" s="10">
        <f t="shared" si="84"/>
        <v>35412.955999999998</v>
      </c>
      <c r="S21" s="10">
        <f t="shared" si="146"/>
        <v>424955.47199999995</v>
      </c>
      <c r="T21" s="10">
        <f t="shared" si="86"/>
        <v>30544.736842105263</v>
      </c>
      <c r="U21" s="10">
        <f t="shared" si="87"/>
        <v>7636.1842105263158</v>
      </c>
      <c r="V21" s="10">
        <f t="shared" si="147"/>
        <v>463136.39305263152</v>
      </c>
      <c r="W21" s="10">
        <f t="shared" si="89"/>
        <v>3946.38</v>
      </c>
      <c r="X21" s="10">
        <f t="shared" si="90"/>
        <v>3946.38</v>
      </c>
      <c r="Y21" s="10">
        <f t="shared" si="148"/>
        <v>696.42</v>
      </c>
      <c r="Z21" s="10">
        <f t="shared" si="176"/>
        <v>103070.16</v>
      </c>
      <c r="AA21" s="10">
        <f t="shared" si="177"/>
        <v>566206.55305263156</v>
      </c>
      <c r="AB21" s="10"/>
      <c r="AC21" s="10">
        <f t="shared" si="91"/>
        <v>566206.55305263156</v>
      </c>
      <c r="AD21" s="10"/>
      <c r="AE21" s="10">
        <f t="shared" si="92"/>
        <v>23214</v>
      </c>
      <c r="AF21" s="10">
        <f t="shared" si="183"/>
        <v>3574.9560000000001</v>
      </c>
      <c r="AG21" s="10">
        <f t="shared" si="180"/>
        <v>624</v>
      </c>
      <c r="AH21" s="10">
        <f t="shared" si="181"/>
        <v>0</v>
      </c>
      <c r="AI21" s="10">
        <f t="shared" si="182"/>
        <v>8000</v>
      </c>
      <c r="AJ21" s="10">
        <f t="shared" si="96"/>
        <v>35412.955999999998</v>
      </c>
      <c r="AK21" s="10">
        <f t="shared" si="97"/>
        <v>424955.47199999995</v>
      </c>
      <c r="AL21" s="10">
        <f t="shared" si="98"/>
        <v>30544.736842105263</v>
      </c>
      <c r="AM21" s="10">
        <f t="shared" si="99"/>
        <v>7636.1842105263158</v>
      </c>
      <c r="AN21" s="10">
        <f t="shared" si="100"/>
        <v>463136.39305263152</v>
      </c>
      <c r="AO21" s="10">
        <f t="shared" si="101"/>
        <v>3946.38</v>
      </c>
      <c r="AP21" s="10">
        <f t="shared" si="102"/>
        <v>3946.38</v>
      </c>
      <c r="AQ21" s="10">
        <f t="shared" si="152"/>
        <v>696.42</v>
      </c>
      <c r="AR21" s="10">
        <f t="shared" si="187"/>
        <v>103070.16</v>
      </c>
      <c r="AS21" s="10">
        <f t="shared" si="188"/>
        <v>566206.55305263156</v>
      </c>
      <c r="AT21" s="10"/>
      <c r="AU21" s="10">
        <f t="shared" si="155"/>
        <v>566206.55305263156</v>
      </c>
      <c r="AV21" s="10"/>
      <c r="AW21" s="10">
        <f t="shared" si="103"/>
        <v>23910.420000000002</v>
      </c>
      <c r="AX21" s="10">
        <f t="shared" si="156"/>
        <v>3574.9560000000001</v>
      </c>
      <c r="AY21" s="10">
        <f t="shared" si="104"/>
        <v>624</v>
      </c>
      <c r="AZ21" s="10">
        <f t="shared" si="105"/>
        <v>0</v>
      </c>
      <c r="BA21" s="10">
        <f t="shared" si="106"/>
        <v>8000</v>
      </c>
      <c r="BB21" s="10">
        <f t="shared" si="107"/>
        <v>36109.376000000004</v>
      </c>
      <c r="BC21" s="10">
        <f t="shared" si="108"/>
        <v>433312.51200000005</v>
      </c>
      <c r="BD21" s="10">
        <f t="shared" si="109"/>
        <v>31461.078947368424</v>
      </c>
      <c r="BE21" s="10">
        <f t="shared" si="110"/>
        <v>7865.2697368421059</v>
      </c>
      <c r="BF21" s="10">
        <f t="shared" si="111"/>
        <v>472638.86068421055</v>
      </c>
      <c r="BG21" s="10">
        <f t="shared" si="112"/>
        <v>4064.7714000000005</v>
      </c>
      <c r="BH21" s="10">
        <f t="shared" si="113"/>
        <v>4064.7714000000005</v>
      </c>
      <c r="BI21" s="10">
        <f t="shared" si="157"/>
        <v>717.31259999999997</v>
      </c>
      <c r="BJ21" s="10">
        <f t="shared" si="189"/>
        <v>106162.2648</v>
      </c>
      <c r="BK21" s="10">
        <f t="shared" si="190"/>
        <v>578801.12548421056</v>
      </c>
      <c r="BL21" s="10"/>
      <c r="BM21" s="10">
        <f t="shared" si="32"/>
        <v>578801.12548421056</v>
      </c>
      <c r="BN21" s="10"/>
      <c r="BO21" s="10">
        <f t="shared" si="160"/>
        <v>24747.2847</v>
      </c>
      <c r="BP21" s="10">
        <f t="shared" si="161"/>
        <v>3574.9560000000001</v>
      </c>
      <c r="BQ21" s="10">
        <f t="shared" si="114"/>
        <v>624</v>
      </c>
      <c r="BR21" s="10">
        <f t="shared" si="115"/>
        <v>0</v>
      </c>
      <c r="BS21" s="10">
        <f t="shared" si="116"/>
        <v>8000</v>
      </c>
      <c r="BT21" s="10">
        <f t="shared" si="117"/>
        <v>36946.240700000002</v>
      </c>
      <c r="BU21" s="10">
        <f t="shared" si="118"/>
        <v>443354.88840000005</v>
      </c>
      <c r="BV21" s="10">
        <f t="shared" si="119"/>
        <v>32562.216710526318</v>
      </c>
      <c r="BW21" s="10">
        <f t="shared" si="120"/>
        <v>8140.5541776315795</v>
      </c>
      <c r="BX21" s="10">
        <f t="shared" si="121"/>
        <v>484057.65928815794</v>
      </c>
      <c r="BY21" s="10">
        <f t="shared" si="122"/>
        <v>4207.038399</v>
      </c>
      <c r="BZ21" s="10">
        <f t="shared" si="123"/>
        <v>4207.038399</v>
      </c>
      <c r="CA21" s="10">
        <f t="shared" si="184"/>
        <v>742.418541</v>
      </c>
      <c r="CB21" s="10">
        <f t="shared" si="191"/>
        <v>109877.94406800001</v>
      </c>
      <c r="CC21" s="10">
        <f t="shared" si="192"/>
        <v>593935.6033561579</v>
      </c>
      <c r="CD21" s="10"/>
      <c r="CE21" s="10">
        <f t="shared" si="124"/>
        <v>593935.6033561579</v>
      </c>
      <c r="CF21" s="10"/>
      <c r="CG21" s="10">
        <f t="shared" si="165"/>
        <v>25737.176088</v>
      </c>
      <c r="CH21" s="10">
        <f t="shared" si="166"/>
        <v>3574.9560000000001</v>
      </c>
      <c r="CI21" s="10">
        <f t="shared" si="125"/>
        <v>624</v>
      </c>
      <c r="CJ21" s="10">
        <f t="shared" si="126"/>
        <v>0</v>
      </c>
      <c r="CK21" s="10">
        <f t="shared" si="127"/>
        <v>8000</v>
      </c>
      <c r="CL21" s="10">
        <f t="shared" si="128"/>
        <v>37936.132087999998</v>
      </c>
      <c r="CM21" s="10">
        <f t="shared" si="129"/>
        <v>455233.58505599998</v>
      </c>
      <c r="CN21" s="10">
        <f t="shared" si="130"/>
        <v>33864.705378947372</v>
      </c>
      <c r="CO21" s="10">
        <f t="shared" si="131"/>
        <v>8466.176344736843</v>
      </c>
      <c r="CP21" s="10">
        <f t="shared" si="132"/>
        <v>497564.46677968418</v>
      </c>
      <c r="CQ21" s="10">
        <f t="shared" si="133"/>
        <v>4375.31993496</v>
      </c>
      <c r="CR21" s="10">
        <f t="shared" si="134"/>
        <v>4375.31993496</v>
      </c>
      <c r="CS21" s="10">
        <f t="shared" si="185"/>
        <v>772.11528264000003</v>
      </c>
      <c r="CT21" s="10">
        <f t="shared" si="193"/>
        <v>114273.06183071999</v>
      </c>
      <c r="CU21" s="10">
        <f t="shared" si="194"/>
        <v>611837.52861040412</v>
      </c>
      <c r="CV21" s="10"/>
      <c r="CW21" s="10">
        <f t="shared" si="170"/>
        <v>611837.52861040412</v>
      </c>
      <c r="CX21" s="10"/>
      <c r="CY21" s="10">
        <f t="shared" si="171"/>
        <v>26895.349011959999</v>
      </c>
      <c r="CZ21" s="10">
        <f t="shared" si="172"/>
        <v>3574.9560000000001</v>
      </c>
      <c r="DA21" s="10">
        <f t="shared" si="135"/>
        <v>624</v>
      </c>
      <c r="DB21" s="10">
        <f t="shared" si="136"/>
        <v>0</v>
      </c>
      <c r="DC21" s="10">
        <f t="shared" si="137"/>
        <v>8000</v>
      </c>
      <c r="DD21" s="10">
        <f t="shared" si="138"/>
        <v>39094.305011960001</v>
      </c>
      <c r="DE21" s="10">
        <f t="shared" si="139"/>
        <v>469131.66014351998</v>
      </c>
      <c r="DF21" s="10">
        <f t="shared" si="140"/>
        <v>35388.617121000003</v>
      </c>
      <c r="DG21" s="10">
        <f t="shared" si="141"/>
        <v>8847.1542802500007</v>
      </c>
      <c r="DH21" s="10">
        <f t="shared" si="142"/>
        <v>513367.43154477002</v>
      </c>
      <c r="DI21" s="10">
        <f t="shared" si="143"/>
        <v>4572.2093320332006</v>
      </c>
      <c r="DJ21" s="10">
        <f t="shared" si="144"/>
        <v>4572.2093320332006</v>
      </c>
      <c r="DK21" s="10">
        <f t="shared" si="186"/>
        <v>806.86047035879994</v>
      </c>
      <c r="DL21" s="10">
        <f t="shared" si="195"/>
        <v>119415.3496131024</v>
      </c>
      <c r="DM21" s="10">
        <f t="shared" si="196"/>
        <v>632782.78115787241</v>
      </c>
      <c r="DN21" s="10"/>
      <c r="DO21" s="10">
        <f t="shared" si="145"/>
        <v>632782.78115787241</v>
      </c>
      <c r="DP21" s="10"/>
    </row>
    <row r="22" spans="2:120" x14ac:dyDescent="0.2">
      <c r="B22" t="s">
        <v>18</v>
      </c>
      <c r="C22" s="2">
        <v>5</v>
      </c>
      <c r="D22" t="s">
        <v>130</v>
      </c>
      <c r="E22" t="s">
        <v>327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10">
        <f t="shared" si="79"/>
        <v>19909</v>
      </c>
      <c r="N22" s="10">
        <f t="shared" si="80"/>
        <v>3065.9859999999999</v>
      </c>
      <c r="O22" s="10">
        <f t="shared" si="81"/>
        <v>624</v>
      </c>
      <c r="P22" s="10">
        <f t="shared" si="82"/>
        <v>491</v>
      </c>
      <c r="Q22" s="10">
        <f t="shared" si="83"/>
        <v>4000</v>
      </c>
      <c r="R22" s="10">
        <f t="shared" si="84"/>
        <v>28089.986000000001</v>
      </c>
      <c r="S22" s="10">
        <f t="shared" si="146"/>
        <v>337079.83199999999</v>
      </c>
      <c r="T22" s="10">
        <f t="shared" si="86"/>
        <v>26196.05263157895</v>
      </c>
      <c r="U22" s="10">
        <f t="shared" si="87"/>
        <v>6549.0131578947376</v>
      </c>
      <c r="V22" s="10">
        <f t="shared" si="147"/>
        <v>369824.89778947365</v>
      </c>
      <c r="W22" s="10">
        <f t="shared" si="89"/>
        <v>3384.53</v>
      </c>
      <c r="X22" s="10">
        <f t="shared" si="90"/>
        <v>3384.53</v>
      </c>
      <c r="Y22" s="10">
        <f t="shared" si="148"/>
        <v>597.27</v>
      </c>
      <c r="Z22" s="10">
        <f t="shared" si="176"/>
        <v>88395.959999999992</v>
      </c>
      <c r="AA22" s="10">
        <f t="shared" si="177"/>
        <v>458220.85778947361</v>
      </c>
      <c r="AB22" s="10"/>
      <c r="AC22" s="10">
        <f t="shared" si="91"/>
        <v>458220.85778947361</v>
      </c>
      <c r="AD22" s="10"/>
      <c r="AE22" s="10">
        <f t="shared" si="92"/>
        <v>19909</v>
      </c>
      <c r="AF22" s="10">
        <f t="shared" si="183"/>
        <v>3065.9859999999999</v>
      </c>
      <c r="AG22" s="10">
        <f t="shared" si="180"/>
        <v>624</v>
      </c>
      <c r="AH22" s="10">
        <f t="shared" si="181"/>
        <v>491</v>
      </c>
      <c r="AI22" s="10">
        <f t="shared" si="182"/>
        <v>4000</v>
      </c>
      <c r="AJ22" s="10">
        <f t="shared" si="96"/>
        <v>28089.986000000001</v>
      </c>
      <c r="AK22" s="10">
        <f t="shared" si="97"/>
        <v>337079.83199999999</v>
      </c>
      <c r="AL22" s="10">
        <f t="shared" si="98"/>
        <v>26196.05263157895</v>
      </c>
      <c r="AM22" s="10">
        <f t="shared" si="99"/>
        <v>6549.0131578947376</v>
      </c>
      <c r="AN22" s="10">
        <f t="shared" si="100"/>
        <v>369824.89778947365</v>
      </c>
      <c r="AO22" s="10">
        <f t="shared" si="101"/>
        <v>3384.53</v>
      </c>
      <c r="AP22" s="10">
        <f t="shared" si="102"/>
        <v>3384.53</v>
      </c>
      <c r="AQ22" s="10">
        <f t="shared" si="152"/>
        <v>597.27</v>
      </c>
      <c r="AR22" s="10">
        <f t="shared" si="187"/>
        <v>88395.959999999992</v>
      </c>
      <c r="AS22" s="10">
        <f t="shared" si="188"/>
        <v>458220.85778947361</v>
      </c>
      <c r="AT22" s="10"/>
      <c r="AU22" s="10">
        <f t="shared" si="155"/>
        <v>0</v>
      </c>
      <c r="AV22" s="10"/>
      <c r="AW22" s="10">
        <f t="shared" si="103"/>
        <v>20506.27</v>
      </c>
      <c r="AX22" s="10">
        <f t="shared" si="156"/>
        <v>3065.9859999999999</v>
      </c>
      <c r="AY22" s="10">
        <f t="shared" si="104"/>
        <v>624</v>
      </c>
      <c r="AZ22" s="10">
        <f t="shared" si="105"/>
        <v>491</v>
      </c>
      <c r="BA22" s="10">
        <f t="shared" si="106"/>
        <v>4000</v>
      </c>
      <c r="BB22" s="10">
        <f t="shared" si="107"/>
        <v>28687.256000000001</v>
      </c>
      <c r="BC22" s="10">
        <f t="shared" si="108"/>
        <v>344247.07200000004</v>
      </c>
      <c r="BD22" s="10">
        <f t="shared" si="109"/>
        <v>26981.93421052632</v>
      </c>
      <c r="BE22" s="10">
        <f t="shared" si="110"/>
        <v>6745.4835526315801</v>
      </c>
      <c r="BF22" s="10">
        <f t="shared" si="111"/>
        <v>377974.48976315791</v>
      </c>
      <c r="BG22" s="10">
        <f t="shared" si="112"/>
        <v>3486.0659000000005</v>
      </c>
      <c r="BH22" s="10">
        <f t="shared" si="113"/>
        <v>3486.0659000000005</v>
      </c>
      <c r="BI22" s="10">
        <f t="shared" si="157"/>
        <v>615.18809999999996</v>
      </c>
      <c r="BJ22" s="10">
        <f t="shared" si="189"/>
        <v>91047.838800000012</v>
      </c>
      <c r="BK22" s="10">
        <f t="shared" si="190"/>
        <v>469022.32856315793</v>
      </c>
      <c r="BL22" s="10"/>
      <c r="BM22" s="10">
        <f t="shared" si="32"/>
        <v>469022.32856315793</v>
      </c>
      <c r="BN22" s="10"/>
      <c r="BO22" s="10">
        <f t="shared" si="160"/>
        <v>21223.989449999997</v>
      </c>
      <c r="BP22" s="10">
        <f t="shared" si="161"/>
        <v>3065.9859999999999</v>
      </c>
      <c r="BQ22" s="10">
        <f t="shared" si="114"/>
        <v>624</v>
      </c>
      <c r="BR22" s="10">
        <f t="shared" si="115"/>
        <v>491</v>
      </c>
      <c r="BS22" s="10">
        <f t="shared" si="116"/>
        <v>4000</v>
      </c>
      <c r="BT22" s="10">
        <f t="shared" si="117"/>
        <v>29404.975449999998</v>
      </c>
      <c r="BU22" s="10">
        <f t="shared" si="118"/>
        <v>352859.70539999998</v>
      </c>
      <c r="BV22" s="10">
        <f t="shared" si="119"/>
        <v>27926.301907894736</v>
      </c>
      <c r="BW22" s="10">
        <f t="shared" si="120"/>
        <v>6981.5754769736841</v>
      </c>
      <c r="BX22" s="10">
        <f t="shared" si="121"/>
        <v>387767.58278486837</v>
      </c>
      <c r="BY22" s="10">
        <f t="shared" si="122"/>
        <v>3608.0782064999999</v>
      </c>
      <c r="BZ22" s="10">
        <f t="shared" si="123"/>
        <v>3608.0782064999999</v>
      </c>
      <c r="CA22" s="10">
        <f t="shared" si="184"/>
        <v>636.71968349999986</v>
      </c>
      <c r="CB22" s="10">
        <f t="shared" si="191"/>
        <v>94234.513158000002</v>
      </c>
      <c r="CC22" s="10">
        <f t="shared" si="192"/>
        <v>482002.09594286839</v>
      </c>
      <c r="CD22" s="10"/>
      <c r="CE22" s="10">
        <f t="shared" si="124"/>
        <v>482002.09594286839</v>
      </c>
      <c r="CF22" s="10"/>
      <c r="CG22" s="10">
        <f t="shared" si="165"/>
        <v>22072.949027999999</v>
      </c>
      <c r="CH22" s="10">
        <f t="shared" si="166"/>
        <v>3065.9859999999999</v>
      </c>
      <c r="CI22" s="10">
        <f t="shared" si="125"/>
        <v>624</v>
      </c>
      <c r="CJ22" s="10">
        <f t="shared" si="126"/>
        <v>491</v>
      </c>
      <c r="CK22" s="10">
        <f t="shared" si="127"/>
        <v>4000</v>
      </c>
      <c r="CL22" s="10">
        <f t="shared" si="128"/>
        <v>30253.935028</v>
      </c>
      <c r="CM22" s="10">
        <f t="shared" si="129"/>
        <v>363047.22033599997</v>
      </c>
      <c r="CN22" s="10">
        <f t="shared" si="130"/>
        <v>29043.353984210524</v>
      </c>
      <c r="CO22" s="10">
        <f t="shared" si="131"/>
        <v>7260.8384960526309</v>
      </c>
      <c r="CP22" s="10">
        <f t="shared" si="132"/>
        <v>399351.41281626315</v>
      </c>
      <c r="CQ22" s="10">
        <f t="shared" si="133"/>
        <v>3752.4013347600003</v>
      </c>
      <c r="CR22" s="10">
        <f t="shared" si="134"/>
        <v>3752.4013347600003</v>
      </c>
      <c r="CS22" s="10">
        <f t="shared" si="185"/>
        <v>662.18847083999992</v>
      </c>
      <c r="CT22" s="10">
        <f t="shared" si="193"/>
        <v>98003.893684320006</v>
      </c>
      <c r="CU22" s="10">
        <f t="shared" si="194"/>
        <v>497355.30650058319</v>
      </c>
      <c r="CV22" s="10"/>
      <c r="CW22" s="10">
        <f t="shared" si="170"/>
        <v>497355.30650058319</v>
      </c>
      <c r="CX22" s="10"/>
      <c r="CY22" s="10">
        <f t="shared" si="171"/>
        <v>23066.231734259996</v>
      </c>
      <c r="CZ22" s="10">
        <f t="shared" si="172"/>
        <v>3065.9859999999999</v>
      </c>
      <c r="DA22" s="10">
        <f t="shared" si="135"/>
        <v>624</v>
      </c>
      <c r="DB22" s="10">
        <f t="shared" si="136"/>
        <v>491</v>
      </c>
      <c r="DC22" s="10">
        <f t="shared" si="137"/>
        <v>4000</v>
      </c>
      <c r="DD22" s="10">
        <f t="shared" si="138"/>
        <v>31247.217734259997</v>
      </c>
      <c r="DE22" s="10">
        <f t="shared" si="139"/>
        <v>374966.61281111999</v>
      </c>
      <c r="DF22" s="10">
        <f t="shared" si="140"/>
        <v>30350.304913499996</v>
      </c>
      <c r="DG22" s="10">
        <f t="shared" si="141"/>
        <v>7587.5762283749991</v>
      </c>
      <c r="DH22" s="10">
        <f t="shared" si="142"/>
        <v>412904.49395299499</v>
      </c>
      <c r="DI22" s="10">
        <f t="shared" si="143"/>
        <v>3921.2593948241997</v>
      </c>
      <c r="DJ22" s="10">
        <f t="shared" si="144"/>
        <v>3921.2593948241997</v>
      </c>
      <c r="DK22" s="10">
        <f t="shared" si="186"/>
        <v>691.98695202779982</v>
      </c>
      <c r="DL22" s="10">
        <f t="shared" si="195"/>
        <v>102414.06890011439</v>
      </c>
      <c r="DM22" s="10">
        <f t="shared" si="196"/>
        <v>515318.56285310938</v>
      </c>
      <c r="DN22" s="10"/>
      <c r="DO22" s="10">
        <f t="shared" si="145"/>
        <v>515318.56285310938</v>
      </c>
      <c r="DP22" s="10"/>
    </row>
    <row r="23" spans="2:120" x14ac:dyDescent="0.2">
      <c r="B23" t="s">
        <v>18</v>
      </c>
      <c r="C23" s="2">
        <v>8</v>
      </c>
      <c r="D23" t="s">
        <v>131</v>
      </c>
      <c r="E23" t="s">
        <v>327</v>
      </c>
      <c r="I23" s="2">
        <v>1</v>
      </c>
      <c r="J23" s="2">
        <v>1</v>
      </c>
      <c r="K23" s="2">
        <v>1</v>
      </c>
      <c r="L23" s="2">
        <v>1</v>
      </c>
      <c r="M23" s="10">
        <f t="shared" si="79"/>
        <v>10000</v>
      </c>
      <c r="N23" s="10">
        <f t="shared" si="80"/>
        <v>1500</v>
      </c>
      <c r="O23" s="10">
        <f t="shared" si="81"/>
        <v>624</v>
      </c>
      <c r="P23" s="10">
        <f t="shared" si="82"/>
        <v>491</v>
      </c>
      <c r="Q23" s="10">
        <f t="shared" si="83"/>
        <v>1000</v>
      </c>
      <c r="R23" s="10">
        <f t="shared" si="84"/>
        <v>13615</v>
      </c>
      <c r="S23" s="10">
        <f t="shared" si="146"/>
        <v>163380</v>
      </c>
      <c r="T23" s="10">
        <f t="shared" si="86"/>
        <v>13157.894736842107</v>
      </c>
      <c r="U23" s="10">
        <f t="shared" si="87"/>
        <v>3289.4736842105267</v>
      </c>
      <c r="V23" s="10">
        <f t="shared" si="147"/>
        <v>179827.36842105264</v>
      </c>
      <c r="W23" s="10">
        <f t="shared" si="89"/>
        <v>1700.0000000000002</v>
      </c>
      <c r="X23" s="10">
        <f t="shared" si="90"/>
        <v>1700.0000000000002</v>
      </c>
      <c r="Y23" s="10">
        <f t="shared" si="148"/>
        <v>300</v>
      </c>
      <c r="Z23" s="10">
        <f t="shared" si="176"/>
        <v>44400.000000000007</v>
      </c>
      <c r="AA23" s="10">
        <f t="shared" si="177"/>
        <v>224227.36842105264</v>
      </c>
      <c r="AB23" s="10"/>
      <c r="AC23" s="10">
        <f t="shared" si="91"/>
        <v>224227.36842105264</v>
      </c>
      <c r="AD23" s="10"/>
      <c r="AE23" s="10">
        <f t="shared" si="92"/>
        <v>10000</v>
      </c>
      <c r="AF23" s="10">
        <f t="shared" si="183"/>
        <v>1500</v>
      </c>
      <c r="AG23" s="10">
        <f t="shared" si="180"/>
        <v>624</v>
      </c>
      <c r="AH23" s="10">
        <f t="shared" si="181"/>
        <v>491</v>
      </c>
      <c r="AI23" s="10">
        <f t="shared" si="182"/>
        <v>1000</v>
      </c>
      <c r="AJ23" s="10">
        <f t="shared" si="96"/>
        <v>13615</v>
      </c>
      <c r="AK23" s="10">
        <f t="shared" si="97"/>
        <v>163380</v>
      </c>
      <c r="AL23" s="10">
        <f t="shared" si="98"/>
        <v>13157.894736842107</v>
      </c>
      <c r="AM23" s="10">
        <f t="shared" si="99"/>
        <v>3289.4736842105267</v>
      </c>
      <c r="AN23" s="10">
        <f t="shared" si="100"/>
        <v>179827.36842105264</v>
      </c>
      <c r="AO23" s="10">
        <f t="shared" si="101"/>
        <v>1700.0000000000002</v>
      </c>
      <c r="AP23" s="10">
        <f t="shared" si="102"/>
        <v>1700.0000000000002</v>
      </c>
      <c r="AQ23" s="10">
        <f t="shared" si="152"/>
        <v>300</v>
      </c>
      <c r="AR23" s="10">
        <f t="shared" si="187"/>
        <v>44400.000000000007</v>
      </c>
      <c r="AS23" s="10">
        <f t="shared" si="188"/>
        <v>224227.36842105264</v>
      </c>
      <c r="AT23" s="10"/>
      <c r="AU23" s="10">
        <f t="shared" si="155"/>
        <v>0</v>
      </c>
      <c r="AV23" s="10"/>
      <c r="AW23" s="10">
        <f t="shared" si="103"/>
        <v>10300</v>
      </c>
      <c r="AX23" s="10">
        <f t="shared" si="156"/>
        <v>1500</v>
      </c>
      <c r="AY23" s="10">
        <f t="shared" si="104"/>
        <v>624</v>
      </c>
      <c r="AZ23" s="10">
        <f t="shared" si="105"/>
        <v>491</v>
      </c>
      <c r="BA23" s="10">
        <f t="shared" si="106"/>
        <v>1000</v>
      </c>
      <c r="BB23" s="10">
        <f t="shared" si="107"/>
        <v>13915</v>
      </c>
      <c r="BC23" s="10">
        <f t="shared" si="108"/>
        <v>166980</v>
      </c>
      <c r="BD23" s="10">
        <f t="shared" si="109"/>
        <v>13552.631578947368</v>
      </c>
      <c r="BE23" s="10">
        <f t="shared" si="110"/>
        <v>3388.1578947368421</v>
      </c>
      <c r="BF23" s="10">
        <f t="shared" si="111"/>
        <v>183920.78947368421</v>
      </c>
      <c r="BG23" s="10">
        <f t="shared" si="112"/>
        <v>1751.0000000000002</v>
      </c>
      <c r="BH23" s="10">
        <f t="shared" si="113"/>
        <v>1751.0000000000002</v>
      </c>
      <c r="BI23" s="10">
        <f t="shared" si="157"/>
        <v>309</v>
      </c>
      <c r="BJ23" s="10">
        <f t="shared" si="189"/>
        <v>45732</v>
      </c>
      <c r="BK23" s="10">
        <f t="shared" si="190"/>
        <v>229652.78947368421</v>
      </c>
      <c r="BL23" s="10"/>
      <c r="BM23" s="10">
        <f t="shared" si="32"/>
        <v>0</v>
      </c>
      <c r="BN23" s="10"/>
      <c r="BO23" s="10">
        <f t="shared" si="160"/>
        <v>10660.5</v>
      </c>
      <c r="BP23" s="10">
        <f t="shared" si="161"/>
        <v>1500</v>
      </c>
      <c r="BQ23" s="10">
        <f t="shared" si="114"/>
        <v>624</v>
      </c>
      <c r="BR23" s="10">
        <f t="shared" si="115"/>
        <v>491</v>
      </c>
      <c r="BS23" s="10">
        <f t="shared" si="116"/>
        <v>1000</v>
      </c>
      <c r="BT23" s="10">
        <f t="shared" si="117"/>
        <v>14275.5</v>
      </c>
      <c r="BU23" s="10">
        <f t="shared" si="118"/>
        <v>171306</v>
      </c>
      <c r="BV23" s="10">
        <f t="shared" si="119"/>
        <v>14026.973684210527</v>
      </c>
      <c r="BW23" s="10">
        <f t="shared" si="120"/>
        <v>3506.7434210526317</v>
      </c>
      <c r="BX23" s="10">
        <f t="shared" si="121"/>
        <v>188839.71710526317</v>
      </c>
      <c r="BY23" s="10">
        <f t="shared" si="122"/>
        <v>1812.2850000000001</v>
      </c>
      <c r="BZ23" s="10">
        <f t="shared" si="123"/>
        <v>1812.2850000000001</v>
      </c>
      <c r="CA23" s="10">
        <f t="shared" si="184"/>
        <v>319.815</v>
      </c>
      <c r="CB23" s="10">
        <f t="shared" si="191"/>
        <v>47332.62</v>
      </c>
      <c r="CC23" s="10">
        <f t="shared" si="192"/>
        <v>236172.33710526317</v>
      </c>
      <c r="CD23" s="10"/>
      <c r="CE23" s="10">
        <f t="shared" si="124"/>
        <v>236172.33710526317</v>
      </c>
      <c r="CF23" s="10"/>
      <c r="CG23" s="10">
        <f t="shared" si="165"/>
        <v>11086.92</v>
      </c>
      <c r="CH23" s="10">
        <f t="shared" si="166"/>
        <v>1500</v>
      </c>
      <c r="CI23" s="10">
        <f t="shared" si="125"/>
        <v>624</v>
      </c>
      <c r="CJ23" s="10">
        <f t="shared" si="126"/>
        <v>491</v>
      </c>
      <c r="CK23" s="10">
        <f t="shared" si="127"/>
        <v>1000</v>
      </c>
      <c r="CL23" s="10">
        <f t="shared" si="128"/>
        <v>14701.92</v>
      </c>
      <c r="CM23" s="10">
        <f t="shared" si="129"/>
        <v>176423.04000000001</v>
      </c>
      <c r="CN23" s="10">
        <f t="shared" si="130"/>
        <v>14588.052631578948</v>
      </c>
      <c r="CO23" s="10">
        <f t="shared" si="131"/>
        <v>3647.0131578947371</v>
      </c>
      <c r="CP23" s="10">
        <f t="shared" si="132"/>
        <v>194658.10578947372</v>
      </c>
      <c r="CQ23" s="10">
        <f t="shared" si="133"/>
        <v>1884.7764000000002</v>
      </c>
      <c r="CR23" s="10">
        <f t="shared" si="134"/>
        <v>1884.7764000000002</v>
      </c>
      <c r="CS23" s="10">
        <f t="shared" si="185"/>
        <v>332.60759999999999</v>
      </c>
      <c r="CT23" s="10">
        <f t="shared" si="193"/>
        <v>49225.924800000008</v>
      </c>
      <c r="CU23" s="10">
        <f t="shared" si="194"/>
        <v>243884.03058947372</v>
      </c>
      <c r="CV23" s="10"/>
      <c r="CW23" s="10">
        <f t="shared" si="170"/>
        <v>243884.03058947372</v>
      </c>
      <c r="CX23" s="10"/>
      <c r="CY23" s="10">
        <f t="shared" si="171"/>
        <v>11585.831399999999</v>
      </c>
      <c r="CZ23" s="10">
        <f t="shared" si="172"/>
        <v>1500</v>
      </c>
      <c r="DA23" s="10">
        <f t="shared" si="135"/>
        <v>624</v>
      </c>
      <c r="DB23" s="10">
        <f t="shared" si="136"/>
        <v>491</v>
      </c>
      <c r="DC23" s="10">
        <f t="shared" si="137"/>
        <v>1000</v>
      </c>
      <c r="DD23" s="10">
        <f t="shared" si="138"/>
        <v>15200.831399999999</v>
      </c>
      <c r="DE23" s="10">
        <f t="shared" si="139"/>
        <v>182409.9768</v>
      </c>
      <c r="DF23" s="10">
        <f t="shared" si="140"/>
        <v>15244.514999999999</v>
      </c>
      <c r="DG23" s="10">
        <f t="shared" si="141"/>
        <v>3811.1287499999999</v>
      </c>
      <c r="DH23" s="10">
        <f t="shared" si="142"/>
        <v>201465.62055000002</v>
      </c>
      <c r="DI23" s="10">
        <f t="shared" si="143"/>
        <v>1969.591338</v>
      </c>
      <c r="DJ23" s="10">
        <f t="shared" si="144"/>
        <v>1969.591338</v>
      </c>
      <c r="DK23" s="10">
        <f t="shared" si="186"/>
        <v>347.57494199999996</v>
      </c>
      <c r="DL23" s="10">
        <f t="shared" si="195"/>
        <v>51441.091415999996</v>
      </c>
      <c r="DM23" s="10">
        <f t="shared" si="196"/>
        <v>252906.71196600003</v>
      </c>
      <c r="DN23" s="10"/>
      <c r="DO23" s="10">
        <f t="shared" si="145"/>
        <v>252906.71196600003</v>
      </c>
      <c r="DP23" s="10"/>
    </row>
    <row r="24" spans="2:120" x14ac:dyDescent="0.2">
      <c r="B24" t="s">
        <v>18</v>
      </c>
      <c r="C24" s="2">
        <v>7</v>
      </c>
      <c r="D24" t="s">
        <v>132</v>
      </c>
      <c r="E24" t="s">
        <v>327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10">
        <f t="shared" si="79"/>
        <v>13480</v>
      </c>
      <c r="N24" s="10">
        <f t="shared" si="80"/>
        <v>2075.92</v>
      </c>
      <c r="O24" s="10">
        <f t="shared" si="81"/>
        <v>624</v>
      </c>
      <c r="P24" s="10">
        <f t="shared" si="82"/>
        <v>491</v>
      </c>
      <c r="Q24" s="10">
        <f t="shared" si="83"/>
        <v>2000</v>
      </c>
      <c r="R24" s="10">
        <f t="shared" si="84"/>
        <v>18670.919999999998</v>
      </c>
      <c r="S24" s="10">
        <f t="shared" si="146"/>
        <v>224051.03999999998</v>
      </c>
      <c r="T24" s="10">
        <f t="shared" si="86"/>
        <v>17736.84210526316</v>
      </c>
      <c r="U24" s="10">
        <f t="shared" si="87"/>
        <v>4434.21052631579</v>
      </c>
      <c r="V24" s="10">
        <f t="shared" si="147"/>
        <v>246222.09263157891</v>
      </c>
      <c r="W24" s="10">
        <f t="shared" si="89"/>
        <v>2291.6000000000004</v>
      </c>
      <c r="X24" s="10">
        <f t="shared" si="90"/>
        <v>2291.6000000000004</v>
      </c>
      <c r="Y24" s="10">
        <f t="shared" si="148"/>
        <v>404.4</v>
      </c>
      <c r="Z24" s="10">
        <f t="shared" si="176"/>
        <v>59851.200000000004</v>
      </c>
      <c r="AA24" s="10">
        <f t="shared" si="177"/>
        <v>306073.29263157892</v>
      </c>
      <c r="AB24" s="10"/>
      <c r="AC24" s="10">
        <f t="shared" si="91"/>
        <v>306073.29263157892</v>
      </c>
      <c r="AD24" s="10"/>
      <c r="AE24" s="10">
        <f t="shared" si="92"/>
        <v>13480</v>
      </c>
      <c r="AF24" s="10">
        <f t="shared" si="183"/>
        <v>2075.92</v>
      </c>
      <c r="AG24" s="10">
        <f t="shared" si="180"/>
        <v>624</v>
      </c>
      <c r="AH24" s="10">
        <f t="shared" si="181"/>
        <v>491</v>
      </c>
      <c r="AI24" s="10">
        <f t="shared" si="182"/>
        <v>2000</v>
      </c>
      <c r="AJ24" s="10">
        <f t="shared" si="96"/>
        <v>18670.919999999998</v>
      </c>
      <c r="AK24" s="10">
        <f t="shared" si="97"/>
        <v>224051.03999999998</v>
      </c>
      <c r="AL24" s="10">
        <f t="shared" si="98"/>
        <v>17736.84210526316</v>
      </c>
      <c r="AM24" s="10">
        <f t="shared" si="99"/>
        <v>4434.21052631579</v>
      </c>
      <c r="AN24" s="10">
        <f t="shared" si="100"/>
        <v>246222.09263157891</v>
      </c>
      <c r="AO24" s="10">
        <f t="shared" si="101"/>
        <v>2291.6000000000004</v>
      </c>
      <c r="AP24" s="10">
        <f t="shared" si="102"/>
        <v>2291.6000000000004</v>
      </c>
      <c r="AQ24" s="10">
        <f t="shared" si="152"/>
        <v>404.4</v>
      </c>
      <c r="AR24" s="10">
        <f t="shared" si="187"/>
        <v>59851.200000000004</v>
      </c>
      <c r="AS24" s="10">
        <f t="shared" si="188"/>
        <v>306073.29263157892</v>
      </c>
      <c r="AT24" s="10"/>
      <c r="AU24" s="10">
        <f t="shared" si="155"/>
        <v>306073.29263157892</v>
      </c>
      <c r="AV24" s="10"/>
      <c r="AW24" s="10">
        <f t="shared" si="103"/>
        <v>13884.4</v>
      </c>
      <c r="AX24" s="10">
        <f t="shared" si="156"/>
        <v>2075.92</v>
      </c>
      <c r="AY24" s="10">
        <f t="shared" si="104"/>
        <v>624</v>
      </c>
      <c r="AZ24" s="10">
        <f t="shared" si="105"/>
        <v>491</v>
      </c>
      <c r="BA24" s="10">
        <f t="shared" si="106"/>
        <v>2000</v>
      </c>
      <c r="BB24" s="10">
        <f t="shared" si="107"/>
        <v>19075.32</v>
      </c>
      <c r="BC24" s="10">
        <f t="shared" si="108"/>
        <v>228903.84</v>
      </c>
      <c r="BD24" s="10">
        <f t="shared" si="109"/>
        <v>18268.947368421053</v>
      </c>
      <c r="BE24" s="10">
        <f t="shared" si="110"/>
        <v>4567.2368421052633</v>
      </c>
      <c r="BF24" s="10">
        <f t="shared" si="111"/>
        <v>251740.02421052629</v>
      </c>
      <c r="BG24" s="10">
        <f t="shared" si="112"/>
        <v>2360.348</v>
      </c>
      <c r="BH24" s="10">
        <f t="shared" si="113"/>
        <v>2360.348</v>
      </c>
      <c r="BI24" s="10">
        <f t="shared" si="157"/>
        <v>416.53199999999998</v>
      </c>
      <c r="BJ24" s="10">
        <f t="shared" si="189"/>
        <v>61646.736000000004</v>
      </c>
      <c r="BK24" s="10">
        <f t="shared" si="190"/>
        <v>313386.76021052629</v>
      </c>
      <c r="BL24" s="10"/>
      <c r="BM24" s="10">
        <f t="shared" si="32"/>
        <v>313386.76021052629</v>
      </c>
      <c r="BN24" s="10"/>
      <c r="BO24" s="10">
        <f t="shared" si="160"/>
        <v>14370.353999999999</v>
      </c>
      <c r="BP24" s="10">
        <f t="shared" si="161"/>
        <v>2075.92</v>
      </c>
      <c r="BQ24" s="10">
        <f t="shared" si="114"/>
        <v>624</v>
      </c>
      <c r="BR24" s="10">
        <f t="shared" si="115"/>
        <v>491</v>
      </c>
      <c r="BS24" s="10">
        <f t="shared" si="116"/>
        <v>2000</v>
      </c>
      <c r="BT24" s="10">
        <f t="shared" si="117"/>
        <v>19561.273999999998</v>
      </c>
      <c r="BU24" s="10">
        <f t="shared" si="118"/>
        <v>234735.28799999997</v>
      </c>
      <c r="BV24" s="10">
        <f t="shared" si="119"/>
        <v>18908.360526315788</v>
      </c>
      <c r="BW24" s="10">
        <f t="shared" si="120"/>
        <v>4727.090131578947</v>
      </c>
      <c r="BX24" s="10">
        <f t="shared" si="121"/>
        <v>258370.73865789469</v>
      </c>
      <c r="BY24" s="10">
        <f t="shared" si="122"/>
        <v>2442.96018</v>
      </c>
      <c r="BZ24" s="10">
        <f t="shared" si="123"/>
        <v>2442.96018</v>
      </c>
      <c r="CA24" s="10">
        <f t="shared" si="184"/>
        <v>431.11061999999998</v>
      </c>
      <c r="CB24" s="10">
        <f t="shared" si="191"/>
        <v>63804.371759999995</v>
      </c>
      <c r="CC24" s="10">
        <f t="shared" si="192"/>
        <v>322175.11041789467</v>
      </c>
      <c r="CD24" s="10"/>
      <c r="CE24" s="10">
        <f t="shared" si="124"/>
        <v>322175.11041789467</v>
      </c>
      <c r="CF24" s="10"/>
      <c r="CG24" s="10">
        <f t="shared" si="165"/>
        <v>14945.168159999999</v>
      </c>
      <c r="CH24" s="10">
        <f t="shared" si="166"/>
        <v>2075.92</v>
      </c>
      <c r="CI24" s="10">
        <f t="shared" si="125"/>
        <v>624</v>
      </c>
      <c r="CJ24" s="10">
        <f t="shared" si="126"/>
        <v>491</v>
      </c>
      <c r="CK24" s="10">
        <f t="shared" si="127"/>
        <v>2000</v>
      </c>
      <c r="CL24" s="10">
        <f t="shared" si="128"/>
        <v>20136.088159999999</v>
      </c>
      <c r="CM24" s="10">
        <f t="shared" si="129"/>
        <v>241633.05791999999</v>
      </c>
      <c r="CN24" s="10">
        <f t="shared" si="130"/>
        <v>19664.694947368422</v>
      </c>
      <c r="CO24" s="10">
        <f t="shared" si="131"/>
        <v>4916.1737368421054</v>
      </c>
      <c r="CP24" s="10">
        <f t="shared" si="132"/>
        <v>266213.92660421052</v>
      </c>
      <c r="CQ24" s="10">
        <f t="shared" si="133"/>
        <v>2540.6785872</v>
      </c>
      <c r="CR24" s="10">
        <f t="shared" si="134"/>
        <v>2540.6785872</v>
      </c>
      <c r="CS24" s="10">
        <f t="shared" si="185"/>
        <v>448.35504479999997</v>
      </c>
      <c r="CT24" s="10">
        <f t="shared" si="193"/>
        <v>66356.5466304</v>
      </c>
      <c r="CU24" s="10">
        <f t="shared" si="194"/>
        <v>332570.47323461052</v>
      </c>
      <c r="CV24" s="10"/>
      <c r="CW24" s="10">
        <f t="shared" si="170"/>
        <v>332570.47323461052</v>
      </c>
      <c r="CX24" s="10"/>
      <c r="CY24" s="10">
        <f t="shared" si="171"/>
        <v>15617.700727199997</v>
      </c>
      <c r="CZ24" s="10">
        <f t="shared" si="172"/>
        <v>2075.92</v>
      </c>
      <c r="DA24" s="10">
        <f t="shared" si="135"/>
        <v>624</v>
      </c>
      <c r="DB24" s="10">
        <f t="shared" si="136"/>
        <v>491</v>
      </c>
      <c r="DC24" s="10">
        <f t="shared" si="137"/>
        <v>2000</v>
      </c>
      <c r="DD24" s="10">
        <f t="shared" si="138"/>
        <v>20808.620727199996</v>
      </c>
      <c r="DE24" s="10">
        <f t="shared" si="139"/>
        <v>249703.44872639995</v>
      </c>
      <c r="DF24" s="10">
        <f t="shared" si="140"/>
        <v>20549.606219999994</v>
      </c>
      <c r="DG24" s="10">
        <f t="shared" si="141"/>
        <v>5137.4015549999986</v>
      </c>
      <c r="DH24" s="10">
        <f t="shared" si="142"/>
        <v>275390.45650139992</v>
      </c>
      <c r="DI24" s="10">
        <f t="shared" si="143"/>
        <v>2655.0091236239996</v>
      </c>
      <c r="DJ24" s="10">
        <f t="shared" si="144"/>
        <v>2655.0091236239996</v>
      </c>
      <c r="DK24" s="10">
        <f t="shared" si="186"/>
        <v>468.53102181599991</v>
      </c>
      <c r="DL24" s="10">
        <f t="shared" si="195"/>
        <v>69342.591228767982</v>
      </c>
      <c r="DM24" s="10">
        <f t="shared" si="196"/>
        <v>344733.04773016792</v>
      </c>
      <c r="DN24" s="10"/>
      <c r="DO24" s="10">
        <f t="shared" si="145"/>
        <v>344733.04773016792</v>
      </c>
      <c r="DP24" s="10"/>
    </row>
    <row r="25" spans="2:120" x14ac:dyDescent="0.2">
      <c r="B25" s="7"/>
      <c r="C25" s="7"/>
      <c r="D25" s="39" t="s">
        <v>327</v>
      </c>
      <c r="E25" s="1" t="s">
        <v>1</v>
      </c>
      <c r="F25" s="16">
        <f t="shared" ref="F25:K25" si="197">SUM(F14:F24)</f>
        <v>0</v>
      </c>
      <c r="G25" s="16">
        <f t="shared" si="197"/>
        <v>5</v>
      </c>
      <c r="H25" s="16">
        <f t="shared" si="197"/>
        <v>7</v>
      </c>
      <c r="I25" s="16">
        <f t="shared" si="197"/>
        <v>11</v>
      </c>
      <c r="J25" s="16">
        <f t="shared" si="197"/>
        <v>11</v>
      </c>
      <c r="K25" s="16">
        <f t="shared" si="197"/>
        <v>11</v>
      </c>
      <c r="L25" s="16"/>
      <c r="M25" s="15">
        <f t="shared" ref="M25:AA25" si="198">SUM(M14:M24)</f>
        <v>204473</v>
      </c>
      <c r="N25" s="15">
        <f t="shared" si="198"/>
        <v>31408.842000000004</v>
      </c>
      <c r="O25" s="15">
        <f t="shared" si="198"/>
        <v>6864</v>
      </c>
      <c r="P25" s="15">
        <f t="shared" si="198"/>
        <v>3437</v>
      </c>
      <c r="Q25" s="15">
        <f t="shared" si="198"/>
        <v>57000</v>
      </c>
      <c r="R25" s="15">
        <f t="shared" si="198"/>
        <v>303182.842</v>
      </c>
      <c r="S25" s="15">
        <f t="shared" si="198"/>
        <v>3638194.1039999998</v>
      </c>
      <c r="T25" s="15">
        <f t="shared" si="198"/>
        <v>269043.42105263163</v>
      </c>
      <c r="U25" s="15">
        <f t="shared" si="198"/>
        <v>67260.855263157908</v>
      </c>
      <c r="V25" s="15">
        <f t="shared" si="198"/>
        <v>3974498.380315789</v>
      </c>
      <c r="W25" s="15">
        <f t="shared" si="198"/>
        <v>34760.409999999996</v>
      </c>
      <c r="X25" s="15">
        <f t="shared" si="198"/>
        <v>34760.409999999996</v>
      </c>
      <c r="Y25" s="15">
        <f t="shared" si="198"/>
        <v>6134.1900000000005</v>
      </c>
      <c r="Z25" s="15">
        <f t="shared" si="198"/>
        <v>907860.11999999988</v>
      </c>
      <c r="AA25" s="15">
        <f t="shared" si="198"/>
        <v>4882358.5003157891</v>
      </c>
      <c r="AB25" s="15"/>
      <c r="AC25" s="15">
        <f>SUM(AC14:AC24)</f>
        <v>4882358.5003157891</v>
      </c>
      <c r="AD25" s="15"/>
      <c r="AE25" s="15">
        <f t="shared" ref="AE25:AS25" si="199">SUM(AE14:AE24)</f>
        <v>204473</v>
      </c>
      <c r="AF25" s="15">
        <f t="shared" si="199"/>
        <v>31408.842000000004</v>
      </c>
      <c r="AG25" s="15">
        <f t="shared" si="199"/>
        <v>6864</v>
      </c>
      <c r="AH25" s="15">
        <f t="shared" si="199"/>
        <v>3437</v>
      </c>
      <c r="AI25" s="15">
        <f t="shared" si="199"/>
        <v>57000</v>
      </c>
      <c r="AJ25" s="15">
        <f t="shared" si="199"/>
        <v>303182.842</v>
      </c>
      <c r="AK25" s="15">
        <f t="shared" si="199"/>
        <v>3638194.1039999998</v>
      </c>
      <c r="AL25" s="15">
        <f t="shared" si="199"/>
        <v>269043.42105263163</v>
      </c>
      <c r="AM25" s="15">
        <f t="shared" si="199"/>
        <v>67260.855263157908</v>
      </c>
      <c r="AN25" s="15">
        <f t="shared" si="199"/>
        <v>3974498.380315789</v>
      </c>
      <c r="AO25" s="15">
        <f t="shared" si="199"/>
        <v>34760.409999999996</v>
      </c>
      <c r="AP25" s="15">
        <f t="shared" si="199"/>
        <v>34760.409999999996</v>
      </c>
      <c r="AQ25" s="15">
        <f t="shared" si="199"/>
        <v>6134.1900000000005</v>
      </c>
      <c r="AR25" s="15">
        <f t="shared" si="199"/>
        <v>907860.11999999988</v>
      </c>
      <c r="AS25" s="15">
        <f t="shared" si="199"/>
        <v>4882358.5003157891</v>
      </c>
      <c r="AT25" s="15"/>
      <c r="AU25" s="15">
        <f>SUM(AU14:AU24)</f>
        <v>2753167.8974736845</v>
      </c>
      <c r="AV25" s="15"/>
      <c r="AW25" s="15">
        <f t="shared" ref="AW25:BK25" si="200">SUM(AW14:AW24)</f>
        <v>210607.19</v>
      </c>
      <c r="AX25" s="15">
        <f t="shared" si="200"/>
        <v>31408.842000000004</v>
      </c>
      <c r="AY25" s="15">
        <f t="shared" si="200"/>
        <v>6864</v>
      </c>
      <c r="AZ25" s="15">
        <f t="shared" si="200"/>
        <v>3437</v>
      </c>
      <c r="BA25" s="15">
        <f t="shared" si="200"/>
        <v>57000</v>
      </c>
      <c r="BB25" s="15">
        <f t="shared" si="200"/>
        <v>309317.03200000001</v>
      </c>
      <c r="BC25" s="15">
        <f t="shared" si="200"/>
        <v>3711804.3840000005</v>
      </c>
      <c r="BD25" s="15">
        <f t="shared" si="200"/>
        <v>277114.72368421056</v>
      </c>
      <c r="BE25" s="15">
        <f t="shared" si="200"/>
        <v>69278.680921052641</v>
      </c>
      <c r="BF25" s="15">
        <f t="shared" si="200"/>
        <v>4058197.788605263</v>
      </c>
      <c r="BG25" s="15">
        <f t="shared" si="200"/>
        <v>35803.222300000009</v>
      </c>
      <c r="BH25" s="15">
        <f t="shared" si="200"/>
        <v>35803.222300000009</v>
      </c>
      <c r="BI25" s="15">
        <f t="shared" si="200"/>
        <v>6318.2157000000007</v>
      </c>
      <c r="BJ25" s="15">
        <f t="shared" si="200"/>
        <v>935095.9236000001</v>
      </c>
      <c r="BK25" s="15">
        <f t="shared" si="200"/>
        <v>4993293.7122052638</v>
      </c>
      <c r="BL25" s="15"/>
      <c r="BM25" s="15">
        <f>SUM(BM14:BM24)</f>
        <v>3751579.0444842107</v>
      </c>
      <c r="BN25" s="15"/>
      <c r="BO25" s="15">
        <f t="shared" ref="BO25:CC25" si="201">SUM(BO14:BO24)</f>
        <v>217978.44164999996</v>
      </c>
      <c r="BP25" s="15">
        <f t="shared" si="201"/>
        <v>31408.842000000004</v>
      </c>
      <c r="BQ25" s="15">
        <f t="shared" si="201"/>
        <v>6864</v>
      </c>
      <c r="BR25" s="15">
        <f t="shared" si="201"/>
        <v>3437</v>
      </c>
      <c r="BS25" s="15">
        <f t="shared" si="201"/>
        <v>57000</v>
      </c>
      <c r="BT25" s="15">
        <f t="shared" si="201"/>
        <v>316688.28365</v>
      </c>
      <c r="BU25" s="15">
        <f t="shared" si="201"/>
        <v>3800259.4038</v>
      </c>
      <c r="BV25" s="15">
        <f t="shared" si="201"/>
        <v>286813.7390131579</v>
      </c>
      <c r="BW25" s="15">
        <f t="shared" si="201"/>
        <v>71703.434753289475</v>
      </c>
      <c r="BX25" s="15">
        <f t="shared" si="201"/>
        <v>4158776.5775664477</v>
      </c>
      <c r="BY25" s="15">
        <f t="shared" si="201"/>
        <v>37056.335080500001</v>
      </c>
      <c r="BZ25" s="15">
        <f t="shared" si="201"/>
        <v>37056.335080500001</v>
      </c>
      <c r="CA25" s="15">
        <f t="shared" si="201"/>
        <v>6539.353249499999</v>
      </c>
      <c r="CB25" s="15">
        <f t="shared" si="201"/>
        <v>967824.28092599986</v>
      </c>
      <c r="CC25" s="15">
        <f t="shared" si="201"/>
        <v>5126600.8584924471</v>
      </c>
      <c r="CD25" s="15"/>
      <c r="CE25" s="15">
        <f>SUM(CE14:CE24)</f>
        <v>5126600.8584924471</v>
      </c>
      <c r="CF25" s="15"/>
      <c r="CG25" s="15">
        <f t="shared" ref="CG25:CU25" si="202">SUM(CG14:CG24)</f>
        <v>226697.57931600002</v>
      </c>
      <c r="CH25" s="15">
        <f t="shared" si="202"/>
        <v>31408.842000000004</v>
      </c>
      <c r="CI25" s="15">
        <f t="shared" si="202"/>
        <v>6864</v>
      </c>
      <c r="CJ25" s="15">
        <f t="shared" si="202"/>
        <v>3437</v>
      </c>
      <c r="CK25" s="15">
        <f t="shared" si="202"/>
        <v>57000</v>
      </c>
      <c r="CL25" s="15">
        <f t="shared" si="202"/>
        <v>325407.42131599999</v>
      </c>
      <c r="CM25" s="15">
        <f t="shared" si="202"/>
        <v>3904889.0557920001</v>
      </c>
      <c r="CN25" s="15">
        <f t="shared" si="202"/>
        <v>298286.28857368417</v>
      </c>
      <c r="CO25" s="15">
        <f t="shared" si="202"/>
        <v>74571.572143421043</v>
      </c>
      <c r="CP25" s="15">
        <f t="shared" si="202"/>
        <v>4277746.9165091058</v>
      </c>
      <c r="CQ25" s="15">
        <f t="shared" si="202"/>
        <v>38538.588483719999</v>
      </c>
      <c r="CR25" s="15">
        <f t="shared" si="202"/>
        <v>38538.588483719999</v>
      </c>
      <c r="CS25" s="15">
        <f t="shared" si="202"/>
        <v>6800.9273794800001</v>
      </c>
      <c r="CT25" s="15">
        <f t="shared" si="202"/>
        <v>1006537.25216304</v>
      </c>
      <c r="CU25" s="15">
        <f t="shared" si="202"/>
        <v>5284284.1686721444</v>
      </c>
      <c r="CV25" s="15"/>
      <c r="CW25" s="15">
        <f>SUM(CW14:CW24)</f>
        <v>5284284.1686721444</v>
      </c>
      <c r="CX25" s="15"/>
      <c r="CY25" s="15">
        <f t="shared" ref="CY25:DM25" si="203">SUM(CY14:CY24)</f>
        <v>236898.97038521993</v>
      </c>
      <c r="CZ25" s="15">
        <f t="shared" si="203"/>
        <v>31408.842000000004</v>
      </c>
      <c r="DA25" s="15">
        <f t="shared" si="203"/>
        <v>6864</v>
      </c>
      <c r="DB25" s="15">
        <f t="shared" si="203"/>
        <v>3437</v>
      </c>
      <c r="DC25" s="15">
        <f t="shared" si="203"/>
        <v>57000</v>
      </c>
      <c r="DD25" s="15">
        <f t="shared" si="203"/>
        <v>335608.81238522002</v>
      </c>
      <c r="DE25" s="15">
        <f t="shared" si="203"/>
        <v>4027305.7486226396</v>
      </c>
      <c r="DF25" s="15">
        <f t="shared" si="203"/>
        <v>311709.17155950004</v>
      </c>
      <c r="DG25" s="15">
        <f t="shared" si="203"/>
        <v>77927.292889875011</v>
      </c>
      <c r="DH25" s="15">
        <f t="shared" si="203"/>
        <v>4416942.213072015</v>
      </c>
      <c r="DI25" s="15">
        <f t="shared" si="203"/>
        <v>40272.824965487394</v>
      </c>
      <c r="DJ25" s="15">
        <f t="shared" si="203"/>
        <v>40272.824965487394</v>
      </c>
      <c r="DK25" s="15">
        <f t="shared" si="203"/>
        <v>7106.9691115565993</v>
      </c>
      <c r="DL25" s="15">
        <f t="shared" si="203"/>
        <v>1051831.4285103767</v>
      </c>
      <c r="DM25" s="15">
        <f t="shared" si="203"/>
        <v>5468773.6415823922</v>
      </c>
      <c r="DN25" s="15"/>
      <c r="DO25" s="15">
        <f>SUM(DO14:DO24)</f>
        <v>5468773.6415823922</v>
      </c>
      <c r="DP25" s="15"/>
    </row>
    <row r="26" spans="2:120" x14ac:dyDescent="0.2">
      <c r="B26" t="s">
        <v>18</v>
      </c>
      <c r="C26" s="2">
        <v>2</v>
      </c>
      <c r="D26" t="s">
        <v>234</v>
      </c>
      <c r="E26" t="s">
        <v>324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10">
        <f t="shared" ref="M26:M32" si="204">SUMIF($D$86:$D$94,C26,$F$86:$F$94)</f>
        <v>28144</v>
      </c>
      <c r="N26" s="10">
        <f t="shared" ref="N26:N32" si="205">SUMIF($D$86:$D$94,$C26,$G$86:$G$94)</f>
        <v>4334.1760000000004</v>
      </c>
      <c r="O26" s="10">
        <f t="shared" ref="O26:O32" si="206">SUMIF($D$86:$D$94,$C26,$H$86:$H$94)</f>
        <v>624</v>
      </c>
      <c r="P26" s="10">
        <f t="shared" ref="P26:P32" si="207">SUMIF($D$86:$D$94,$C26,$I$86:$I$94)</f>
        <v>0</v>
      </c>
      <c r="Q26" s="10">
        <f t="shared" ref="Q26:Q32" si="208">SUMIF($D$86:$D$94,$C26,$J$86:$J$94)</f>
        <v>15000</v>
      </c>
      <c r="R26" s="10">
        <f t="shared" ref="R26:R32" si="209">SUM(M26:Q26)</f>
        <v>48102.175999999999</v>
      </c>
      <c r="S26" s="10">
        <f>R26*12</f>
        <v>577226.11199999996</v>
      </c>
      <c r="T26" s="10">
        <f t="shared" ref="T26:T32" si="210">M26/30.4*$T$7</f>
        <v>37031.57894736842</v>
      </c>
      <c r="U26" s="10">
        <f t="shared" ref="U26:U32" si="211">(M26/30.4*$T$7)*0.25</f>
        <v>9257.894736842105</v>
      </c>
      <c r="V26" s="10">
        <f>S26+T26+U26</f>
        <v>623515.58568421053</v>
      </c>
      <c r="W26" s="10">
        <f t="shared" ref="W26:W32" si="212">M26*$W$7</f>
        <v>4784.4800000000005</v>
      </c>
      <c r="X26" s="10">
        <f t="shared" ref="X26:X32" si="213">M26*$X$7</f>
        <v>4784.4800000000005</v>
      </c>
      <c r="Y26" s="10">
        <f t="shared" si="148"/>
        <v>844.31999999999994</v>
      </c>
      <c r="Z26" s="10">
        <f t="shared" ref="Z26" si="214">(Y26+W26+X26)*12</f>
        <v>124959.36000000002</v>
      </c>
      <c r="AA26" s="10">
        <f t="shared" ref="AA26" si="215">Z26+V26</f>
        <v>748474.94568421051</v>
      </c>
      <c r="AB26" s="10"/>
      <c r="AC26" s="10">
        <f t="shared" ref="AC26:AC32" si="216">L26*AA26</f>
        <v>748474.94568421051</v>
      </c>
      <c r="AD26" s="10"/>
      <c r="AE26" s="10">
        <f t="shared" ref="AE26:AE32" si="217">M26*(1+$AE$7)</f>
        <v>28144</v>
      </c>
      <c r="AF26" s="10">
        <f>N26</f>
        <v>4334.1760000000004</v>
      </c>
      <c r="AG26" s="10">
        <f t="shared" ref="AG26:AI26" si="218">O26</f>
        <v>624</v>
      </c>
      <c r="AH26" s="10">
        <f t="shared" si="218"/>
        <v>0</v>
      </c>
      <c r="AI26" s="10">
        <f t="shared" si="218"/>
        <v>15000</v>
      </c>
      <c r="AJ26" s="10">
        <f t="shared" ref="AJ26:AJ32" si="219">SUM(AE26:AI26)</f>
        <v>48102.175999999999</v>
      </c>
      <c r="AK26" s="10">
        <f>AJ26*12</f>
        <v>577226.11199999996</v>
      </c>
      <c r="AL26" s="10">
        <f t="shared" ref="AL26:AL32" si="220">AE26/30.4*$T$7</f>
        <v>37031.57894736842</v>
      </c>
      <c r="AM26" s="10">
        <f t="shared" ref="AM26:AM32" si="221">(AE26/30.4*$T$7)*0.25</f>
        <v>9257.894736842105</v>
      </c>
      <c r="AN26" s="10">
        <f>AK26+AL26+AM26</f>
        <v>623515.58568421053</v>
      </c>
      <c r="AO26" s="10">
        <f t="shared" ref="AO26:AO32" si="222">AE26*$W$7</f>
        <v>4784.4800000000005</v>
      </c>
      <c r="AP26" s="10">
        <f t="shared" ref="AP26:AP32" si="223">AE26*$X$7</f>
        <v>4784.4800000000005</v>
      </c>
      <c r="AQ26" s="10">
        <f t="shared" si="152"/>
        <v>844.31999999999994</v>
      </c>
      <c r="AR26" s="10">
        <f t="shared" ref="AR26:AR32" si="224">(AQ26+AO26+AP26)*12</f>
        <v>124959.36000000002</v>
      </c>
      <c r="AS26" s="10">
        <f t="shared" ref="AS26:AS32" si="225">AR26+AN26</f>
        <v>748474.94568421051</v>
      </c>
      <c r="AT26" s="10"/>
      <c r="AU26" s="10">
        <f t="shared" si="155"/>
        <v>748474.94568421051</v>
      </c>
      <c r="AV26" s="10"/>
      <c r="AW26" s="10">
        <f t="shared" ref="AW26:AW32" si="226">AE26*(1+$AW$7)</f>
        <v>28988.32</v>
      </c>
      <c r="AX26" s="10">
        <f>AF26</f>
        <v>4334.1760000000004</v>
      </c>
      <c r="AY26" s="10">
        <f t="shared" ref="AY26:AY32" si="227">AG26</f>
        <v>624</v>
      </c>
      <c r="AZ26" s="10">
        <f t="shared" ref="AZ26:AZ32" si="228">AH26</f>
        <v>0</v>
      </c>
      <c r="BA26" s="10">
        <f t="shared" ref="BA26:BA32" si="229">AI26</f>
        <v>15000</v>
      </c>
      <c r="BB26" s="10">
        <f t="shared" ref="BB26:BB32" si="230">SUM(AW26:BA26)</f>
        <v>48946.495999999999</v>
      </c>
      <c r="BC26" s="10">
        <f>BB26*12</f>
        <v>587357.95200000005</v>
      </c>
      <c r="BD26" s="10">
        <f t="shared" ref="BD26:BD32" si="231">AW26/30.4*$T$7</f>
        <v>38142.526315789473</v>
      </c>
      <c r="BE26" s="10">
        <f t="shared" ref="BE26:BE32" si="232">(AW26/30.4*$T$7)*0.25</f>
        <v>9535.6315789473683</v>
      </c>
      <c r="BF26" s="10">
        <f>BC26+BD26+BE26</f>
        <v>635036.1098947369</v>
      </c>
      <c r="BG26" s="10">
        <f t="shared" ref="BG26:BG32" si="233">AW26*$W$7</f>
        <v>4928.0144</v>
      </c>
      <c r="BH26" s="10">
        <f t="shared" ref="BH26:BH32" si="234">AW26*$X$7</f>
        <v>4928.0144</v>
      </c>
      <c r="BI26" s="10">
        <f t="shared" ref="BI26:BI32" si="235">AW26*$Y$7</f>
        <v>869.64959999999996</v>
      </c>
      <c r="BJ26" s="10">
        <f t="shared" ref="BJ26:BJ32" si="236">(BI26+BG26+BH26)*12</f>
        <v>128708.14080000001</v>
      </c>
      <c r="BK26" s="10">
        <f t="shared" ref="BK26:BK32" si="237">BJ26+BF26</f>
        <v>763744.25069473695</v>
      </c>
      <c r="BL26" s="10"/>
      <c r="BM26" s="10">
        <f t="shared" si="32"/>
        <v>763744.25069473695</v>
      </c>
      <c r="BN26" s="10"/>
      <c r="BO26" s="10">
        <f t="shared" si="160"/>
        <v>30002.911199999999</v>
      </c>
      <c r="BP26" s="10">
        <f>AX26</f>
        <v>4334.1760000000004</v>
      </c>
      <c r="BQ26" s="10">
        <f t="shared" ref="BQ26:BQ32" si="238">AY26</f>
        <v>624</v>
      </c>
      <c r="BR26" s="10">
        <f t="shared" ref="BR26:BR32" si="239">AZ26</f>
        <v>0</v>
      </c>
      <c r="BS26" s="10">
        <f t="shared" ref="BS26:BS32" si="240">BA26</f>
        <v>15000</v>
      </c>
      <c r="BT26" s="10">
        <f t="shared" ref="BT26:BT32" si="241">SUM(BO26:BS26)</f>
        <v>49961.087200000002</v>
      </c>
      <c r="BU26" s="10">
        <f>BT26*12</f>
        <v>599533.04639999999</v>
      </c>
      <c r="BV26" s="10">
        <f t="shared" ref="BV26:BV32" si="242">BO26/30.4*$T$7</f>
        <v>39477.514736842102</v>
      </c>
      <c r="BW26" s="10">
        <f t="shared" ref="BW26:BW32" si="243">(BO26/30.4*$T$7)*0.25</f>
        <v>9869.3786842105255</v>
      </c>
      <c r="BX26" s="10">
        <f>BU26+BV26+BW26</f>
        <v>648879.9398210526</v>
      </c>
      <c r="BY26" s="10">
        <f t="shared" ref="BY26:BY32" si="244">BO26*$W$7</f>
        <v>5100.4949040000001</v>
      </c>
      <c r="BZ26" s="10">
        <f t="shared" ref="BZ26:BZ32" si="245">BO26*$X$7</f>
        <v>5100.4949040000001</v>
      </c>
      <c r="CA26" s="10">
        <f t="shared" ref="CA26:CA32" si="246">BO26*$Y$7</f>
        <v>900.08733599999994</v>
      </c>
      <c r="CB26" s="10">
        <f t="shared" ref="CB26:CB32" si="247">(CA26+BY26+BZ26)*12</f>
        <v>133212.925728</v>
      </c>
      <c r="CC26" s="10">
        <f t="shared" ref="CC26:CC32" si="248">CB26+BX26</f>
        <v>782092.8655490526</v>
      </c>
      <c r="CD26" s="10"/>
      <c r="CE26" s="10">
        <f t="shared" ref="CE26:CE32" si="249">I26*CC26</f>
        <v>782092.8655490526</v>
      </c>
      <c r="CF26" s="10"/>
      <c r="CG26" s="10">
        <f t="shared" si="165"/>
        <v>31203.027647999999</v>
      </c>
      <c r="CH26" s="10">
        <f>BP26</f>
        <v>4334.1760000000004</v>
      </c>
      <c r="CI26" s="10">
        <f t="shared" ref="CI26:CI32" si="250">BQ26</f>
        <v>624</v>
      </c>
      <c r="CJ26" s="10">
        <f t="shared" ref="CJ26:CJ32" si="251">BR26</f>
        <v>0</v>
      </c>
      <c r="CK26" s="10">
        <f t="shared" ref="CK26:CK32" si="252">BS26</f>
        <v>15000</v>
      </c>
      <c r="CL26" s="10">
        <f t="shared" ref="CL26:CL32" si="253">SUM(CG26:CK26)</f>
        <v>51161.203648000002</v>
      </c>
      <c r="CM26" s="10">
        <f>CL26*12</f>
        <v>613934.44377600006</v>
      </c>
      <c r="CN26" s="10">
        <f t="shared" ref="CN26:CN32" si="254">CG26/30.4*$T$7</f>
        <v>41056.61532631579</v>
      </c>
      <c r="CO26" s="10">
        <f t="shared" ref="CO26:CO32" si="255">(CG26/30.4*$T$7)*0.25</f>
        <v>10264.153831578948</v>
      </c>
      <c r="CP26" s="10">
        <f>CM26+CN26+CO26</f>
        <v>665255.21293389471</v>
      </c>
      <c r="CQ26" s="10">
        <f t="shared" ref="CQ26:CQ32" si="256">CG26*$W$7</f>
        <v>5304.5147001599998</v>
      </c>
      <c r="CR26" s="10">
        <f t="shared" ref="CR26:CR32" si="257">CG26*$X$7</f>
        <v>5304.5147001599998</v>
      </c>
      <c r="CS26" s="10">
        <f t="shared" ref="CS26:CS32" si="258">CG26*$Y$7</f>
        <v>936.09082943999999</v>
      </c>
      <c r="CT26" s="10">
        <f t="shared" ref="CT26:CT32" si="259">(CS26+CQ26+CR26)*12</f>
        <v>138541.44275712001</v>
      </c>
      <c r="CU26" s="10">
        <f t="shared" ref="CU26:CU32" si="260">CT26+CP26</f>
        <v>803796.65569101472</v>
      </c>
      <c r="CV26" s="10"/>
      <c r="CW26" s="10">
        <f t="shared" si="170"/>
        <v>803796.65569101472</v>
      </c>
      <c r="CX26" s="10"/>
      <c r="CY26" s="10">
        <f t="shared" si="171"/>
        <v>32607.163892159999</v>
      </c>
      <c r="CZ26" s="10">
        <f>CH26</f>
        <v>4334.1760000000004</v>
      </c>
      <c r="DA26" s="10">
        <f t="shared" ref="DA26:DA32" si="261">CI26</f>
        <v>624</v>
      </c>
      <c r="DB26" s="10">
        <f t="shared" ref="DB26:DB32" si="262">CJ26</f>
        <v>0</v>
      </c>
      <c r="DC26" s="10">
        <f t="shared" ref="DC26:DC32" si="263">CK26</f>
        <v>15000</v>
      </c>
      <c r="DD26" s="10">
        <f t="shared" ref="DD26:DD32" si="264">SUM(CY26:DC26)</f>
        <v>52565.339892160002</v>
      </c>
      <c r="DE26" s="10">
        <f>DD26*12</f>
        <v>630784.07870592002</v>
      </c>
      <c r="DF26" s="10">
        <f t="shared" ref="DF26:DF32" si="265">CY26/30.4*$T$7</f>
        <v>42904.163016000006</v>
      </c>
      <c r="DG26" s="10">
        <f t="shared" ref="DG26:DG32" si="266">(CY26/30.4*$T$7)*0.25</f>
        <v>10726.040754000001</v>
      </c>
      <c r="DH26" s="10">
        <f>DE26+DF26+DG26</f>
        <v>684414.28247591993</v>
      </c>
      <c r="DI26" s="10">
        <f t="shared" ref="DI26:DI32" si="267">CY26*$W$7</f>
        <v>5543.2178616671999</v>
      </c>
      <c r="DJ26" s="10">
        <f t="shared" ref="DJ26:DJ32" si="268">CY26*$X$7</f>
        <v>5543.2178616671999</v>
      </c>
      <c r="DK26" s="10">
        <f t="shared" ref="DK26:DK32" si="269">CY26*$Y$7</f>
        <v>978.21491676479991</v>
      </c>
      <c r="DL26" s="10">
        <f t="shared" ref="DL26:DL32" si="270">(DK26+DI26+DJ26)*12</f>
        <v>144775.8076811904</v>
      </c>
      <c r="DM26" s="10">
        <f t="shared" ref="DM26:DM32" si="271">DL26+DH26</f>
        <v>829190.09015711036</v>
      </c>
      <c r="DN26" s="10"/>
      <c r="DO26" s="10">
        <f t="shared" ref="DO26:DO32" si="272">K26*DM26</f>
        <v>829190.09015711036</v>
      </c>
      <c r="DP26" s="10"/>
    </row>
    <row r="27" spans="2:120" x14ac:dyDescent="0.2">
      <c r="B27" t="s">
        <v>18</v>
      </c>
      <c r="C27" s="2">
        <v>8</v>
      </c>
      <c r="D27" t="s">
        <v>235</v>
      </c>
      <c r="E27" t="s">
        <v>324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10">
        <f t="shared" si="204"/>
        <v>10000</v>
      </c>
      <c r="N27" s="10">
        <f t="shared" si="205"/>
        <v>1500</v>
      </c>
      <c r="O27" s="10">
        <f t="shared" si="206"/>
        <v>624</v>
      </c>
      <c r="P27" s="10">
        <f t="shared" si="207"/>
        <v>491</v>
      </c>
      <c r="Q27" s="10">
        <f t="shared" si="208"/>
        <v>1000</v>
      </c>
      <c r="R27" s="10">
        <f t="shared" si="209"/>
        <v>13615</v>
      </c>
      <c r="S27" s="10">
        <f>R27*12</f>
        <v>163380</v>
      </c>
      <c r="T27" s="10">
        <f t="shared" si="210"/>
        <v>13157.894736842107</v>
      </c>
      <c r="U27" s="10">
        <f t="shared" si="211"/>
        <v>3289.4736842105267</v>
      </c>
      <c r="V27" s="10">
        <f>S27+T27+U27</f>
        <v>179827.36842105264</v>
      </c>
      <c r="W27" s="10">
        <f t="shared" si="212"/>
        <v>1700.0000000000002</v>
      </c>
      <c r="X27" s="10">
        <f t="shared" si="213"/>
        <v>1700.0000000000002</v>
      </c>
      <c r="Y27" s="10">
        <f t="shared" si="148"/>
        <v>300</v>
      </c>
      <c r="Z27" s="10">
        <f t="shared" ref="Z27:Z32" si="273">(Y27+W27+X27)*12</f>
        <v>44400.000000000007</v>
      </c>
      <c r="AA27" s="10">
        <f t="shared" ref="AA27:AA32" si="274">Z27+V27</f>
        <v>224227.36842105264</v>
      </c>
      <c r="AB27" s="10"/>
      <c r="AC27" s="10">
        <f t="shared" si="216"/>
        <v>224227.36842105264</v>
      </c>
      <c r="AD27" s="10"/>
      <c r="AE27" s="10">
        <f t="shared" si="217"/>
        <v>10000</v>
      </c>
      <c r="AF27" s="10">
        <f t="shared" ref="AF27:AF32" si="275">N27</f>
        <v>1500</v>
      </c>
      <c r="AG27" s="10">
        <f t="shared" ref="AG27:AG32" si="276">O27</f>
        <v>624</v>
      </c>
      <c r="AH27" s="10">
        <f t="shared" ref="AH27:AH32" si="277">P27</f>
        <v>491</v>
      </c>
      <c r="AI27" s="10">
        <f t="shared" ref="AI27:AI32" si="278">Q27</f>
        <v>1000</v>
      </c>
      <c r="AJ27" s="10">
        <f t="shared" si="219"/>
        <v>13615</v>
      </c>
      <c r="AK27" s="10">
        <f>AJ27*12</f>
        <v>163380</v>
      </c>
      <c r="AL27" s="10">
        <f t="shared" si="220"/>
        <v>13157.894736842107</v>
      </c>
      <c r="AM27" s="10">
        <f t="shared" si="221"/>
        <v>3289.4736842105267</v>
      </c>
      <c r="AN27" s="10">
        <f>AK27+AL27+AM27</f>
        <v>179827.36842105264</v>
      </c>
      <c r="AO27" s="10">
        <f t="shared" si="222"/>
        <v>1700.0000000000002</v>
      </c>
      <c r="AP27" s="10">
        <f t="shared" si="223"/>
        <v>1700.0000000000002</v>
      </c>
      <c r="AQ27" s="10">
        <f t="shared" si="152"/>
        <v>300</v>
      </c>
      <c r="AR27" s="10">
        <f t="shared" si="224"/>
        <v>44400.000000000007</v>
      </c>
      <c r="AS27" s="10">
        <f t="shared" si="225"/>
        <v>224227.36842105264</v>
      </c>
      <c r="AT27" s="10"/>
      <c r="AU27" s="10">
        <f t="shared" si="155"/>
        <v>0</v>
      </c>
      <c r="AV27" s="10"/>
      <c r="AW27" s="10">
        <f t="shared" si="226"/>
        <v>10300</v>
      </c>
      <c r="AX27" s="10">
        <f t="shared" ref="AX27:AX32" si="279">AF27</f>
        <v>1500</v>
      </c>
      <c r="AY27" s="10">
        <f t="shared" si="227"/>
        <v>624</v>
      </c>
      <c r="AZ27" s="10">
        <f t="shared" si="228"/>
        <v>491</v>
      </c>
      <c r="BA27" s="10">
        <f t="shared" si="229"/>
        <v>1000</v>
      </c>
      <c r="BB27" s="10">
        <f t="shared" si="230"/>
        <v>13915</v>
      </c>
      <c r="BC27" s="10">
        <f>BB27*12</f>
        <v>166980</v>
      </c>
      <c r="BD27" s="10">
        <f t="shared" si="231"/>
        <v>13552.631578947368</v>
      </c>
      <c r="BE27" s="10">
        <f t="shared" si="232"/>
        <v>3388.1578947368421</v>
      </c>
      <c r="BF27" s="10">
        <f>BC27+BD27+BE27</f>
        <v>183920.78947368421</v>
      </c>
      <c r="BG27" s="10">
        <f t="shared" si="233"/>
        <v>1751.0000000000002</v>
      </c>
      <c r="BH27" s="10">
        <f t="shared" si="234"/>
        <v>1751.0000000000002</v>
      </c>
      <c r="BI27" s="10">
        <f t="shared" si="235"/>
        <v>309</v>
      </c>
      <c r="BJ27" s="10">
        <f t="shared" si="236"/>
        <v>45732</v>
      </c>
      <c r="BK27" s="10">
        <f t="shared" si="237"/>
        <v>229652.78947368421</v>
      </c>
      <c r="BL27" s="10"/>
      <c r="BM27" s="10">
        <f t="shared" si="32"/>
        <v>229652.78947368421</v>
      </c>
      <c r="BN27" s="10"/>
      <c r="BO27" s="10">
        <f t="shared" si="160"/>
        <v>10660.5</v>
      </c>
      <c r="BP27" s="10">
        <f t="shared" ref="BP27:BP32" si="280">AX27</f>
        <v>1500</v>
      </c>
      <c r="BQ27" s="10">
        <f t="shared" si="238"/>
        <v>624</v>
      </c>
      <c r="BR27" s="10">
        <f t="shared" si="239"/>
        <v>491</v>
      </c>
      <c r="BS27" s="10">
        <f t="shared" si="240"/>
        <v>1000</v>
      </c>
      <c r="BT27" s="10">
        <f t="shared" si="241"/>
        <v>14275.5</v>
      </c>
      <c r="BU27" s="10">
        <f>BT27*12</f>
        <v>171306</v>
      </c>
      <c r="BV27" s="10">
        <f t="shared" si="242"/>
        <v>14026.973684210527</v>
      </c>
      <c r="BW27" s="10">
        <f t="shared" si="243"/>
        <v>3506.7434210526317</v>
      </c>
      <c r="BX27" s="10">
        <f>BU27+BV27+BW27</f>
        <v>188839.71710526317</v>
      </c>
      <c r="BY27" s="10">
        <f t="shared" si="244"/>
        <v>1812.2850000000001</v>
      </c>
      <c r="BZ27" s="10">
        <f t="shared" si="245"/>
        <v>1812.2850000000001</v>
      </c>
      <c r="CA27" s="10">
        <f t="shared" si="246"/>
        <v>319.815</v>
      </c>
      <c r="CB27" s="10">
        <f t="shared" si="247"/>
        <v>47332.62</v>
      </c>
      <c r="CC27" s="10">
        <f t="shared" si="248"/>
        <v>236172.33710526317</v>
      </c>
      <c r="CD27" s="10"/>
      <c r="CE27" s="10">
        <f t="shared" si="249"/>
        <v>236172.33710526317</v>
      </c>
      <c r="CF27" s="10"/>
      <c r="CG27" s="10">
        <f t="shared" si="165"/>
        <v>11086.92</v>
      </c>
      <c r="CH27" s="10">
        <f t="shared" ref="CH27:CH32" si="281">BP27</f>
        <v>1500</v>
      </c>
      <c r="CI27" s="10">
        <f t="shared" si="250"/>
        <v>624</v>
      </c>
      <c r="CJ27" s="10">
        <f t="shared" si="251"/>
        <v>491</v>
      </c>
      <c r="CK27" s="10">
        <f t="shared" si="252"/>
        <v>1000</v>
      </c>
      <c r="CL27" s="10">
        <f t="shared" si="253"/>
        <v>14701.92</v>
      </c>
      <c r="CM27" s="10">
        <f>CL27*12</f>
        <v>176423.04000000001</v>
      </c>
      <c r="CN27" s="10">
        <f t="shared" si="254"/>
        <v>14588.052631578948</v>
      </c>
      <c r="CO27" s="10">
        <f t="shared" si="255"/>
        <v>3647.0131578947371</v>
      </c>
      <c r="CP27" s="10">
        <f>CM27+CN27+CO27</f>
        <v>194658.10578947372</v>
      </c>
      <c r="CQ27" s="10">
        <f t="shared" si="256"/>
        <v>1884.7764000000002</v>
      </c>
      <c r="CR27" s="10">
        <f t="shared" si="257"/>
        <v>1884.7764000000002</v>
      </c>
      <c r="CS27" s="10">
        <f t="shared" si="258"/>
        <v>332.60759999999999</v>
      </c>
      <c r="CT27" s="10">
        <f t="shared" si="259"/>
        <v>49225.924800000008</v>
      </c>
      <c r="CU27" s="10">
        <f t="shared" si="260"/>
        <v>243884.03058947372</v>
      </c>
      <c r="CV27" s="10"/>
      <c r="CW27" s="10">
        <f t="shared" si="170"/>
        <v>243884.03058947372</v>
      </c>
      <c r="CX27" s="10"/>
      <c r="CY27" s="10">
        <f t="shared" si="171"/>
        <v>11585.831399999999</v>
      </c>
      <c r="CZ27" s="10">
        <f t="shared" ref="CZ27:CZ32" si="282">CH27</f>
        <v>1500</v>
      </c>
      <c r="DA27" s="10">
        <f t="shared" si="261"/>
        <v>624</v>
      </c>
      <c r="DB27" s="10">
        <f t="shared" si="262"/>
        <v>491</v>
      </c>
      <c r="DC27" s="10">
        <f t="shared" si="263"/>
        <v>1000</v>
      </c>
      <c r="DD27" s="10">
        <f t="shared" si="264"/>
        <v>15200.831399999999</v>
      </c>
      <c r="DE27" s="10">
        <f>DD27*12</f>
        <v>182409.9768</v>
      </c>
      <c r="DF27" s="10">
        <f t="shared" si="265"/>
        <v>15244.514999999999</v>
      </c>
      <c r="DG27" s="10">
        <f t="shared" si="266"/>
        <v>3811.1287499999999</v>
      </c>
      <c r="DH27" s="10">
        <f>DE27+DF27+DG27</f>
        <v>201465.62055000002</v>
      </c>
      <c r="DI27" s="10">
        <f t="shared" si="267"/>
        <v>1969.591338</v>
      </c>
      <c r="DJ27" s="10">
        <f t="shared" si="268"/>
        <v>1969.591338</v>
      </c>
      <c r="DK27" s="10">
        <f t="shared" si="269"/>
        <v>347.57494199999996</v>
      </c>
      <c r="DL27" s="10">
        <f t="shared" si="270"/>
        <v>51441.091415999996</v>
      </c>
      <c r="DM27" s="10">
        <f t="shared" si="271"/>
        <v>252906.71196600003</v>
      </c>
      <c r="DN27" s="10"/>
      <c r="DO27" s="10">
        <f t="shared" si="272"/>
        <v>252906.71196600003</v>
      </c>
      <c r="DP27" s="10"/>
    </row>
    <row r="28" spans="2:120" x14ac:dyDescent="0.2">
      <c r="B28" t="s">
        <v>18</v>
      </c>
      <c r="C28" s="2">
        <v>4</v>
      </c>
      <c r="D28" t="s">
        <v>236</v>
      </c>
      <c r="E28" t="s">
        <v>324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10">
        <f t="shared" si="204"/>
        <v>23214</v>
      </c>
      <c r="N28" s="10">
        <f t="shared" si="205"/>
        <v>3574.9560000000001</v>
      </c>
      <c r="O28" s="10">
        <f t="shared" si="206"/>
        <v>624</v>
      </c>
      <c r="P28" s="10">
        <f t="shared" si="207"/>
        <v>0</v>
      </c>
      <c r="Q28" s="10">
        <f t="shared" si="208"/>
        <v>8000</v>
      </c>
      <c r="R28" s="10">
        <f t="shared" si="209"/>
        <v>35412.955999999998</v>
      </c>
      <c r="S28" s="10">
        <f>R28*12</f>
        <v>424955.47199999995</v>
      </c>
      <c r="T28" s="10">
        <f t="shared" si="210"/>
        <v>30544.736842105263</v>
      </c>
      <c r="U28" s="10">
        <f t="shared" si="211"/>
        <v>7636.1842105263158</v>
      </c>
      <c r="V28" s="10">
        <f>S28+T28+U28</f>
        <v>463136.39305263152</v>
      </c>
      <c r="W28" s="10">
        <f t="shared" si="212"/>
        <v>3946.38</v>
      </c>
      <c r="X28" s="10">
        <f t="shared" si="213"/>
        <v>3946.38</v>
      </c>
      <c r="Y28" s="10">
        <f t="shared" si="148"/>
        <v>696.42</v>
      </c>
      <c r="Z28" s="10">
        <f t="shared" si="273"/>
        <v>103070.16</v>
      </c>
      <c r="AA28" s="10">
        <f t="shared" si="274"/>
        <v>566206.55305263156</v>
      </c>
      <c r="AB28" s="10"/>
      <c r="AC28" s="10">
        <f t="shared" si="216"/>
        <v>566206.55305263156</v>
      </c>
      <c r="AD28" s="10"/>
      <c r="AE28" s="10">
        <f t="shared" si="217"/>
        <v>23214</v>
      </c>
      <c r="AF28" s="10">
        <f t="shared" si="275"/>
        <v>3574.9560000000001</v>
      </c>
      <c r="AG28" s="10">
        <f t="shared" si="276"/>
        <v>624</v>
      </c>
      <c r="AH28" s="10">
        <f t="shared" si="277"/>
        <v>0</v>
      </c>
      <c r="AI28" s="10">
        <f t="shared" si="278"/>
        <v>8000</v>
      </c>
      <c r="AJ28" s="10">
        <f t="shared" si="219"/>
        <v>35412.955999999998</v>
      </c>
      <c r="AK28" s="10">
        <f>AJ28*12</f>
        <v>424955.47199999995</v>
      </c>
      <c r="AL28" s="10">
        <f t="shared" si="220"/>
        <v>30544.736842105263</v>
      </c>
      <c r="AM28" s="10">
        <f t="shared" si="221"/>
        <v>7636.1842105263158</v>
      </c>
      <c r="AN28" s="10">
        <f>AK28+AL28+AM28</f>
        <v>463136.39305263152</v>
      </c>
      <c r="AO28" s="10">
        <f t="shared" si="222"/>
        <v>3946.38</v>
      </c>
      <c r="AP28" s="10">
        <f t="shared" si="223"/>
        <v>3946.38</v>
      </c>
      <c r="AQ28" s="10">
        <f t="shared" si="152"/>
        <v>696.42</v>
      </c>
      <c r="AR28" s="10">
        <f t="shared" si="224"/>
        <v>103070.16</v>
      </c>
      <c r="AS28" s="10">
        <f t="shared" si="225"/>
        <v>566206.55305263156</v>
      </c>
      <c r="AT28" s="10"/>
      <c r="AU28" s="10">
        <f t="shared" si="155"/>
        <v>566206.55305263156</v>
      </c>
      <c r="AV28" s="10"/>
      <c r="AW28" s="10">
        <f t="shared" si="226"/>
        <v>23910.420000000002</v>
      </c>
      <c r="AX28" s="10">
        <f t="shared" si="279"/>
        <v>3574.9560000000001</v>
      </c>
      <c r="AY28" s="10">
        <f t="shared" si="227"/>
        <v>624</v>
      </c>
      <c r="AZ28" s="10">
        <f t="shared" si="228"/>
        <v>0</v>
      </c>
      <c r="BA28" s="10">
        <f t="shared" si="229"/>
        <v>8000</v>
      </c>
      <c r="BB28" s="10">
        <f t="shared" si="230"/>
        <v>36109.376000000004</v>
      </c>
      <c r="BC28" s="10">
        <f>BB28*12</f>
        <v>433312.51200000005</v>
      </c>
      <c r="BD28" s="10">
        <f t="shared" si="231"/>
        <v>31461.078947368424</v>
      </c>
      <c r="BE28" s="10">
        <f t="shared" si="232"/>
        <v>7865.2697368421059</v>
      </c>
      <c r="BF28" s="10">
        <f>BC28+BD28+BE28</f>
        <v>472638.86068421055</v>
      </c>
      <c r="BG28" s="10">
        <f t="shared" si="233"/>
        <v>4064.7714000000005</v>
      </c>
      <c r="BH28" s="10">
        <f t="shared" si="234"/>
        <v>4064.7714000000005</v>
      </c>
      <c r="BI28" s="10">
        <f t="shared" si="235"/>
        <v>717.31259999999997</v>
      </c>
      <c r="BJ28" s="10">
        <f t="shared" si="236"/>
        <v>106162.2648</v>
      </c>
      <c r="BK28" s="10">
        <f t="shared" si="237"/>
        <v>578801.12548421056</v>
      </c>
      <c r="BL28" s="10"/>
      <c r="BM28" s="10">
        <f t="shared" si="32"/>
        <v>578801.12548421056</v>
      </c>
      <c r="BN28" s="10"/>
      <c r="BO28" s="10">
        <f t="shared" si="160"/>
        <v>24747.2847</v>
      </c>
      <c r="BP28" s="10">
        <f t="shared" si="280"/>
        <v>3574.9560000000001</v>
      </c>
      <c r="BQ28" s="10">
        <f t="shared" si="238"/>
        <v>624</v>
      </c>
      <c r="BR28" s="10">
        <f t="shared" si="239"/>
        <v>0</v>
      </c>
      <c r="BS28" s="10">
        <f t="shared" si="240"/>
        <v>8000</v>
      </c>
      <c r="BT28" s="10">
        <f t="shared" si="241"/>
        <v>36946.240700000002</v>
      </c>
      <c r="BU28" s="10">
        <f>BT28*12</f>
        <v>443354.88840000005</v>
      </c>
      <c r="BV28" s="10">
        <f t="shared" si="242"/>
        <v>32562.216710526318</v>
      </c>
      <c r="BW28" s="10">
        <f t="shared" si="243"/>
        <v>8140.5541776315795</v>
      </c>
      <c r="BX28" s="10">
        <f>BU28+BV28+BW28</f>
        <v>484057.65928815794</v>
      </c>
      <c r="BY28" s="10">
        <f t="shared" si="244"/>
        <v>4207.038399</v>
      </c>
      <c r="BZ28" s="10">
        <f t="shared" si="245"/>
        <v>4207.038399</v>
      </c>
      <c r="CA28" s="10">
        <f t="shared" si="246"/>
        <v>742.418541</v>
      </c>
      <c r="CB28" s="10">
        <f t="shared" si="247"/>
        <v>109877.94406800001</v>
      </c>
      <c r="CC28" s="10">
        <f t="shared" si="248"/>
        <v>593935.6033561579</v>
      </c>
      <c r="CD28" s="10"/>
      <c r="CE28" s="10">
        <f t="shared" si="249"/>
        <v>593935.6033561579</v>
      </c>
      <c r="CF28" s="10"/>
      <c r="CG28" s="10">
        <f t="shared" si="165"/>
        <v>25737.176088</v>
      </c>
      <c r="CH28" s="10">
        <f t="shared" si="281"/>
        <v>3574.9560000000001</v>
      </c>
      <c r="CI28" s="10">
        <f t="shared" si="250"/>
        <v>624</v>
      </c>
      <c r="CJ28" s="10">
        <f t="shared" si="251"/>
        <v>0</v>
      </c>
      <c r="CK28" s="10">
        <f t="shared" si="252"/>
        <v>8000</v>
      </c>
      <c r="CL28" s="10">
        <f t="shared" si="253"/>
        <v>37936.132087999998</v>
      </c>
      <c r="CM28" s="10">
        <f>CL28*12</f>
        <v>455233.58505599998</v>
      </c>
      <c r="CN28" s="10">
        <f t="shared" si="254"/>
        <v>33864.705378947372</v>
      </c>
      <c r="CO28" s="10">
        <f t="shared" si="255"/>
        <v>8466.176344736843</v>
      </c>
      <c r="CP28" s="10">
        <f>CM28+CN28+CO28</f>
        <v>497564.46677968418</v>
      </c>
      <c r="CQ28" s="10">
        <f t="shared" si="256"/>
        <v>4375.31993496</v>
      </c>
      <c r="CR28" s="10">
        <f t="shared" si="257"/>
        <v>4375.31993496</v>
      </c>
      <c r="CS28" s="10">
        <f t="shared" si="258"/>
        <v>772.11528264000003</v>
      </c>
      <c r="CT28" s="10">
        <f t="shared" si="259"/>
        <v>114273.06183071999</v>
      </c>
      <c r="CU28" s="10">
        <f t="shared" si="260"/>
        <v>611837.52861040412</v>
      </c>
      <c r="CV28" s="10"/>
      <c r="CW28" s="10">
        <f t="shared" si="170"/>
        <v>611837.52861040412</v>
      </c>
      <c r="CX28" s="10"/>
      <c r="CY28" s="10">
        <f t="shared" si="171"/>
        <v>26895.349011959999</v>
      </c>
      <c r="CZ28" s="10">
        <f t="shared" si="282"/>
        <v>3574.9560000000001</v>
      </c>
      <c r="DA28" s="10">
        <f t="shared" si="261"/>
        <v>624</v>
      </c>
      <c r="DB28" s="10">
        <f t="shared" si="262"/>
        <v>0</v>
      </c>
      <c r="DC28" s="10">
        <f t="shared" si="263"/>
        <v>8000</v>
      </c>
      <c r="DD28" s="10">
        <f t="shared" si="264"/>
        <v>39094.305011960001</v>
      </c>
      <c r="DE28" s="10">
        <f>DD28*12</f>
        <v>469131.66014351998</v>
      </c>
      <c r="DF28" s="10">
        <f t="shared" si="265"/>
        <v>35388.617121000003</v>
      </c>
      <c r="DG28" s="10">
        <f t="shared" si="266"/>
        <v>8847.1542802500007</v>
      </c>
      <c r="DH28" s="10">
        <f>DE28+DF28+DG28</f>
        <v>513367.43154477002</v>
      </c>
      <c r="DI28" s="10">
        <f t="shared" si="267"/>
        <v>4572.2093320332006</v>
      </c>
      <c r="DJ28" s="10">
        <f t="shared" si="268"/>
        <v>4572.2093320332006</v>
      </c>
      <c r="DK28" s="10">
        <f t="shared" si="269"/>
        <v>806.86047035879994</v>
      </c>
      <c r="DL28" s="10">
        <f t="shared" si="270"/>
        <v>119415.3496131024</v>
      </c>
      <c r="DM28" s="10">
        <f t="shared" si="271"/>
        <v>632782.78115787241</v>
      </c>
      <c r="DN28" s="10"/>
      <c r="DO28" s="10">
        <f t="shared" si="272"/>
        <v>632782.78115787241</v>
      </c>
      <c r="DP28" s="10"/>
    </row>
    <row r="29" spans="2:120" s="1" customFormat="1" x14ac:dyDescent="0.2">
      <c r="B29" t="s">
        <v>18</v>
      </c>
      <c r="C29" s="2">
        <v>7</v>
      </c>
      <c r="D29" t="s">
        <v>134</v>
      </c>
      <c r="E29" t="s">
        <v>324</v>
      </c>
      <c r="F29" s="2"/>
      <c r="G29" s="2">
        <v>3</v>
      </c>
      <c r="H29" s="2">
        <v>3</v>
      </c>
      <c r="I29" s="2">
        <v>5</v>
      </c>
      <c r="J29" s="2">
        <v>5</v>
      </c>
      <c r="K29" s="2">
        <v>10</v>
      </c>
      <c r="L29" s="2">
        <v>10</v>
      </c>
      <c r="M29" s="10">
        <f t="shared" si="204"/>
        <v>13480</v>
      </c>
      <c r="N29" s="10">
        <f t="shared" si="205"/>
        <v>2075.92</v>
      </c>
      <c r="O29" s="10">
        <f t="shared" si="206"/>
        <v>624</v>
      </c>
      <c r="P29" s="10">
        <f t="shared" si="207"/>
        <v>491</v>
      </c>
      <c r="Q29" s="10">
        <f t="shared" si="208"/>
        <v>2000</v>
      </c>
      <c r="R29" s="10">
        <f t="shared" si="209"/>
        <v>18670.919999999998</v>
      </c>
      <c r="S29" s="10">
        <f t="shared" ref="S29:S32" si="283">R29*12</f>
        <v>224051.03999999998</v>
      </c>
      <c r="T29" s="10">
        <f t="shared" si="210"/>
        <v>17736.84210526316</v>
      </c>
      <c r="U29" s="10">
        <f t="shared" si="211"/>
        <v>4434.21052631579</v>
      </c>
      <c r="V29" s="10">
        <f t="shared" ref="V29:V32" si="284">S29+T29+U29</f>
        <v>246222.09263157891</v>
      </c>
      <c r="W29" s="10">
        <f t="shared" si="212"/>
        <v>2291.6000000000004</v>
      </c>
      <c r="X29" s="10">
        <f t="shared" si="213"/>
        <v>2291.6000000000004</v>
      </c>
      <c r="Y29" s="10">
        <f t="shared" si="148"/>
        <v>404.4</v>
      </c>
      <c r="Z29" s="10">
        <f t="shared" si="273"/>
        <v>59851.200000000004</v>
      </c>
      <c r="AA29" s="10">
        <f t="shared" si="274"/>
        <v>306073.29263157892</v>
      </c>
      <c r="AB29" s="10"/>
      <c r="AC29" s="10">
        <f t="shared" si="216"/>
        <v>3060732.9263157891</v>
      </c>
      <c r="AD29" s="10"/>
      <c r="AE29" s="10">
        <f t="shared" si="217"/>
        <v>13480</v>
      </c>
      <c r="AF29" s="10">
        <f t="shared" si="275"/>
        <v>2075.92</v>
      </c>
      <c r="AG29" s="10">
        <f t="shared" si="276"/>
        <v>624</v>
      </c>
      <c r="AH29" s="10">
        <f t="shared" si="277"/>
        <v>491</v>
      </c>
      <c r="AI29" s="10">
        <f t="shared" si="278"/>
        <v>2000</v>
      </c>
      <c r="AJ29" s="10">
        <f t="shared" si="219"/>
        <v>18670.919999999998</v>
      </c>
      <c r="AK29" s="10">
        <f t="shared" ref="AK29:AK32" si="285">AJ29*12</f>
        <v>224051.03999999998</v>
      </c>
      <c r="AL29" s="10">
        <f t="shared" si="220"/>
        <v>17736.84210526316</v>
      </c>
      <c r="AM29" s="10">
        <f t="shared" si="221"/>
        <v>4434.21052631579</v>
      </c>
      <c r="AN29" s="10">
        <f t="shared" ref="AN29:AN32" si="286">AK29+AL29+AM29</f>
        <v>246222.09263157891</v>
      </c>
      <c r="AO29" s="10">
        <f t="shared" si="222"/>
        <v>2291.6000000000004</v>
      </c>
      <c r="AP29" s="10">
        <f t="shared" si="223"/>
        <v>2291.6000000000004</v>
      </c>
      <c r="AQ29" s="10">
        <f t="shared" si="152"/>
        <v>404.4</v>
      </c>
      <c r="AR29" s="10">
        <f t="shared" si="224"/>
        <v>59851.200000000004</v>
      </c>
      <c r="AS29" s="10">
        <f t="shared" si="225"/>
        <v>306073.29263157892</v>
      </c>
      <c r="AT29" s="10"/>
      <c r="AU29" s="10">
        <f t="shared" si="155"/>
        <v>918219.87789473683</v>
      </c>
      <c r="AV29" s="10"/>
      <c r="AW29" s="10">
        <f t="shared" si="226"/>
        <v>13884.4</v>
      </c>
      <c r="AX29" s="10">
        <f t="shared" si="279"/>
        <v>2075.92</v>
      </c>
      <c r="AY29" s="10">
        <f t="shared" si="227"/>
        <v>624</v>
      </c>
      <c r="AZ29" s="10">
        <f t="shared" si="228"/>
        <v>491</v>
      </c>
      <c r="BA29" s="10">
        <f t="shared" si="229"/>
        <v>2000</v>
      </c>
      <c r="BB29" s="10">
        <f t="shared" si="230"/>
        <v>19075.32</v>
      </c>
      <c r="BC29" s="10">
        <f t="shared" ref="BC29:BC32" si="287">BB29*12</f>
        <v>228903.84</v>
      </c>
      <c r="BD29" s="10">
        <f t="shared" si="231"/>
        <v>18268.947368421053</v>
      </c>
      <c r="BE29" s="10">
        <f t="shared" si="232"/>
        <v>4567.2368421052633</v>
      </c>
      <c r="BF29" s="10">
        <f t="shared" ref="BF29:BF32" si="288">BC29+BD29+BE29</f>
        <v>251740.02421052629</v>
      </c>
      <c r="BG29" s="10">
        <f t="shared" si="233"/>
        <v>2360.348</v>
      </c>
      <c r="BH29" s="10">
        <f t="shared" si="234"/>
        <v>2360.348</v>
      </c>
      <c r="BI29" s="10">
        <f t="shared" si="235"/>
        <v>416.53199999999998</v>
      </c>
      <c r="BJ29" s="10">
        <f t="shared" si="236"/>
        <v>61646.736000000004</v>
      </c>
      <c r="BK29" s="10">
        <f t="shared" si="237"/>
        <v>313386.76021052629</v>
      </c>
      <c r="BL29" s="10"/>
      <c r="BM29" s="10">
        <f t="shared" si="32"/>
        <v>940160.28063157888</v>
      </c>
      <c r="BN29" s="10"/>
      <c r="BO29" s="10">
        <f t="shared" si="160"/>
        <v>14370.353999999999</v>
      </c>
      <c r="BP29" s="10">
        <f t="shared" si="280"/>
        <v>2075.92</v>
      </c>
      <c r="BQ29" s="10">
        <f t="shared" si="238"/>
        <v>624</v>
      </c>
      <c r="BR29" s="10">
        <f t="shared" si="239"/>
        <v>491</v>
      </c>
      <c r="BS29" s="10">
        <f t="shared" si="240"/>
        <v>2000</v>
      </c>
      <c r="BT29" s="10">
        <f t="shared" si="241"/>
        <v>19561.273999999998</v>
      </c>
      <c r="BU29" s="10">
        <f t="shared" ref="BU29:BU32" si="289">BT29*12</f>
        <v>234735.28799999997</v>
      </c>
      <c r="BV29" s="10">
        <f t="shared" si="242"/>
        <v>18908.360526315788</v>
      </c>
      <c r="BW29" s="10">
        <f t="shared" si="243"/>
        <v>4727.090131578947</v>
      </c>
      <c r="BX29" s="10">
        <f t="shared" ref="BX29:BX32" si="290">BU29+BV29+BW29</f>
        <v>258370.73865789469</v>
      </c>
      <c r="BY29" s="10">
        <f t="shared" si="244"/>
        <v>2442.96018</v>
      </c>
      <c r="BZ29" s="10">
        <f t="shared" si="245"/>
        <v>2442.96018</v>
      </c>
      <c r="CA29" s="10">
        <f t="shared" si="246"/>
        <v>431.11061999999998</v>
      </c>
      <c r="CB29" s="10">
        <f t="shared" si="247"/>
        <v>63804.371759999995</v>
      </c>
      <c r="CC29" s="10">
        <f t="shared" si="248"/>
        <v>322175.11041789467</v>
      </c>
      <c r="CD29" s="10"/>
      <c r="CE29" s="10">
        <f t="shared" si="249"/>
        <v>1610875.5520894732</v>
      </c>
      <c r="CF29" s="10"/>
      <c r="CG29" s="10">
        <f t="shared" si="165"/>
        <v>14945.168159999999</v>
      </c>
      <c r="CH29" s="10">
        <f t="shared" si="281"/>
        <v>2075.92</v>
      </c>
      <c r="CI29" s="10">
        <f t="shared" si="250"/>
        <v>624</v>
      </c>
      <c r="CJ29" s="10">
        <f t="shared" si="251"/>
        <v>491</v>
      </c>
      <c r="CK29" s="10">
        <f t="shared" si="252"/>
        <v>2000</v>
      </c>
      <c r="CL29" s="10">
        <f t="shared" si="253"/>
        <v>20136.088159999999</v>
      </c>
      <c r="CM29" s="10">
        <f t="shared" ref="CM29:CM32" si="291">CL29*12</f>
        <v>241633.05791999999</v>
      </c>
      <c r="CN29" s="10">
        <f t="shared" si="254"/>
        <v>19664.694947368422</v>
      </c>
      <c r="CO29" s="10">
        <f t="shared" si="255"/>
        <v>4916.1737368421054</v>
      </c>
      <c r="CP29" s="10">
        <f t="shared" ref="CP29:CP32" si="292">CM29+CN29+CO29</f>
        <v>266213.92660421052</v>
      </c>
      <c r="CQ29" s="10">
        <f t="shared" si="256"/>
        <v>2540.6785872</v>
      </c>
      <c r="CR29" s="10">
        <f t="shared" si="257"/>
        <v>2540.6785872</v>
      </c>
      <c r="CS29" s="10">
        <f t="shared" si="258"/>
        <v>448.35504479999997</v>
      </c>
      <c r="CT29" s="10">
        <f t="shared" si="259"/>
        <v>66356.5466304</v>
      </c>
      <c r="CU29" s="10">
        <f t="shared" si="260"/>
        <v>332570.47323461052</v>
      </c>
      <c r="CV29" s="10"/>
      <c r="CW29" s="10">
        <f t="shared" si="170"/>
        <v>1662852.3661730527</v>
      </c>
      <c r="CX29" s="10"/>
      <c r="CY29" s="10">
        <f t="shared" si="171"/>
        <v>15617.700727199997</v>
      </c>
      <c r="CZ29" s="10">
        <f t="shared" si="282"/>
        <v>2075.92</v>
      </c>
      <c r="DA29" s="10">
        <f t="shared" si="261"/>
        <v>624</v>
      </c>
      <c r="DB29" s="10">
        <f t="shared" si="262"/>
        <v>491</v>
      </c>
      <c r="DC29" s="10">
        <f t="shared" si="263"/>
        <v>2000</v>
      </c>
      <c r="DD29" s="10">
        <f t="shared" si="264"/>
        <v>20808.620727199996</v>
      </c>
      <c r="DE29" s="10">
        <f t="shared" ref="DE29:DE32" si="293">DD29*12</f>
        <v>249703.44872639995</v>
      </c>
      <c r="DF29" s="10">
        <f t="shared" si="265"/>
        <v>20549.606219999994</v>
      </c>
      <c r="DG29" s="10">
        <f t="shared" si="266"/>
        <v>5137.4015549999986</v>
      </c>
      <c r="DH29" s="10">
        <f t="shared" ref="DH29:DH32" si="294">DE29+DF29+DG29</f>
        <v>275390.45650139992</v>
      </c>
      <c r="DI29" s="10">
        <f t="shared" si="267"/>
        <v>2655.0091236239996</v>
      </c>
      <c r="DJ29" s="10">
        <f t="shared" si="268"/>
        <v>2655.0091236239996</v>
      </c>
      <c r="DK29" s="10">
        <f t="shared" si="269"/>
        <v>468.53102181599991</v>
      </c>
      <c r="DL29" s="10">
        <f t="shared" si="270"/>
        <v>69342.591228767982</v>
      </c>
      <c r="DM29" s="10">
        <f t="shared" si="271"/>
        <v>344733.04773016792</v>
      </c>
      <c r="DN29" s="10"/>
      <c r="DO29" s="10">
        <f t="shared" si="272"/>
        <v>3447330.4773016791</v>
      </c>
      <c r="DP29" s="10"/>
    </row>
    <row r="30" spans="2:120" s="1" customFormat="1" x14ac:dyDescent="0.2">
      <c r="B30" t="s">
        <v>18</v>
      </c>
      <c r="C30" s="2">
        <v>8</v>
      </c>
      <c r="D30" t="s">
        <v>135</v>
      </c>
      <c r="E30" t="s">
        <v>324</v>
      </c>
      <c r="F30" s="2"/>
      <c r="G30" s="2">
        <v>3</v>
      </c>
      <c r="H30" s="2">
        <v>3</v>
      </c>
      <c r="I30" s="2">
        <v>5</v>
      </c>
      <c r="J30" s="2">
        <v>5</v>
      </c>
      <c r="K30" s="2">
        <v>10</v>
      </c>
      <c r="L30" s="2">
        <v>10</v>
      </c>
      <c r="M30" s="10">
        <f t="shared" si="204"/>
        <v>10000</v>
      </c>
      <c r="N30" s="10">
        <f t="shared" si="205"/>
        <v>1500</v>
      </c>
      <c r="O30" s="10">
        <f t="shared" si="206"/>
        <v>624</v>
      </c>
      <c r="P30" s="10">
        <f t="shared" si="207"/>
        <v>491</v>
      </c>
      <c r="Q30" s="10">
        <f t="shared" si="208"/>
        <v>1000</v>
      </c>
      <c r="R30" s="10">
        <f t="shared" si="209"/>
        <v>13615</v>
      </c>
      <c r="S30" s="10">
        <f t="shared" ref="S30" si="295">R30*12</f>
        <v>163380</v>
      </c>
      <c r="T30" s="10">
        <f t="shared" si="210"/>
        <v>13157.894736842107</v>
      </c>
      <c r="U30" s="10">
        <f t="shared" si="211"/>
        <v>3289.4736842105267</v>
      </c>
      <c r="V30" s="10">
        <f t="shared" ref="V30" si="296">S30+T30+U30</f>
        <v>179827.36842105264</v>
      </c>
      <c r="W30" s="10">
        <f t="shared" si="212"/>
        <v>1700.0000000000002</v>
      </c>
      <c r="X30" s="10">
        <f t="shared" si="213"/>
        <v>1700.0000000000002</v>
      </c>
      <c r="Y30" s="10">
        <f t="shared" si="148"/>
        <v>300</v>
      </c>
      <c r="Z30" s="10">
        <f t="shared" si="273"/>
        <v>44400.000000000007</v>
      </c>
      <c r="AA30" s="10">
        <f t="shared" si="274"/>
        <v>224227.36842105264</v>
      </c>
      <c r="AB30" s="10"/>
      <c r="AC30" s="10">
        <f t="shared" si="216"/>
        <v>2242273.6842105263</v>
      </c>
      <c r="AD30" s="10"/>
      <c r="AE30" s="10">
        <f t="shared" si="217"/>
        <v>10000</v>
      </c>
      <c r="AF30" s="10">
        <f t="shared" si="275"/>
        <v>1500</v>
      </c>
      <c r="AG30" s="10">
        <f t="shared" si="276"/>
        <v>624</v>
      </c>
      <c r="AH30" s="10">
        <f t="shared" si="277"/>
        <v>491</v>
      </c>
      <c r="AI30" s="10">
        <f t="shared" si="278"/>
        <v>1000</v>
      </c>
      <c r="AJ30" s="10">
        <f t="shared" si="219"/>
        <v>13615</v>
      </c>
      <c r="AK30" s="10">
        <f t="shared" si="285"/>
        <v>163380</v>
      </c>
      <c r="AL30" s="10">
        <f t="shared" si="220"/>
        <v>13157.894736842107</v>
      </c>
      <c r="AM30" s="10">
        <f t="shared" si="221"/>
        <v>3289.4736842105267</v>
      </c>
      <c r="AN30" s="10">
        <f t="shared" si="286"/>
        <v>179827.36842105264</v>
      </c>
      <c r="AO30" s="10">
        <f t="shared" si="222"/>
        <v>1700.0000000000002</v>
      </c>
      <c r="AP30" s="10">
        <f t="shared" si="223"/>
        <v>1700.0000000000002</v>
      </c>
      <c r="AQ30" s="10">
        <f t="shared" si="152"/>
        <v>300</v>
      </c>
      <c r="AR30" s="10">
        <f t="shared" si="224"/>
        <v>44400.000000000007</v>
      </c>
      <c r="AS30" s="10">
        <f t="shared" si="225"/>
        <v>224227.36842105264</v>
      </c>
      <c r="AT30" s="10"/>
      <c r="AU30" s="10">
        <f t="shared" si="155"/>
        <v>672682.10526315798</v>
      </c>
      <c r="AV30" s="10"/>
      <c r="AW30" s="10">
        <f t="shared" si="226"/>
        <v>10300</v>
      </c>
      <c r="AX30" s="10">
        <f t="shared" si="279"/>
        <v>1500</v>
      </c>
      <c r="AY30" s="10">
        <f t="shared" si="227"/>
        <v>624</v>
      </c>
      <c r="AZ30" s="10">
        <f t="shared" si="228"/>
        <v>491</v>
      </c>
      <c r="BA30" s="10">
        <f t="shared" si="229"/>
        <v>1000</v>
      </c>
      <c r="BB30" s="10">
        <f t="shared" si="230"/>
        <v>13915</v>
      </c>
      <c r="BC30" s="10">
        <f t="shared" si="287"/>
        <v>166980</v>
      </c>
      <c r="BD30" s="10">
        <f t="shared" si="231"/>
        <v>13552.631578947368</v>
      </c>
      <c r="BE30" s="10">
        <f t="shared" si="232"/>
        <v>3388.1578947368421</v>
      </c>
      <c r="BF30" s="10">
        <f t="shared" si="288"/>
        <v>183920.78947368421</v>
      </c>
      <c r="BG30" s="10">
        <f t="shared" si="233"/>
        <v>1751.0000000000002</v>
      </c>
      <c r="BH30" s="10">
        <f t="shared" si="234"/>
        <v>1751.0000000000002</v>
      </c>
      <c r="BI30" s="10">
        <f t="shared" si="235"/>
        <v>309</v>
      </c>
      <c r="BJ30" s="10">
        <f t="shared" si="236"/>
        <v>45732</v>
      </c>
      <c r="BK30" s="10">
        <f t="shared" si="237"/>
        <v>229652.78947368421</v>
      </c>
      <c r="BL30" s="10"/>
      <c r="BM30" s="10">
        <f t="shared" si="32"/>
        <v>688958.36842105258</v>
      </c>
      <c r="BN30" s="10"/>
      <c r="BO30" s="10">
        <f t="shared" si="160"/>
        <v>10660.5</v>
      </c>
      <c r="BP30" s="10">
        <f t="shared" si="280"/>
        <v>1500</v>
      </c>
      <c r="BQ30" s="10">
        <f t="shared" si="238"/>
        <v>624</v>
      </c>
      <c r="BR30" s="10">
        <f t="shared" si="239"/>
        <v>491</v>
      </c>
      <c r="BS30" s="10">
        <f t="shared" si="240"/>
        <v>1000</v>
      </c>
      <c r="BT30" s="10">
        <f t="shared" si="241"/>
        <v>14275.5</v>
      </c>
      <c r="BU30" s="10">
        <f t="shared" si="289"/>
        <v>171306</v>
      </c>
      <c r="BV30" s="10">
        <f t="shared" si="242"/>
        <v>14026.973684210527</v>
      </c>
      <c r="BW30" s="10">
        <f t="shared" si="243"/>
        <v>3506.7434210526317</v>
      </c>
      <c r="BX30" s="10">
        <f t="shared" si="290"/>
        <v>188839.71710526317</v>
      </c>
      <c r="BY30" s="10">
        <f t="shared" si="244"/>
        <v>1812.2850000000001</v>
      </c>
      <c r="BZ30" s="10">
        <f t="shared" si="245"/>
        <v>1812.2850000000001</v>
      </c>
      <c r="CA30" s="10">
        <f t="shared" si="246"/>
        <v>319.815</v>
      </c>
      <c r="CB30" s="10">
        <f t="shared" si="247"/>
        <v>47332.62</v>
      </c>
      <c r="CC30" s="10">
        <f t="shared" si="248"/>
        <v>236172.33710526317</v>
      </c>
      <c r="CD30" s="10"/>
      <c r="CE30" s="10">
        <f t="shared" si="249"/>
        <v>1180861.6855263158</v>
      </c>
      <c r="CF30" s="10"/>
      <c r="CG30" s="10">
        <f t="shared" si="165"/>
        <v>11086.92</v>
      </c>
      <c r="CH30" s="10">
        <f t="shared" si="281"/>
        <v>1500</v>
      </c>
      <c r="CI30" s="10">
        <f t="shared" si="250"/>
        <v>624</v>
      </c>
      <c r="CJ30" s="10">
        <f t="shared" si="251"/>
        <v>491</v>
      </c>
      <c r="CK30" s="10">
        <f t="shared" si="252"/>
        <v>1000</v>
      </c>
      <c r="CL30" s="10">
        <f t="shared" si="253"/>
        <v>14701.92</v>
      </c>
      <c r="CM30" s="10">
        <f t="shared" si="291"/>
        <v>176423.04000000001</v>
      </c>
      <c r="CN30" s="10">
        <f t="shared" si="254"/>
        <v>14588.052631578948</v>
      </c>
      <c r="CO30" s="10">
        <f t="shared" si="255"/>
        <v>3647.0131578947371</v>
      </c>
      <c r="CP30" s="10">
        <f t="shared" si="292"/>
        <v>194658.10578947372</v>
      </c>
      <c r="CQ30" s="10">
        <f t="shared" si="256"/>
        <v>1884.7764000000002</v>
      </c>
      <c r="CR30" s="10">
        <f t="shared" si="257"/>
        <v>1884.7764000000002</v>
      </c>
      <c r="CS30" s="10">
        <f t="shared" si="258"/>
        <v>332.60759999999999</v>
      </c>
      <c r="CT30" s="10">
        <f t="shared" si="259"/>
        <v>49225.924800000008</v>
      </c>
      <c r="CU30" s="10">
        <f t="shared" si="260"/>
        <v>243884.03058947372</v>
      </c>
      <c r="CV30" s="10"/>
      <c r="CW30" s="10">
        <f t="shared" si="170"/>
        <v>1219420.1529473686</v>
      </c>
      <c r="CX30" s="10"/>
      <c r="CY30" s="10">
        <f t="shared" si="171"/>
        <v>11585.831399999999</v>
      </c>
      <c r="CZ30" s="10">
        <f t="shared" si="282"/>
        <v>1500</v>
      </c>
      <c r="DA30" s="10">
        <f t="shared" si="261"/>
        <v>624</v>
      </c>
      <c r="DB30" s="10">
        <f t="shared" si="262"/>
        <v>491</v>
      </c>
      <c r="DC30" s="10">
        <f t="shared" si="263"/>
        <v>1000</v>
      </c>
      <c r="DD30" s="10">
        <f t="shared" si="264"/>
        <v>15200.831399999999</v>
      </c>
      <c r="DE30" s="10">
        <f t="shared" si="293"/>
        <v>182409.9768</v>
      </c>
      <c r="DF30" s="10">
        <f t="shared" si="265"/>
        <v>15244.514999999999</v>
      </c>
      <c r="DG30" s="10">
        <f t="shared" si="266"/>
        <v>3811.1287499999999</v>
      </c>
      <c r="DH30" s="10">
        <f t="shared" si="294"/>
        <v>201465.62055000002</v>
      </c>
      <c r="DI30" s="10">
        <f t="shared" si="267"/>
        <v>1969.591338</v>
      </c>
      <c r="DJ30" s="10">
        <f t="shared" si="268"/>
        <v>1969.591338</v>
      </c>
      <c r="DK30" s="10">
        <f t="shared" si="269"/>
        <v>347.57494199999996</v>
      </c>
      <c r="DL30" s="10">
        <f t="shared" si="270"/>
        <v>51441.091415999996</v>
      </c>
      <c r="DM30" s="10">
        <f t="shared" si="271"/>
        <v>252906.71196600003</v>
      </c>
      <c r="DN30" s="10"/>
      <c r="DO30" s="10">
        <f t="shared" si="272"/>
        <v>2529067.1196600003</v>
      </c>
      <c r="DP30" s="10"/>
    </row>
    <row r="31" spans="2:120" s="1" customFormat="1" x14ac:dyDescent="0.2">
      <c r="B31" t="s">
        <v>18</v>
      </c>
      <c r="C31" s="2">
        <v>4</v>
      </c>
      <c r="D31" t="s">
        <v>331</v>
      </c>
      <c r="E31" t="s">
        <v>324</v>
      </c>
      <c r="F31" s="2"/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10">
        <f t="shared" si="204"/>
        <v>23214</v>
      </c>
      <c r="N31" s="10">
        <f t="shared" si="205"/>
        <v>3574.9560000000001</v>
      </c>
      <c r="O31" s="10">
        <f t="shared" si="206"/>
        <v>624</v>
      </c>
      <c r="P31" s="10">
        <f t="shared" si="207"/>
        <v>0</v>
      </c>
      <c r="Q31" s="10">
        <f t="shared" si="208"/>
        <v>8000</v>
      </c>
      <c r="R31" s="10">
        <f t="shared" si="209"/>
        <v>35412.955999999998</v>
      </c>
      <c r="S31" s="10">
        <f t="shared" ref="S31" si="297">R31*12</f>
        <v>424955.47199999995</v>
      </c>
      <c r="T31" s="10">
        <f t="shared" si="210"/>
        <v>30544.736842105263</v>
      </c>
      <c r="U31" s="10">
        <f t="shared" si="211"/>
        <v>7636.1842105263158</v>
      </c>
      <c r="V31" s="10">
        <f t="shared" ref="V31" si="298">S31+T31+U31</f>
        <v>463136.39305263152</v>
      </c>
      <c r="W31" s="10">
        <f t="shared" si="212"/>
        <v>3946.38</v>
      </c>
      <c r="X31" s="10">
        <f t="shared" si="213"/>
        <v>3946.38</v>
      </c>
      <c r="Y31" s="10">
        <f t="shared" si="148"/>
        <v>696.42</v>
      </c>
      <c r="Z31" s="10">
        <f t="shared" si="273"/>
        <v>103070.16</v>
      </c>
      <c r="AA31" s="10">
        <f t="shared" si="274"/>
        <v>566206.55305263156</v>
      </c>
      <c r="AB31" s="10"/>
      <c r="AC31" s="10">
        <f t="shared" si="216"/>
        <v>566206.55305263156</v>
      </c>
      <c r="AD31" s="10"/>
      <c r="AE31" s="10">
        <f t="shared" si="217"/>
        <v>23214</v>
      </c>
      <c r="AF31" s="10">
        <f t="shared" si="275"/>
        <v>3574.9560000000001</v>
      </c>
      <c r="AG31" s="10">
        <f t="shared" si="276"/>
        <v>624</v>
      </c>
      <c r="AH31" s="10">
        <f t="shared" si="277"/>
        <v>0</v>
      </c>
      <c r="AI31" s="10">
        <f t="shared" si="278"/>
        <v>8000</v>
      </c>
      <c r="AJ31" s="10">
        <f t="shared" si="219"/>
        <v>35412.955999999998</v>
      </c>
      <c r="AK31" s="10">
        <f t="shared" si="285"/>
        <v>424955.47199999995</v>
      </c>
      <c r="AL31" s="10">
        <f t="shared" si="220"/>
        <v>30544.736842105263</v>
      </c>
      <c r="AM31" s="10">
        <f t="shared" si="221"/>
        <v>7636.1842105263158</v>
      </c>
      <c r="AN31" s="10">
        <f t="shared" si="286"/>
        <v>463136.39305263152</v>
      </c>
      <c r="AO31" s="10">
        <f t="shared" si="222"/>
        <v>3946.38</v>
      </c>
      <c r="AP31" s="10">
        <f t="shared" si="223"/>
        <v>3946.38</v>
      </c>
      <c r="AQ31" s="10">
        <f t="shared" si="152"/>
        <v>696.42</v>
      </c>
      <c r="AR31" s="10">
        <f t="shared" si="224"/>
        <v>103070.16</v>
      </c>
      <c r="AS31" s="10">
        <f t="shared" si="225"/>
        <v>566206.55305263156</v>
      </c>
      <c r="AT31" s="10"/>
      <c r="AU31" s="10">
        <f t="shared" si="155"/>
        <v>566206.55305263156</v>
      </c>
      <c r="AV31" s="10"/>
      <c r="AW31" s="10">
        <f t="shared" si="226"/>
        <v>23910.420000000002</v>
      </c>
      <c r="AX31" s="10">
        <f t="shared" si="279"/>
        <v>3574.9560000000001</v>
      </c>
      <c r="AY31" s="10">
        <f t="shared" si="227"/>
        <v>624</v>
      </c>
      <c r="AZ31" s="10">
        <f t="shared" si="228"/>
        <v>0</v>
      </c>
      <c r="BA31" s="10">
        <f t="shared" si="229"/>
        <v>8000</v>
      </c>
      <c r="BB31" s="10">
        <f t="shared" si="230"/>
        <v>36109.376000000004</v>
      </c>
      <c r="BC31" s="10">
        <f t="shared" si="287"/>
        <v>433312.51200000005</v>
      </c>
      <c r="BD31" s="10">
        <f t="shared" si="231"/>
        <v>31461.078947368424</v>
      </c>
      <c r="BE31" s="10">
        <f t="shared" si="232"/>
        <v>7865.2697368421059</v>
      </c>
      <c r="BF31" s="10">
        <f t="shared" si="288"/>
        <v>472638.86068421055</v>
      </c>
      <c r="BG31" s="10">
        <f t="shared" si="233"/>
        <v>4064.7714000000005</v>
      </c>
      <c r="BH31" s="10">
        <f t="shared" si="234"/>
        <v>4064.7714000000005</v>
      </c>
      <c r="BI31" s="10">
        <f t="shared" si="235"/>
        <v>717.31259999999997</v>
      </c>
      <c r="BJ31" s="10">
        <f t="shared" si="236"/>
        <v>106162.2648</v>
      </c>
      <c r="BK31" s="10">
        <f t="shared" si="237"/>
        <v>578801.12548421056</v>
      </c>
      <c r="BL31" s="10"/>
      <c r="BM31" s="10">
        <f t="shared" si="32"/>
        <v>578801.12548421056</v>
      </c>
      <c r="BN31" s="10"/>
      <c r="BO31" s="10">
        <f t="shared" si="160"/>
        <v>24747.2847</v>
      </c>
      <c r="BP31" s="10">
        <f t="shared" si="280"/>
        <v>3574.9560000000001</v>
      </c>
      <c r="BQ31" s="10">
        <f t="shared" si="238"/>
        <v>624</v>
      </c>
      <c r="BR31" s="10">
        <f t="shared" si="239"/>
        <v>0</v>
      </c>
      <c r="BS31" s="10">
        <f t="shared" si="240"/>
        <v>8000</v>
      </c>
      <c r="BT31" s="10">
        <f t="shared" si="241"/>
        <v>36946.240700000002</v>
      </c>
      <c r="BU31" s="10">
        <f t="shared" si="289"/>
        <v>443354.88840000005</v>
      </c>
      <c r="BV31" s="10">
        <f t="shared" si="242"/>
        <v>32562.216710526318</v>
      </c>
      <c r="BW31" s="10">
        <f t="shared" si="243"/>
        <v>8140.5541776315795</v>
      </c>
      <c r="BX31" s="10">
        <f t="shared" si="290"/>
        <v>484057.65928815794</v>
      </c>
      <c r="BY31" s="10">
        <f t="shared" si="244"/>
        <v>4207.038399</v>
      </c>
      <c r="BZ31" s="10">
        <f t="shared" si="245"/>
        <v>4207.038399</v>
      </c>
      <c r="CA31" s="10">
        <f t="shared" si="246"/>
        <v>742.418541</v>
      </c>
      <c r="CB31" s="10">
        <f t="shared" si="247"/>
        <v>109877.94406800001</v>
      </c>
      <c r="CC31" s="10">
        <f t="shared" si="248"/>
        <v>593935.6033561579</v>
      </c>
      <c r="CD31" s="10"/>
      <c r="CE31" s="10">
        <f t="shared" si="249"/>
        <v>593935.6033561579</v>
      </c>
      <c r="CF31" s="10"/>
      <c r="CG31" s="10">
        <f t="shared" si="165"/>
        <v>25737.176088</v>
      </c>
      <c r="CH31" s="10">
        <f t="shared" si="281"/>
        <v>3574.9560000000001</v>
      </c>
      <c r="CI31" s="10">
        <f t="shared" si="250"/>
        <v>624</v>
      </c>
      <c r="CJ31" s="10">
        <f t="shared" si="251"/>
        <v>0</v>
      </c>
      <c r="CK31" s="10">
        <f t="shared" si="252"/>
        <v>8000</v>
      </c>
      <c r="CL31" s="10">
        <f t="shared" si="253"/>
        <v>37936.132087999998</v>
      </c>
      <c r="CM31" s="10">
        <f t="shared" si="291"/>
        <v>455233.58505599998</v>
      </c>
      <c r="CN31" s="10">
        <f t="shared" si="254"/>
        <v>33864.705378947372</v>
      </c>
      <c r="CO31" s="10">
        <f t="shared" si="255"/>
        <v>8466.176344736843</v>
      </c>
      <c r="CP31" s="10">
        <f t="shared" si="292"/>
        <v>497564.46677968418</v>
      </c>
      <c r="CQ31" s="10">
        <f t="shared" si="256"/>
        <v>4375.31993496</v>
      </c>
      <c r="CR31" s="10">
        <f t="shared" si="257"/>
        <v>4375.31993496</v>
      </c>
      <c r="CS31" s="10">
        <f t="shared" si="258"/>
        <v>772.11528264000003</v>
      </c>
      <c r="CT31" s="10">
        <f t="shared" si="259"/>
        <v>114273.06183071999</v>
      </c>
      <c r="CU31" s="10">
        <f t="shared" si="260"/>
        <v>611837.52861040412</v>
      </c>
      <c r="CV31" s="10"/>
      <c r="CW31" s="10">
        <f t="shared" si="170"/>
        <v>611837.52861040412</v>
      </c>
      <c r="CX31" s="10"/>
      <c r="CY31" s="10">
        <f t="shared" si="171"/>
        <v>26895.349011959999</v>
      </c>
      <c r="CZ31" s="10">
        <f t="shared" si="282"/>
        <v>3574.9560000000001</v>
      </c>
      <c r="DA31" s="10">
        <f t="shared" si="261"/>
        <v>624</v>
      </c>
      <c r="DB31" s="10">
        <f t="shared" si="262"/>
        <v>0</v>
      </c>
      <c r="DC31" s="10">
        <f t="shared" si="263"/>
        <v>8000</v>
      </c>
      <c r="DD31" s="10">
        <f t="shared" si="264"/>
        <v>39094.305011960001</v>
      </c>
      <c r="DE31" s="10">
        <f t="shared" si="293"/>
        <v>469131.66014351998</v>
      </c>
      <c r="DF31" s="10">
        <f t="shared" si="265"/>
        <v>35388.617121000003</v>
      </c>
      <c r="DG31" s="10">
        <f t="shared" si="266"/>
        <v>8847.1542802500007</v>
      </c>
      <c r="DH31" s="10">
        <f t="shared" si="294"/>
        <v>513367.43154477002</v>
      </c>
      <c r="DI31" s="10">
        <f t="shared" si="267"/>
        <v>4572.2093320332006</v>
      </c>
      <c r="DJ31" s="10">
        <f t="shared" si="268"/>
        <v>4572.2093320332006</v>
      </c>
      <c r="DK31" s="10">
        <f t="shared" si="269"/>
        <v>806.86047035879994</v>
      </c>
      <c r="DL31" s="10">
        <f t="shared" si="270"/>
        <v>119415.3496131024</v>
      </c>
      <c r="DM31" s="10">
        <f t="shared" si="271"/>
        <v>632782.78115787241</v>
      </c>
      <c r="DN31" s="10"/>
      <c r="DO31" s="10">
        <f t="shared" si="272"/>
        <v>632782.78115787241</v>
      </c>
      <c r="DP31" s="10"/>
    </row>
    <row r="32" spans="2:120" s="1" customFormat="1" x14ac:dyDescent="0.2">
      <c r="B32" t="s">
        <v>18</v>
      </c>
      <c r="C32" s="2">
        <v>7</v>
      </c>
      <c r="D32" t="s">
        <v>34</v>
      </c>
      <c r="E32" t="s">
        <v>324</v>
      </c>
      <c r="F32" s="2"/>
      <c r="G32" s="2">
        <v>1</v>
      </c>
      <c r="H32" s="2">
        <v>1</v>
      </c>
      <c r="I32" s="2">
        <v>2</v>
      </c>
      <c r="J32" s="2">
        <v>2</v>
      </c>
      <c r="K32" s="2">
        <v>3</v>
      </c>
      <c r="L32" s="2">
        <v>3</v>
      </c>
      <c r="M32" s="10">
        <f t="shared" si="204"/>
        <v>13480</v>
      </c>
      <c r="N32" s="10">
        <f t="shared" si="205"/>
        <v>2075.92</v>
      </c>
      <c r="O32" s="10">
        <f t="shared" si="206"/>
        <v>624</v>
      </c>
      <c r="P32" s="10">
        <f t="shared" si="207"/>
        <v>491</v>
      </c>
      <c r="Q32" s="10">
        <f t="shared" si="208"/>
        <v>2000</v>
      </c>
      <c r="R32" s="10">
        <f t="shared" si="209"/>
        <v>18670.919999999998</v>
      </c>
      <c r="S32" s="10">
        <f t="shared" si="283"/>
        <v>224051.03999999998</v>
      </c>
      <c r="T32" s="10">
        <f t="shared" si="210"/>
        <v>17736.84210526316</v>
      </c>
      <c r="U32" s="10">
        <f t="shared" si="211"/>
        <v>4434.21052631579</v>
      </c>
      <c r="V32" s="10">
        <f t="shared" si="284"/>
        <v>246222.09263157891</v>
      </c>
      <c r="W32" s="10">
        <f t="shared" si="212"/>
        <v>2291.6000000000004</v>
      </c>
      <c r="X32" s="10">
        <f t="shared" si="213"/>
        <v>2291.6000000000004</v>
      </c>
      <c r="Y32" s="10">
        <f t="shared" si="148"/>
        <v>404.4</v>
      </c>
      <c r="Z32" s="10">
        <f t="shared" si="273"/>
        <v>59851.200000000004</v>
      </c>
      <c r="AA32" s="10">
        <f t="shared" si="274"/>
        <v>306073.29263157892</v>
      </c>
      <c r="AB32" s="10"/>
      <c r="AC32" s="10">
        <f t="shared" si="216"/>
        <v>918219.87789473683</v>
      </c>
      <c r="AD32" s="10"/>
      <c r="AE32" s="10">
        <f t="shared" si="217"/>
        <v>13480</v>
      </c>
      <c r="AF32" s="10">
        <f t="shared" si="275"/>
        <v>2075.92</v>
      </c>
      <c r="AG32" s="10">
        <f t="shared" si="276"/>
        <v>624</v>
      </c>
      <c r="AH32" s="10">
        <f t="shared" si="277"/>
        <v>491</v>
      </c>
      <c r="AI32" s="10">
        <f t="shared" si="278"/>
        <v>2000</v>
      </c>
      <c r="AJ32" s="10">
        <f t="shared" si="219"/>
        <v>18670.919999999998</v>
      </c>
      <c r="AK32" s="10">
        <f t="shared" si="285"/>
        <v>224051.03999999998</v>
      </c>
      <c r="AL32" s="10">
        <f t="shared" si="220"/>
        <v>17736.84210526316</v>
      </c>
      <c r="AM32" s="10">
        <f t="shared" si="221"/>
        <v>4434.21052631579</v>
      </c>
      <c r="AN32" s="10">
        <f t="shared" si="286"/>
        <v>246222.09263157891</v>
      </c>
      <c r="AO32" s="10">
        <f t="shared" si="222"/>
        <v>2291.6000000000004</v>
      </c>
      <c r="AP32" s="10">
        <f t="shared" si="223"/>
        <v>2291.6000000000004</v>
      </c>
      <c r="AQ32" s="10">
        <f t="shared" si="152"/>
        <v>404.4</v>
      </c>
      <c r="AR32" s="10">
        <f t="shared" si="224"/>
        <v>59851.200000000004</v>
      </c>
      <c r="AS32" s="10">
        <f t="shared" si="225"/>
        <v>306073.29263157892</v>
      </c>
      <c r="AT32" s="10"/>
      <c r="AU32" s="10">
        <f t="shared" si="155"/>
        <v>306073.29263157892</v>
      </c>
      <c r="AV32" s="10"/>
      <c r="AW32" s="10">
        <f t="shared" si="226"/>
        <v>13884.4</v>
      </c>
      <c r="AX32" s="10">
        <f t="shared" si="279"/>
        <v>2075.92</v>
      </c>
      <c r="AY32" s="10">
        <f t="shared" si="227"/>
        <v>624</v>
      </c>
      <c r="AZ32" s="10">
        <f t="shared" si="228"/>
        <v>491</v>
      </c>
      <c r="BA32" s="10">
        <f t="shared" si="229"/>
        <v>2000</v>
      </c>
      <c r="BB32" s="10">
        <f t="shared" si="230"/>
        <v>19075.32</v>
      </c>
      <c r="BC32" s="10">
        <f t="shared" si="287"/>
        <v>228903.84</v>
      </c>
      <c r="BD32" s="10">
        <f t="shared" si="231"/>
        <v>18268.947368421053</v>
      </c>
      <c r="BE32" s="10">
        <f t="shared" si="232"/>
        <v>4567.2368421052633</v>
      </c>
      <c r="BF32" s="10">
        <f t="shared" si="288"/>
        <v>251740.02421052629</v>
      </c>
      <c r="BG32" s="10">
        <f t="shared" si="233"/>
        <v>2360.348</v>
      </c>
      <c r="BH32" s="10">
        <f t="shared" si="234"/>
        <v>2360.348</v>
      </c>
      <c r="BI32" s="10">
        <f t="shared" si="235"/>
        <v>416.53199999999998</v>
      </c>
      <c r="BJ32" s="10">
        <f t="shared" si="236"/>
        <v>61646.736000000004</v>
      </c>
      <c r="BK32" s="10">
        <f t="shared" si="237"/>
        <v>313386.76021052629</v>
      </c>
      <c r="BL32" s="10"/>
      <c r="BM32" s="10">
        <f t="shared" si="32"/>
        <v>313386.76021052629</v>
      </c>
      <c r="BN32" s="10"/>
      <c r="BO32" s="10">
        <f t="shared" si="160"/>
        <v>14370.353999999999</v>
      </c>
      <c r="BP32" s="10">
        <f t="shared" si="280"/>
        <v>2075.92</v>
      </c>
      <c r="BQ32" s="10">
        <f t="shared" si="238"/>
        <v>624</v>
      </c>
      <c r="BR32" s="10">
        <f t="shared" si="239"/>
        <v>491</v>
      </c>
      <c r="BS32" s="10">
        <f t="shared" si="240"/>
        <v>2000</v>
      </c>
      <c r="BT32" s="10">
        <f t="shared" si="241"/>
        <v>19561.273999999998</v>
      </c>
      <c r="BU32" s="10">
        <f t="shared" si="289"/>
        <v>234735.28799999997</v>
      </c>
      <c r="BV32" s="10">
        <f t="shared" si="242"/>
        <v>18908.360526315788</v>
      </c>
      <c r="BW32" s="10">
        <f t="shared" si="243"/>
        <v>4727.090131578947</v>
      </c>
      <c r="BX32" s="10">
        <f t="shared" si="290"/>
        <v>258370.73865789469</v>
      </c>
      <c r="BY32" s="10">
        <f t="shared" si="244"/>
        <v>2442.96018</v>
      </c>
      <c r="BZ32" s="10">
        <f t="shared" si="245"/>
        <v>2442.96018</v>
      </c>
      <c r="CA32" s="10">
        <f t="shared" si="246"/>
        <v>431.11061999999998</v>
      </c>
      <c r="CB32" s="10">
        <f t="shared" si="247"/>
        <v>63804.371759999995</v>
      </c>
      <c r="CC32" s="10">
        <f t="shared" si="248"/>
        <v>322175.11041789467</v>
      </c>
      <c r="CD32" s="10"/>
      <c r="CE32" s="10">
        <f t="shared" si="249"/>
        <v>644350.22083578934</v>
      </c>
      <c r="CF32" s="10"/>
      <c r="CG32" s="10">
        <f t="shared" si="165"/>
        <v>14945.168159999999</v>
      </c>
      <c r="CH32" s="10">
        <f t="shared" si="281"/>
        <v>2075.92</v>
      </c>
      <c r="CI32" s="10">
        <f t="shared" si="250"/>
        <v>624</v>
      </c>
      <c r="CJ32" s="10">
        <f t="shared" si="251"/>
        <v>491</v>
      </c>
      <c r="CK32" s="10">
        <f t="shared" si="252"/>
        <v>2000</v>
      </c>
      <c r="CL32" s="10">
        <f t="shared" si="253"/>
        <v>20136.088159999999</v>
      </c>
      <c r="CM32" s="10">
        <f t="shared" si="291"/>
        <v>241633.05791999999</v>
      </c>
      <c r="CN32" s="10">
        <f t="shared" si="254"/>
        <v>19664.694947368422</v>
      </c>
      <c r="CO32" s="10">
        <f t="shared" si="255"/>
        <v>4916.1737368421054</v>
      </c>
      <c r="CP32" s="10">
        <f t="shared" si="292"/>
        <v>266213.92660421052</v>
      </c>
      <c r="CQ32" s="10">
        <f t="shared" si="256"/>
        <v>2540.6785872</v>
      </c>
      <c r="CR32" s="10">
        <f t="shared" si="257"/>
        <v>2540.6785872</v>
      </c>
      <c r="CS32" s="10">
        <f t="shared" si="258"/>
        <v>448.35504479999997</v>
      </c>
      <c r="CT32" s="10">
        <f t="shared" si="259"/>
        <v>66356.5466304</v>
      </c>
      <c r="CU32" s="10">
        <f t="shared" si="260"/>
        <v>332570.47323461052</v>
      </c>
      <c r="CV32" s="10"/>
      <c r="CW32" s="10">
        <f t="shared" si="170"/>
        <v>665140.94646922103</v>
      </c>
      <c r="CX32" s="10"/>
      <c r="CY32" s="10">
        <f t="shared" si="171"/>
        <v>15617.700727199997</v>
      </c>
      <c r="CZ32" s="10">
        <f t="shared" si="282"/>
        <v>2075.92</v>
      </c>
      <c r="DA32" s="10">
        <f t="shared" si="261"/>
        <v>624</v>
      </c>
      <c r="DB32" s="10">
        <f t="shared" si="262"/>
        <v>491</v>
      </c>
      <c r="DC32" s="10">
        <f t="shared" si="263"/>
        <v>2000</v>
      </c>
      <c r="DD32" s="10">
        <f t="shared" si="264"/>
        <v>20808.620727199996</v>
      </c>
      <c r="DE32" s="10">
        <f t="shared" si="293"/>
        <v>249703.44872639995</v>
      </c>
      <c r="DF32" s="10">
        <f t="shared" si="265"/>
        <v>20549.606219999994</v>
      </c>
      <c r="DG32" s="10">
        <f t="shared" si="266"/>
        <v>5137.4015549999986</v>
      </c>
      <c r="DH32" s="10">
        <f t="shared" si="294"/>
        <v>275390.45650139992</v>
      </c>
      <c r="DI32" s="10">
        <f t="shared" si="267"/>
        <v>2655.0091236239996</v>
      </c>
      <c r="DJ32" s="10">
        <f t="shared" si="268"/>
        <v>2655.0091236239996</v>
      </c>
      <c r="DK32" s="10">
        <f t="shared" si="269"/>
        <v>468.53102181599991</v>
      </c>
      <c r="DL32" s="10">
        <f t="shared" si="270"/>
        <v>69342.591228767982</v>
      </c>
      <c r="DM32" s="10">
        <f t="shared" si="271"/>
        <v>344733.04773016792</v>
      </c>
      <c r="DN32" s="10"/>
      <c r="DO32" s="10">
        <f t="shared" si="272"/>
        <v>1034199.1431905038</v>
      </c>
      <c r="DP32" s="10"/>
    </row>
    <row r="33" spans="2:120" x14ac:dyDescent="0.2">
      <c r="B33" s="7"/>
      <c r="C33" s="7"/>
      <c r="D33" s="39" t="s">
        <v>324</v>
      </c>
      <c r="E33" s="1" t="s">
        <v>1</v>
      </c>
      <c r="F33" s="16">
        <f t="shared" ref="F33:K33" si="299">SUM(F26:F32)</f>
        <v>0</v>
      </c>
      <c r="G33" s="16">
        <f t="shared" si="299"/>
        <v>10</v>
      </c>
      <c r="H33" s="16">
        <f t="shared" si="299"/>
        <v>11</v>
      </c>
      <c r="I33" s="16">
        <f t="shared" si="299"/>
        <v>16</v>
      </c>
      <c r="J33" s="16">
        <f t="shared" si="299"/>
        <v>16</v>
      </c>
      <c r="K33" s="16">
        <f t="shared" si="299"/>
        <v>27</v>
      </c>
      <c r="M33" s="15">
        <f t="shared" ref="M33:AC33" si="300">SUM(M26:M32)</f>
        <v>121532</v>
      </c>
      <c r="N33" s="15">
        <f t="shared" si="300"/>
        <v>18635.928</v>
      </c>
      <c r="O33" s="15">
        <f t="shared" si="300"/>
        <v>4368</v>
      </c>
      <c r="P33" s="15">
        <f t="shared" si="300"/>
        <v>1964</v>
      </c>
      <c r="Q33" s="15">
        <f t="shared" si="300"/>
        <v>37000</v>
      </c>
      <c r="R33" s="15">
        <f t="shared" si="300"/>
        <v>183499.92800000001</v>
      </c>
      <c r="S33" s="15">
        <f t="shared" si="300"/>
        <v>2201999.1359999999</v>
      </c>
      <c r="T33" s="15">
        <f t="shared" si="300"/>
        <v>159910.5263157895</v>
      </c>
      <c r="U33" s="15">
        <f t="shared" si="300"/>
        <v>39977.631578947374</v>
      </c>
      <c r="V33" s="15">
        <f t="shared" si="300"/>
        <v>2401887.2938947366</v>
      </c>
      <c r="W33" s="15">
        <f t="shared" si="300"/>
        <v>20660.440000000002</v>
      </c>
      <c r="X33" s="15">
        <f t="shared" si="300"/>
        <v>20660.440000000002</v>
      </c>
      <c r="Y33" s="15">
        <f t="shared" si="300"/>
        <v>3645.96</v>
      </c>
      <c r="Z33" s="15">
        <f t="shared" si="300"/>
        <v>539602.07999999996</v>
      </c>
      <c r="AA33" s="15">
        <f t="shared" si="300"/>
        <v>2941489.3738947366</v>
      </c>
      <c r="AB33" s="15"/>
      <c r="AC33" s="15">
        <f t="shared" si="300"/>
        <v>8326341.9086315772</v>
      </c>
      <c r="AD33" s="15"/>
      <c r="AE33" s="15">
        <f t="shared" ref="AE33:AS33" si="301">SUM(AE26:AE32)</f>
        <v>121532</v>
      </c>
      <c r="AF33" s="15">
        <f t="shared" si="301"/>
        <v>18635.928</v>
      </c>
      <c r="AG33" s="15">
        <f t="shared" si="301"/>
        <v>4368</v>
      </c>
      <c r="AH33" s="15">
        <f t="shared" si="301"/>
        <v>1964</v>
      </c>
      <c r="AI33" s="15">
        <f t="shared" si="301"/>
        <v>37000</v>
      </c>
      <c r="AJ33" s="15">
        <f t="shared" si="301"/>
        <v>183499.92800000001</v>
      </c>
      <c r="AK33" s="15">
        <f t="shared" si="301"/>
        <v>2201999.1359999999</v>
      </c>
      <c r="AL33" s="15">
        <f t="shared" si="301"/>
        <v>159910.5263157895</v>
      </c>
      <c r="AM33" s="15">
        <f t="shared" si="301"/>
        <v>39977.631578947374</v>
      </c>
      <c r="AN33" s="15">
        <f t="shared" si="301"/>
        <v>2401887.2938947366</v>
      </c>
      <c r="AO33" s="15">
        <f t="shared" si="301"/>
        <v>20660.440000000002</v>
      </c>
      <c r="AP33" s="15">
        <f t="shared" si="301"/>
        <v>20660.440000000002</v>
      </c>
      <c r="AQ33" s="15">
        <f t="shared" si="301"/>
        <v>3645.96</v>
      </c>
      <c r="AR33" s="15">
        <f t="shared" si="301"/>
        <v>539602.07999999996</v>
      </c>
      <c r="AS33" s="15">
        <f t="shared" si="301"/>
        <v>2941489.3738947366</v>
      </c>
      <c r="AT33" s="15"/>
      <c r="AU33" s="15">
        <f t="shared" ref="AU33" si="302">SUM(AU26:AU32)</f>
        <v>3777863.3275789479</v>
      </c>
      <c r="AV33" s="15"/>
      <c r="AW33" s="15">
        <f t="shared" ref="AW33:BK33" si="303">SUM(AW26:AW32)</f>
        <v>125177.95999999999</v>
      </c>
      <c r="AX33" s="15">
        <f t="shared" si="303"/>
        <v>18635.928</v>
      </c>
      <c r="AY33" s="15">
        <f t="shared" si="303"/>
        <v>4368</v>
      </c>
      <c r="AZ33" s="15">
        <f t="shared" si="303"/>
        <v>1964</v>
      </c>
      <c r="BA33" s="15">
        <f t="shared" si="303"/>
        <v>37000</v>
      </c>
      <c r="BB33" s="15">
        <f t="shared" si="303"/>
        <v>187145.88800000004</v>
      </c>
      <c r="BC33" s="15">
        <f t="shared" si="303"/>
        <v>2245750.6560000004</v>
      </c>
      <c r="BD33" s="15">
        <f t="shared" si="303"/>
        <v>164707.84210526315</v>
      </c>
      <c r="BE33" s="15">
        <f t="shared" si="303"/>
        <v>41176.960526315786</v>
      </c>
      <c r="BF33" s="15">
        <f t="shared" si="303"/>
        <v>2451635.4586315788</v>
      </c>
      <c r="BG33" s="15">
        <f t="shared" si="303"/>
        <v>21280.253199999999</v>
      </c>
      <c r="BH33" s="15">
        <f t="shared" si="303"/>
        <v>21280.253199999999</v>
      </c>
      <c r="BI33" s="15">
        <f t="shared" si="303"/>
        <v>3755.3388000000004</v>
      </c>
      <c r="BJ33" s="15">
        <f t="shared" si="303"/>
        <v>555790.14240000001</v>
      </c>
      <c r="BK33" s="15">
        <f t="shared" si="303"/>
        <v>3007425.6010315786</v>
      </c>
      <c r="BL33" s="15"/>
      <c r="BM33" s="15">
        <f t="shared" ref="BM33" si="304">SUM(BM26:BM32)</f>
        <v>4093504.7004</v>
      </c>
      <c r="BN33" s="15"/>
      <c r="BO33" s="15">
        <f t="shared" ref="BO33:CC33" si="305">SUM(BO26:BO32)</f>
        <v>129559.18860000002</v>
      </c>
      <c r="BP33" s="15">
        <f t="shared" si="305"/>
        <v>18635.928</v>
      </c>
      <c r="BQ33" s="15">
        <f t="shared" si="305"/>
        <v>4368</v>
      </c>
      <c r="BR33" s="15">
        <f t="shared" si="305"/>
        <v>1964</v>
      </c>
      <c r="BS33" s="15">
        <f t="shared" si="305"/>
        <v>37000</v>
      </c>
      <c r="BT33" s="15">
        <f t="shared" si="305"/>
        <v>191527.11660000001</v>
      </c>
      <c r="BU33" s="15">
        <f t="shared" si="305"/>
        <v>2298325.3991999999</v>
      </c>
      <c r="BV33" s="15">
        <f t="shared" si="305"/>
        <v>170472.61657894737</v>
      </c>
      <c r="BW33" s="15">
        <f t="shared" si="305"/>
        <v>42618.154144736844</v>
      </c>
      <c r="BX33" s="15">
        <f t="shared" si="305"/>
        <v>2511416.1699236841</v>
      </c>
      <c r="BY33" s="15">
        <f t="shared" si="305"/>
        <v>22025.062061999997</v>
      </c>
      <c r="BZ33" s="15">
        <f t="shared" si="305"/>
        <v>22025.062061999997</v>
      </c>
      <c r="CA33" s="15">
        <f t="shared" si="305"/>
        <v>3886.775658</v>
      </c>
      <c r="CB33" s="15">
        <f t="shared" si="305"/>
        <v>575242.79738400003</v>
      </c>
      <c r="CC33" s="15">
        <f t="shared" si="305"/>
        <v>3086658.9673076835</v>
      </c>
      <c r="CD33" s="15"/>
      <c r="CE33" s="15">
        <f t="shared" ref="CE33" si="306">SUM(CE26:CE32)</f>
        <v>5642223.8678182093</v>
      </c>
      <c r="CF33" s="15"/>
      <c r="CG33" s="15">
        <f t="shared" ref="CG33:CU33" si="307">SUM(CG26:CG32)</f>
        <v>134741.556144</v>
      </c>
      <c r="CH33" s="15">
        <f t="shared" si="307"/>
        <v>18635.928</v>
      </c>
      <c r="CI33" s="15">
        <f t="shared" si="307"/>
        <v>4368</v>
      </c>
      <c r="CJ33" s="15">
        <f t="shared" si="307"/>
        <v>1964</v>
      </c>
      <c r="CK33" s="15">
        <f t="shared" si="307"/>
        <v>37000</v>
      </c>
      <c r="CL33" s="15">
        <f t="shared" si="307"/>
        <v>196709.48414399999</v>
      </c>
      <c r="CM33" s="15">
        <f t="shared" si="307"/>
        <v>2360513.8097280003</v>
      </c>
      <c r="CN33" s="15">
        <f t="shared" si="307"/>
        <v>177291.52124210529</v>
      </c>
      <c r="CO33" s="15">
        <f t="shared" si="307"/>
        <v>44322.880310526321</v>
      </c>
      <c r="CP33" s="15">
        <f t="shared" si="307"/>
        <v>2582128.2112806314</v>
      </c>
      <c r="CQ33" s="15">
        <f t="shared" si="307"/>
        <v>22906.064544479999</v>
      </c>
      <c r="CR33" s="15">
        <f t="shared" si="307"/>
        <v>22906.064544479999</v>
      </c>
      <c r="CS33" s="15">
        <f t="shared" si="307"/>
        <v>4042.2466843199995</v>
      </c>
      <c r="CT33" s="15">
        <f t="shared" si="307"/>
        <v>598252.50927936006</v>
      </c>
      <c r="CU33" s="15">
        <f t="shared" si="307"/>
        <v>3180380.7205599919</v>
      </c>
      <c r="CV33" s="15"/>
      <c r="CW33" s="15">
        <f t="shared" ref="CW33" si="308">SUM(CW26:CW32)</f>
        <v>5818769.2090909388</v>
      </c>
      <c r="CX33" s="15"/>
      <c r="CY33" s="15">
        <f t="shared" ref="CY33:DM33" si="309">SUM(CY26:CY32)</f>
        <v>140804.92617047997</v>
      </c>
      <c r="CZ33" s="15">
        <f t="shared" si="309"/>
        <v>18635.928</v>
      </c>
      <c r="DA33" s="15">
        <f t="shared" si="309"/>
        <v>4368</v>
      </c>
      <c r="DB33" s="15">
        <f t="shared" si="309"/>
        <v>1964</v>
      </c>
      <c r="DC33" s="15">
        <f t="shared" si="309"/>
        <v>37000</v>
      </c>
      <c r="DD33" s="15">
        <f t="shared" si="309"/>
        <v>202772.85417048002</v>
      </c>
      <c r="DE33" s="15">
        <f t="shared" si="309"/>
        <v>2433274.2500457596</v>
      </c>
      <c r="DF33" s="15">
        <f t="shared" si="309"/>
        <v>185269.63969799998</v>
      </c>
      <c r="DG33" s="15">
        <f t="shared" si="309"/>
        <v>46317.409924499996</v>
      </c>
      <c r="DH33" s="15">
        <f t="shared" si="309"/>
        <v>2664861.2996682599</v>
      </c>
      <c r="DI33" s="15">
        <f t="shared" si="309"/>
        <v>23936.837448981601</v>
      </c>
      <c r="DJ33" s="15">
        <f t="shared" si="309"/>
        <v>23936.837448981601</v>
      </c>
      <c r="DK33" s="15">
        <f t="shared" si="309"/>
        <v>4224.1477851144</v>
      </c>
      <c r="DL33" s="15">
        <f t="shared" si="309"/>
        <v>625173.87219693116</v>
      </c>
      <c r="DM33" s="15">
        <f t="shared" si="309"/>
        <v>3290035.1718651908</v>
      </c>
      <c r="DN33" s="15"/>
      <c r="DO33" s="15">
        <f t="shared" ref="DO33" si="310">SUM(DO26:DO32)</f>
        <v>9358259.1045910381</v>
      </c>
      <c r="DP33" s="15"/>
    </row>
    <row r="34" spans="2:120" s="1" customFormat="1" x14ac:dyDescent="0.2">
      <c r="B34" t="s">
        <v>18</v>
      </c>
      <c r="C34" s="2">
        <v>2</v>
      </c>
      <c r="D34" t="s">
        <v>241</v>
      </c>
      <c r="E34" t="s">
        <v>325</v>
      </c>
      <c r="F34" s="2"/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10">
        <f t="shared" ref="M34:M45" si="311">SUMIF($D$86:$D$94,C34,$F$86:$F$94)</f>
        <v>28144</v>
      </c>
      <c r="N34" s="10">
        <f t="shared" ref="N34:N45" si="312">SUMIF($D$86:$D$94,$C34,$G$86:$G$94)</f>
        <v>4334.1760000000004</v>
      </c>
      <c r="O34" s="10">
        <f t="shared" ref="O34:O45" si="313">SUMIF($D$86:$D$94,$C34,$H$86:$H$94)</f>
        <v>624</v>
      </c>
      <c r="P34" s="10">
        <f t="shared" ref="P34:P45" si="314">SUMIF($D$86:$D$94,$C34,$I$86:$I$94)</f>
        <v>0</v>
      </c>
      <c r="Q34" s="10">
        <f t="shared" ref="Q34:Q45" si="315">SUMIF($D$86:$D$94,$C34,$J$86:$J$94)</f>
        <v>15000</v>
      </c>
      <c r="R34" s="10">
        <f t="shared" ref="R34:R45" si="316">SUM(M34:Q34)</f>
        <v>48102.175999999999</v>
      </c>
      <c r="S34" s="10">
        <f t="shared" ref="S34:S35" si="317">R34*12</f>
        <v>577226.11199999996</v>
      </c>
      <c r="T34" s="10">
        <f t="shared" ref="T34:T45" si="318">M34/30.4*$T$7</f>
        <v>37031.57894736842</v>
      </c>
      <c r="U34" s="10">
        <f t="shared" ref="U34:U45" si="319">(M34/30.4*$T$7)*0.25</f>
        <v>9257.894736842105</v>
      </c>
      <c r="V34" s="10">
        <f t="shared" ref="V34:V35" si="320">S34+T34+U34</f>
        <v>623515.58568421053</v>
      </c>
      <c r="W34" s="10">
        <f t="shared" ref="W34:W45" si="321">M34*$W$7</f>
        <v>4784.4800000000005</v>
      </c>
      <c r="X34" s="10">
        <f t="shared" ref="X34:X45" si="322">M34*$X$7</f>
        <v>4784.4800000000005</v>
      </c>
      <c r="Y34" s="10">
        <f t="shared" si="148"/>
        <v>844.31999999999994</v>
      </c>
      <c r="Z34" s="10">
        <f t="shared" ref="Z34" si="323">(Y34+W34+X34)*12</f>
        <v>124959.36000000002</v>
      </c>
      <c r="AA34" s="10">
        <f t="shared" ref="AA34" si="324">Z34+V34</f>
        <v>748474.94568421051</v>
      </c>
      <c r="AB34" s="10"/>
      <c r="AC34" s="10">
        <f t="shared" ref="AC34:AC45" si="325">L34*AA34</f>
        <v>748474.94568421051</v>
      </c>
      <c r="AD34" s="10"/>
      <c r="AE34" s="10">
        <f t="shared" ref="AE34:AE45" si="326">M34*(1+$AE$7)</f>
        <v>28144</v>
      </c>
      <c r="AF34" s="10">
        <f>N34</f>
        <v>4334.1760000000004</v>
      </c>
      <c r="AG34" s="10">
        <f t="shared" ref="AG34:AG40" si="327">O34</f>
        <v>624</v>
      </c>
      <c r="AH34" s="10">
        <f t="shared" ref="AH34:AH40" si="328">P34</f>
        <v>0</v>
      </c>
      <c r="AI34" s="10">
        <f t="shared" ref="AI34:AI40" si="329">Q34</f>
        <v>15000</v>
      </c>
      <c r="AJ34" s="10">
        <f t="shared" ref="AJ34:AJ45" si="330">SUM(AE34:AI34)</f>
        <v>48102.175999999999</v>
      </c>
      <c r="AK34" s="10">
        <f t="shared" ref="AK34:AK43" si="331">AJ34*12</f>
        <v>577226.11199999996</v>
      </c>
      <c r="AL34" s="10">
        <f t="shared" ref="AL34:AL45" si="332">AE34/30.4*$T$7</f>
        <v>37031.57894736842</v>
      </c>
      <c r="AM34" s="10">
        <f t="shared" ref="AM34:AM45" si="333">(AE34/30.4*$T$7)*0.25</f>
        <v>9257.894736842105</v>
      </c>
      <c r="AN34" s="10">
        <f t="shared" ref="AN34:AN43" si="334">AK34+AL34+AM34</f>
        <v>623515.58568421053</v>
      </c>
      <c r="AO34" s="10">
        <f t="shared" ref="AO34:AO45" si="335">AE34*$W$7</f>
        <v>4784.4800000000005</v>
      </c>
      <c r="AP34" s="10">
        <f t="shared" ref="AP34:AP45" si="336">AE34*$X$7</f>
        <v>4784.4800000000005</v>
      </c>
      <c r="AQ34" s="10">
        <f t="shared" si="152"/>
        <v>844.31999999999994</v>
      </c>
      <c r="AR34" s="10">
        <f t="shared" ref="AR34:AR45" si="337">(AQ34+AO34+AP34)*12</f>
        <v>124959.36000000002</v>
      </c>
      <c r="AS34" s="10">
        <f t="shared" ref="AS34:AS45" si="338">AR34+AN34</f>
        <v>748474.94568421051</v>
      </c>
      <c r="AT34" s="10"/>
      <c r="AU34" s="10">
        <f t="shared" si="155"/>
        <v>748474.94568421051</v>
      </c>
      <c r="AV34" s="10"/>
      <c r="AW34" s="10">
        <f t="shared" ref="AW34:AW45" si="339">AE34*(1+$AW$7)</f>
        <v>28988.32</v>
      </c>
      <c r="AX34" s="10">
        <f>AF34</f>
        <v>4334.1760000000004</v>
      </c>
      <c r="AY34" s="10">
        <f t="shared" ref="AY34:AY45" si="340">AG34</f>
        <v>624</v>
      </c>
      <c r="AZ34" s="10">
        <f t="shared" ref="AZ34:AZ45" si="341">AH34</f>
        <v>0</v>
      </c>
      <c r="BA34" s="10">
        <f t="shared" ref="BA34:BA45" si="342">AI34</f>
        <v>15000</v>
      </c>
      <c r="BB34" s="10">
        <f t="shared" ref="BB34:BB45" si="343">SUM(AW34:BA34)</f>
        <v>48946.495999999999</v>
      </c>
      <c r="BC34" s="10">
        <f t="shared" ref="BC34:BC43" si="344">BB34*12</f>
        <v>587357.95200000005</v>
      </c>
      <c r="BD34" s="10">
        <f t="shared" ref="BD34:BD45" si="345">AW34/30.4*$T$7</f>
        <v>38142.526315789473</v>
      </c>
      <c r="BE34" s="10">
        <f t="shared" ref="BE34:BE45" si="346">(AW34/30.4*$T$7)*0.25</f>
        <v>9535.6315789473683</v>
      </c>
      <c r="BF34" s="10">
        <f t="shared" ref="BF34:BF43" si="347">BC34+BD34+BE34</f>
        <v>635036.1098947369</v>
      </c>
      <c r="BG34" s="10">
        <f t="shared" ref="BG34:BG45" si="348">AW34*$W$7</f>
        <v>4928.0144</v>
      </c>
      <c r="BH34" s="10">
        <f t="shared" ref="BH34:BH45" si="349">AW34*$X$7</f>
        <v>4928.0144</v>
      </c>
      <c r="BI34" s="10">
        <f t="shared" ref="BI34:BI45" si="350">AW34*$Y$7</f>
        <v>869.64959999999996</v>
      </c>
      <c r="BJ34" s="10">
        <f t="shared" ref="BJ34:BJ45" si="351">(BI34+BG34+BH34)*12</f>
        <v>128708.14080000001</v>
      </c>
      <c r="BK34" s="10">
        <f t="shared" ref="BK34:BK45" si="352">BJ34+BF34</f>
        <v>763744.25069473695</v>
      </c>
      <c r="BL34" s="10"/>
      <c r="BM34" s="10">
        <f t="shared" si="32"/>
        <v>763744.25069473695</v>
      </c>
      <c r="BN34" s="10"/>
      <c r="BO34" s="10">
        <f t="shared" si="160"/>
        <v>30002.911199999999</v>
      </c>
      <c r="BP34" s="10">
        <f>AX34</f>
        <v>4334.1760000000004</v>
      </c>
      <c r="BQ34" s="10">
        <f t="shared" ref="BQ34:BQ45" si="353">AY34</f>
        <v>624</v>
      </c>
      <c r="BR34" s="10">
        <f t="shared" ref="BR34:BR45" si="354">AZ34</f>
        <v>0</v>
      </c>
      <c r="BS34" s="10">
        <f t="shared" ref="BS34:BS45" si="355">BA34</f>
        <v>15000</v>
      </c>
      <c r="BT34" s="10">
        <f t="shared" ref="BT34:BT45" si="356">SUM(BO34:BS34)</f>
        <v>49961.087200000002</v>
      </c>
      <c r="BU34" s="10">
        <f t="shared" ref="BU34:BU43" si="357">BT34*12</f>
        <v>599533.04639999999</v>
      </c>
      <c r="BV34" s="10">
        <f t="shared" ref="BV34:BV45" si="358">BO34/30.4*$T$7</f>
        <v>39477.514736842102</v>
      </c>
      <c r="BW34" s="10">
        <f t="shared" ref="BW34:BW45" si="359">(BO34/30.4*$T$7)*0.25</f>
        <v>9869.3786842105255</v>
      </c>
      <c r="BX34" s="10">
        <f t="shared" ref="BX34:BX43" si="360">BU34+BV34+BW34</f>
        <v>648879.9398210526</v>
      </c>
      <c r="BY34" s="10">
        <f t="shared" ref="BY34:BY45" si="361">BO34*$W$7</f>
        <v>5100.4949040000001</v>
      </c>
      <c r="BZ34" s="10">
        <f t="shared" ref="BZ34:BZ45" si="362">BO34*$X$7</f>
        <v>5100.4949040000001</v>
      </c>
      <c r="CA34" s="10">
        <f t="shared" ref="CA34:CA45" si="363">BO34*$Y$7</f>
        <v>900.08733599999994</v>
      </c>
      <c r="CB34" s="10">
        <f t="shared" ref="CB34:CB45" si="364">(CA34+BY34+BZ34)*12</f>
        <v>133212.925728</v>
      </c>
      <c r="CC34" s="10">
        <f t="shared" ref="CC34:CC45" si="365">CB34+BX34</f>
        <v>782092.8655490526</v>
      </c>
      <c r="CD34" s="10"/>
      <c r="CE34" s="10">
        <f t="shared" ref="CE34:CE45" si="366">I34*CC34</f>
        <v>782092.8655490526</v>
      </c>
      <c r="CF34" s="10"/>
      <c r="CG34" s="10">
        <f t="shared" si="165"/>
        <v>31203.027647999999</v>
      </c>
      <c r="CH34" s="10">
        <f>BP34</f>
        <v>4334.1760000000004</v>
      </c>
      <c r="CI34" s="10">
        <f t="shared" ref="CI34:CI45" si="367">BQ34</f>
        <v>624</v>
      </c>
      <c r="CJ34" s="10">
        <f t="shared" ref="CJ34:CJ45" si="368">BR34</f>
        <v>0</v>
      </c>
      <c r="CK34" s="10">
        <f t="shared" ref="CK34:CK45" si="369">BS34</f>
        <v>15000</v>
      </c>
      <c r="CL34" s="10">
        <f t="shared" ref="CL34:CL45" si="370">SUM(CG34:CK34)</f>
        <v>51161.203648000002</v>
      </c>
      <c r="CM34" s="10">
        <f t="shared" ref="CM34:CM43" si="371">CL34*12</f>
        <v>613934.44377600006</v>
      </c>
      <c r="CN34" s="10">
        <f t="shared" ref="CN34:CN45" si="372">CG34/30.4*$T$7</f>
        <v>41056.61532631579</v>
      </c>
      <c r="CO34" s="10">
        <f t="shared" ref="CO34:CO45" si="373">(CG34/30.4*$T$7)*0.25</f>
        <v>10264.153831578948</v>
      </c>
      <c r="CP34" s="10">
        <f t="shared" ref="CP34:CP43" si="374">CM34+CN34+CO34</f>
        <v>665255.21293389471</v>
      </c>
      <c r="CQ34" s="10">
        <f t="shared" ref="CQ34:CQ45" si="375">CG34*$W$7</f>
        <v>5304.5147001599998</v>
      </c>
      <c r="CR34" s="10">
        <f t="shared" ref="CR34:CR45" si="376">CG34*$X$7</f>
        <v>5304.5147001599998</v>
      </c>
      <c r="CS34" s="10">
        <f t="shared" ref="CS34:CS45" si="377">CG34*$Y$7</f>
        <v>936.09082943999999</v>
      </c>
      <c r="CT34" s="10">
        <f t="shared" ref="CT34:CT45" si="378">(CS34+CQ34+CR34)*12</f>
        <v>138541.44275712001</v>
      </c>
      <c r="CU34" s="10">
        <f t="shared" ref="CU34:CU40" si="379">CT34+CP34</f>
        <v>803796.65569101472</v>
      </c>
      <c r="CV34" s="10"/>
      <c r="CW34" s="10">
        <f t="shared" si="170"/>
        <v>803796.65569101472</v>
      </c>
      <c r="CX34" s="10"/>
      <c r="CY34" s="10">
        <f t="shared" si="171"/>
        <v>32607.163892159999</v>
      </c>
      <c r="CZ34" s="10">
        <f>CH34</f>
        <v>4334.1760000000004</v>
      </c>
      <c r="DA34" s="10">
        <f t="shared" ref="DA34:DA45" si="380">CI34</f>
        <v>624</v>
      </c>
      <c r="DB34" s="10">
        <f t="shared" ref="DB34:DB45" si="381">CJ34</f>
        <v>0</v>
      </c>
      <c r="DC34" s="10">
        <f t="shared" ref="DC34:DC45" si="382">CK34</f>
        <v>15000</v>
      </c>
      <c r="DD34" s="10">
        <f t="shared" ref="DD34:DD45" si="383">SUM(CY34:DC34)</f>
        <v>52565.339892160002</v>
      </c>
      <c r="DE34" s="10">
        <f t="shared" ref="DE34:DE43" si="384">DD34*12</f>
        <v>630784.07870592002</v>
      </c>
      <c r="DF34" s="10">
        <f t="shared" ref="DF34:DF45" si="385">CY34/30.4*$T$7</f>
        <v>42904.163016000006</v>
      </c>
      <c r="DG34" s="10">
        <f t="shared" ref="DG34:DG45" si="386">(CY34/30.4*$T$7)*0.25</f>
        <v>10726.040754000001</v>
      </c>
      <c r="DH34" s="10">
        <f t="shared" ref="DH34:DH43" si="387">DE34+DF34+DG34</f>
        <v>684414.28247591993</v>
      </c>
      <c r="DI34" s="10">
        <f t="shared" ref="DI34:DI45" si="388">CY34*$W$7</f>
        <v>5543.2178616671999</v>
      </c>
      <c r="DJ34" s="10">
        <f t="shared" ref="DJ34:DJ45" si="389">CY34*$X$7</f>
        <v>5543.2178616671999</v>
      </c>
      <c r="DK34" s="10">
        <f t="shared" ref="DK34:DK45" si="390">CY34*$Y$7</f>
        <v>978.21491676479991</v>
      </c>
      <c r="DL34" s="10">
        <f t="shared" ref="DL34:DL45" si="391">(DK34+DI34+DJ34)*12</f>
        <v>144775.8076811904</v>
      </c>
      <c r="DM34" s="10">
        <f t="shared" ref="DM34:DM40" si="392">DL34+DH34</f>
        <v>829190.09015711036</v>
      </c>
      <c r="DN34" s="10"/>
      <c r="DO34" s="10">
        <f t="shared" ref="DO34:DO45" si="393">K34*DM34</f>
        <v>829190.09015711036</v>
      </c>
      <c r="DP34" s="10"/>
    </row>
    <row r="35" spans="2:120" s="1" customFormat="1" x14ac:dyDescent="0.2">
      <c r="B35" t="s">
        <v>18</v>
      </c>
      <c r="C35" s="2">
        <v>8</v>
      </c>
      <c r="D35" t="s">
        <v>248</v>
      </c>
      <c r="E35" t="s">
        <v>325</v>
      </c>
      <c r="F35" s="2"/>
      <c r="G35" s="2"/>
      <c r="H35" s="2"/>
      <c r="I35" s="2">
        <v>1</v>
      </c>
      <c r="J35" s="2">
        <v>1</v>
      </c>
      <c r="K35" s="2">
        <v>1</v>
      </c>
      <c r="L35" s="2">
        <v>1</v>
      </c>
      <c r="M35" s="10">
        <f t="shared" si="311"/>
        <v>10000</v>
      </c>
      <c r="N35" s="10">
        <f t="shared" si="312"/>
        <v>1500</v>
      </c>
      <c r="O35" s="10">
        <f t="shared" si="313"/>
        <v>624</v>
      </c>
      <c r="P35" s="10">
        <f t="shared" si="314"/>
        <v>491</v>
      </c>
      <c r="Q35" s="10">
        <f t="shared" si="315"/>
        <v>1000</v>
      </c>
      <c r="R35" s="10">
        <f t="shared" si="316"/>
        <v>13615</v>
      </c>
      <c r="S35" s="10">
        <f t="shared" si="317"/>
        <v>163380</v>
      </c>
      <c r="T35" s="10">
        <f t="shared" si="318"/>
        <v>13157.894736842107</v>
      </c>
      <c r="U35" s="10">
        <f t="shared" si="319"/>
        <v>3289.4736842105267</v>
      </c>
      <c r="V35" s="10">
        <f t="shared" si="320"/>
        <v>179827.36842105264</v>
      </c>
      <c r="W35" s="10">
        <f t="shared" si="321"/>
        <v>1700.0000000000002</v>
      </c>
      <c r="X35" s="10">
        <f t="shared" si="322"/>
        <v>1700.0000000000002</v>
      </c>
      <c r="Y35" s="10">
        <f t="shared" si="148"/>
        <v>300</v>
      </c>
      <c r="Z35" s="10">
        <f t="shared" ref="Z35:Z45" si="394">(Y35+W35+X35)*12</f>
        <v>44400.000000000007</v>
      </c>
      <c r="AA35" s="10">
        <f t="shared" ref="AA35:AA45" si="395">Z35+V35</f>
        <v>224227.36842105264</v>
      </c>
      <c r="AB35" s="10"/>
      <c r="AC35" s="10">
        <f t="shared" si="325"/>
        <v>224227.36842105264</v>
      </c>
      <c r="AD35" s="10"/>
      <c r="AE35" s="10">
        <f t="shared" si="326"/>
        <v>10000</v>
      </c>
      <c r="AF35" s="10">
        <f t="shared" ref="AF35:AF40" si="396">N35</f>
        <v>1500</v>
      </c>
      <c r="AG35" s="10">
        <f t="shared" si="327"/>
        <v>624</v>
      </c>
      <c r="AH35" s="10">
        <f t="shared" si="328"/>
        <v>491</v>
      </c>
      <c r="AI35" s="10">
        <f t="shared" si="329"/>
        <v>1000</v>
      </c>
      <c r="AJ35" s="10">
        <f t="shared" si="330"/>
        <v>13615</v>
      </c>
      <c r="AK35" s="10">
        <f t="shared" si="331"/>
        <v>163380</v>
      </c>
      <c r="AL35" s="10">
        <f t="shared" si="332"/>
        <v>13157.894736842107</v>
      </c>
      <c r="AM35" s="10">
        <f t="shared" si="333"/>
        <v>3289.4736842105267</v>
      </c>
      <c r="AN35" s="10">
        <f t="shared" si="334"/>
        <v>179827.36842105264</v>
      </c>
      <c r="AO35" s="10">
        <f t="shared" si="335"/>
        <v>1700.0000000000002</v>
      </c>
      <c r="AP35" s="10">
        <f t="shared" si="336"/>
        <v>1700.0000000000002</v>
      </c>
      <c r="AQ35" s="10">
        <f t="shared" si="152"/>
        <v>300</v>
      </c>
      <c r="AR35" s="10">
        <f t="shared" si="337"/>
        <v>44400.000000000007</v>
      </c>
      <c r="AS35" s="10">
        <f t="shared" si="338"/>
        <v>224227.36842105264</v>
      </c>
      <c r="AT35" s="10"/>
      <c r="AU35" s="10">
        <f t="shared" si="155"/>
        <v>0</v>
      </c>
      <c r="AV35" s="10"/>
      <c r="AW35" s="10">
        <f t="shared" si="339"/>
        <v>10300</v>
      </c>
      <c r="AX35" s="10">
        <f t="shared" ref="AX35:AX40" si="397">AF35</f>
        <v>1500</v>
      </c>
      <c r="AY35" s="10">
        <f t="shared" si="340"/>
        <v>624</v>
      </c>
      <c r="AZ35" s="10">
        <f t="shared" si="341"/>
        <v>491</v>
      </c>
      <c r="BA35" s="10">
        <f t="shared" si="342"/>
        <v>1000</v>
      </c>
      <c r="BB35" s="10">
        <f t="shared" si="343"/>
        <v>13915</v>
      </c>
      <c r="BC35" s="10">
        <f t="shared" si="344"/>
        <v>166980</v>
      </c>
      <c r="BD35" s="10">
        <f t="shared" si="345"/>
        <v>13552.631578947368</v>
      </c>
      <c r="BE35" s="10">
        <f t="shared" si="346"/>
        <v>3388.1578947368421</v>
      </c>
      <c r="BF35" s="10">
        <f t="shared" si="347"/>
        <v>183920.78947368421</v>
      </c>
      <c r="BG35" s="10">
        <f t="shared" si="348"/>
        <v>1751.0000000000002</v>
      </c>
      <c r="BH35" s="10">
        <f t="shared" si="349"/>
        <v>1751.0000000000002</v>
      </c>
      <c r="BI35" s="10">
        <f t="shared" si="350"/>
        <v>309</v>
      </c>
      <c r="BJ35" s="10">
        <f t="shared" si="351"/>
        <v>45732</v>
      </c>
      <c r="BK35" s="10">
        <f t="shared" si="352"/>
        <v>229652.78947368421</v>
      </c>
      <c r="BL35" s="10"/>
      <c r="BM35" s="10">
        <f t="shared" si="32"/>
        <v>0</v>
      </c>
      <c r="BN35" s="10"/>
      <c r="BO35" s="10">
        <f t="shared" si="160"/>
        <v>10660.5</v>
      </c>
      <c r="BP35" s="10">
        <f t="shared" ref="BP35:BP40" si="398">AX35</f>
        <v>1500</v>
      </c>
      <c r="BQ35" s="10">
        <f t="shared" si="353"/>
        <v>624</v>
      </c>
      <c r="BR35" s="10">
        <f t="shared" si="354"/>
        <v>491</v>
      </c>
      <c r="BS35" s="10">
        <f t="shared" si="355"/>
        <v>1000</v>
      </c>
      <c r="BT35" s="10">
        <f t="shared" si="356"/>
        <v>14275.5</v>
      </c>
      <c r="BU35" s="10">
        <f t="shared" si="357"/>
        <v>171306</v>
      </c>
      <c r="BV35" s="10">
        <f t="shared" si="358"/>
        <v>14026.973684210527</v>
      </c>
      <c r="BW35" s="10">
        <f t="shared" si="359"/>
        <v>3506.7434210526317</v>
      </c>
      <c r="BX35" s="10">
        <f t="shared" si="360"/>
        <v>188839.71710526317</v>
      </c>
      <c r="BY35" s="10">
        <f t="shared" si="361"/>
        <v>1812.2850000000001</v>
      </c>
      <c r="BZ35" s="10">
        <f t="shared" si="362"/>
        <v>1812.2850000000001</v>
      </c>
      <c r="CA35" s="10">
        <f t="shared" si="363"/>
        <v>319.815</v>
      </c>
      <c r="CB35" s="10">
        <f t="shared" si="364"/>
        <v>47332.62</v>
      </c>
      <c r="CC35" s="10">
        <f t="shared" si="365"/>
        <v>236172.33710526317</v>
      </c>
      <c r="CD35" s="10"/>
      <c r="CE35" s="10">
        <f t="shared" si="366"/>
        <v>236172.33710526317</v>
      </c>
      <c r="CF35" s="10"/>
      <c r="CG35" s="10">
        <f t="shared" si="165"/>
        <v>11086.92</v>
      </c>
      <c r="CH35" s="10">
        <f t="shared" ref="CH35:CH40" si="399">BP35</f>
        <v>1500</v>
      </c>
      <c r="CI35" s="10">
        <f t="shared" si="367"/>
        <v>624</v>
      </c>
      <c r="CJ35" s="10">
        <f t="shared" si="368"/>
        <v>491</v>
      </c>
      <c r="CK35" s="10">
        <f t="shared" si="369"/>
        <v>1000</v>
      </c>
      <c r="CL35" s="10">
        <f t="shared" si="370"/>
        <v>14701.92</v>
      </c>
      <c r="CM35" s="10">
        <f t="shared" si="371"/>
        <v>176423.04000000001</v>
      </c>
      <c r="CN35" s="10">
        <f t="shared" si="372"/>
        <v>14588.052631578948</v>
      </c>
      <c r="CO35" s="10">
        <f t="shared" si="373"/>
        <v>3647.0131578947371</v>
      </c>
      <c r="CP35" s="10">
        <f t="shared" si="374"/>
        <v>194658.10578947372</v>
      </c>
      <c r="CQ35" s="10">
        <f t="shared" si="375"/>
        <v>1884.7764000000002</v>
      </c>
      <c r="CR35" s="10">
        <f t="shared" si="376"/>
        <v>1884.7764000000002</v>
      </c>
      <c r="CS35" s="10">
        <f t="shared" si="377"/>
        <v>332.60759999999999</v>
      </c>
      <c r="CT35" s="10">
        <f t="shared" si="378"/>
        <v>49225.924800000008</v>
      </c>
      <c r="CU35" s="10">
        <f t="shared" si="379"/>
        <v>243884.03058947372</v>
      </c>
      <c r="CV35" s="10"/>
      <c r="CW35" s="10">
        <f t="shared" si="170"/>
        <v>243884.03058947372</v>
      </c>
      <c r="CX35" s="10"/>
      <c r="CY35" s="10">
        <f t="shared" si="171"/>
        <v>11585.831399999999</v>
      </c>
      <c r="CZ35" s="10">
        <f t="shared" ref="CZ35:CZ40" si="400">CH35</f>
        <v>1500</v>
      </c>
      <c r="DA35" s="10">
        <f t="shared" si="380"/>
        <v>624</v>
      </c>
      <c r="DB35" s="10">
        <f t="shared" si="381"/>
        <v>491</v>
      </c>
      <c r="DC35" s="10">
        <f t="shared" si="382"/>
        <v>1000</v>
      </c>
      <c r="DD35" s="10">
        <f t="shared" si="383"/>
        <v>15200.831399999999</v>
      </c>
      <c r="DE35" s="10">
        <f t="shared" si="384"/>
        <v>182409.9768</v>
      </c>
      <c r="DF35" s="10">
        <f t="shared" si="385"/>
        <v>15244.514999999999</v>
      </c>
      <c r="DG35" s="10">
        <f t="shared" si="386"/>
        <v>3811.1287499999999</v>
      </c>
      <c r="DH35" s="10">
        <f t="shared" si="387"/>
        <v>201465.62055000002</v>
      </c>
      <c r="DI35" s="10">
        <f t="shared" si="388"/>
        <v>1969.591338</v>
      </c>
      <c r="DJ35" s="10">
        <f t="shared" si="389"/>
        <v>1969.591338</v>
      </c>
      <c r="DK35" s="10">
        <f t="shared" si="390"/>
        <v>347.57494199999996</v>
      </c>
      <c r="DL35" s="10">
        <f t="shared" si="391"/>
        <v>51441.091415999996</v>
      </c>
      <c r="DM35" s="10">
        <f t="shared" si="392"/>
        <v>252906.71196600003</v>
      </c>
      <c r="DN35" s="10"/>
      <c r="DO35" s="10">
        <f t="shared" si="393"/>
        <v>252906.71196600003</v>
      </c>
      <c r="DP35" s="10"/>
    </row>
    <row r="36" spans="2:120" s="1" customFormat="1" x14ac:dyDescent="0.2">
      <c r="B36" t="s">
        <v>18</v>
      </c>
      <c r="C36" s="2">
        <v>4</v>
      </c>
      <c r="D36" t="s">
        <v>249</v>
      </c>
      <c r="E36" t="s">
        <v>325</v>
      </c>
      <c r="F36" s="2"/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10">
        <f t="shared" si="311"/>
        <v>23214</v>
      </c>
      <c r="N36" s="10">
        <f t="shared" si="312"/>
        <v>3574.9560000000001</v>
      </c>
      <c r="O36" s="10">
        <f t="shared" si="313"/>
        <v>624</v>
      </c>
      <c r="P36" s="10">
        <f t="shared" si="314"/>
        <v>0</v>
      </c>
      <c r="Q36" s="10">
        <f t="shared" si="315"/>
        <v>8000</v>
      </c>
      <c r="R36" s="10">
        <f t="shared" si="316"/>
        <v>35412.955999999998</v>
      </c>
      <c r="S36" s="10">
        <f t="shared" ref="S36:S42" si="401">R36*12</f>
        <v>424955.47199999995</v>
      </c>
      <c r="T36" s="10">
        <f t="shared" si="318"/>
        <v>30544.736842105263</v>
      </c>
      <c r="U36" s="10">
        <f t="shared" si="319"/>
        <v>7636.1842105263158</v>
      </c>
      <c r="V36" s="10">
        <f t="shared" ref="V36:V42" si="402">S36+T36+U36</f>
        <v>463136.39305263152</v>
      </c>
      <c r="W36" s="10">
        <f t="shared" si="321"/>
        <v>3946.38</v>
      </c>
      <c r="X36" s="10">
        <f t="shared" si="322"/>
        <v>3946.38</v>
      </c>
      <c r="Y36" s="10">
        <f t="shared" si="148"/>
        <v>696.42</v>
      </c>
      <c r="Z36" s="10">
        <f t="shared" si="394"/>
        <v>103070.16</v>
      </c>
      <c r="AA36" s="10">
        <f t="shared" si="395"/>
        <v>566206.55305263156</v>
      </c>
      <c r="AB36" s="10"/>
      <c r="AC36" s="10">
        <f t="shared" si="325"/>
        <v>566206.55305263156</v>
      </c>
      <c r="AD36" s="10"/>
      <c r="AE36" s="10">
        <f t="shared" si="326"/>
        <v>23214</v>
      </c>
      <c r="AF36" s="10">
        <f t="shared" si="396"/>
        <v>3574.9560000000001</v>
      </c>
      <c r="AG36" s="10">
        <f t="shared" si="327"/>
        <v>624</v>
      </c>
      <c r="AH36" s="10">
        <f t="shared" si="328"/>
        <v>0</v>
      </c>
      <c r="AI36" s="10">
        <f t="shared" si="329"/>
        <v>8000</v>
      </c>
      <c r="AJ36" s="10">
        <f t="shared" si="330"/>
        <v>35412.955999999998</v>
      </c>
      <c r="AK36" s="10">
        <f t="shared" si="331"/>
        <v>424955.47199999995</v>
      </c>
      <c r="AL36" s="10">
        <f t="shared" si="332"/>
        <v>30544.736842105263</v>
      </c>
      <c r="AM36" s="10">
        <f t="shared" si="333"/>
        <v>7636.1842105263158</v>
      </c>
      <c r="AN36" s="10">
        <f t="shared" si="334"/>
        <v>463136.39305263152</v>
      </c>
      <c r="AO36" s="10">
        <f t="shared" si="335"/>
        <v>3946.38</v>
      </c>
      <c r="AP36" s="10">
        <f t="shared" si="336"/>
        <v>3946.38</v>
      </c>
      <c r="AQ36" s="10">
        <f t="shared" si="152"/>
        <v>696.42</v>
      </c>
      <c r="AR36" s="10">
        <f t="shared" si="337"/>
        <v>103070.16</v>
      </c>
      <c r="AS36" s="10">
        <f t="shared" si="338"/>
        <v>566206.55305263156</v>
      </c>
      <c r="AT36" s="10"/>
      <c r="AU36" s="10">
        <f t="shared" si="155"/>
        <v>566206.55305263156</v>
      </c>
      <c r="AV36" s="10"/>
      <c r="AW36" s="10">
        <f t="shared" si="339"/>
        <v>23910.420000000002</v>
      </c>
      <c r="AX36" s="10">
        <f t="shared" si="397"/>
        <v>3574.9560000000001</v>
      </c>
      <c r="AY36" s="10">
        <f t="shared" si="340"/>
        <v>624</v>
      </c>
      <c r="AZ36" s="10">
        <f t="shared" si="341"/>
        <v>0</v>
      </c>
      <c r="BA36" s="10">
        <f t="shared" si="342"/>
        <v>8000</v>
      </c>
      <c r="BB36" s="10">
        <f t="shared" si="343"/>
        <v>36109.376000000004</v>
      </c>
      <c r="BC36" s="10">
        <f t="shared" si="344"/>
        <v>433312.51200000005</v>
      </c>
      <c r="BD36" s="10">
        <f t="shared" si="345"/>
        <v>31461.078947368424</v>
      </c>
      <c r="BE36" s="10">
        <f t="shared" si="346"/>
        <v>7865.2697368421059</v>
      </c>
      <c r="BF36" s="10">
        <f t="shared" si="347"/>
        <v>472638.86068421055</v>
      </c>
      <c r="BG36" s="10">
        <f t="shared" si="348"/>
        <v>4064.7714000000005</v>
      </c>
      <c r="BH36" s="10">
        <f t="shared" si="349"/>
        <v>4064.7714000000005</v>
      </c>
      <c r="BI36" s="10">
        <f t="shared" si="350"/>
        <v>717.31259999999997</v>
      </c>
      <c r="BJ36" s="10">
        <f t="shared" si="351"/>
        <v>106162.2648</v>
      </c>
      <c r="BK36" s="10">
        <f t="shared" si="352"/>
        <v>578801.12548421056</v>
      </c>
      <c r="BL36" s="10"/>
      <c r="BM36" s="10">
        <f t="shared" si="32"/>
        <v>578801.12548421056</v>
      </c>
      <c r="BN36" s="10"/>
      <c r="BO36" s="10">
        <f t="shared" si="160"/>
        <v>24747.2847</v>
      </c>
      <c r="BP36" s="10">
        <f t="shared" si="398"/>
        <v>3574.9560000000001</v>
      </c>
      <c r="BQ36" s="10">
        <f t="shared" si="353"/>
        <v>624</v>
      </c>
      <c r="BR36" s="10">
        <f t="shared" si="354"/>
        <v>0</v>
      </c>
      <c r="BS36" s="10">
        <f t="shared" si="355"/>
        <v>8000</v>
      </c>
      <c r="BT36" s="10">
        <f t="shared" si="356"/>
        <v>36946.240700000002</v>
      </c>
      <c r="BU36" s="10">
        <f t="shared" si="357"/>
        <v>443354.88840000005</v>
      </c>
      <c r="BV36" s="10">
        <f t="shared" si="358"/>
        <v>32562.216710526318</v>
      </c>
      <c r="BW36" s="10">
        <f t="shared" si="359"/>
        <v>8140.5541776315795</v>
      </c>
      <c r="BX36" s="10">
        <f t="shared" si="360"/>
        <v>484057.65928815794</v>
      </c>
      <c r="BY36" s="10">
        <f t="shared" si="361"/>
        <v>4207.038399</v>
      </c>
      <c r="BZ36" s="10">
        <f t="shared" si="362"/>
        <v>4207.038399</v>
      </c>
      <c r="CA36" s="10">
        <f t="shared" si="363"/>
        <v>742.418541</v>
      </c>
      <c r="CB36" s="10">
        <f t="shared" si="364"/>
        <v>109877.94406800001</v>
      </c>
      <c r="CC36" s="10">
        <f t="shared" si="365"/>
        <v>593935.6033561579</v>
      </c>
      <c r="CD36" s="10"/>
      <c r="CE36" s="10">
        <f t="shared" si="366"/>
        <v>593935.6033561579</v>
      </c>
      <c r="CF36" s="10"/>
      <c r="CG36" s="10">
        <f t="shared" si="165"/>
        <v>25737.176088</v>
      </c>
      <c r="CH36" s="10">
        <f t="shared" si="399"/>
        <v>3574.9560000000001</v>
      </c>
      <c r="CI36" s="10">
        <f t="shared" si="367"/>
        <v>624</v>
      </c>
      <c r="CJ36" s="10">
        <f t="shared" si="368"/>
        <v>0</v>
      </c>
      <c r="CK36" s="10">
        <f t="shared" si="369"/>
        <v>8000</v>
      </c>
      <c r="CL36" s="10">
        <f t="shared" si="370"/>
        <v>37936.132087999998</v>
      </c>
      <c r="CM36" s="10">
        <f t="shared" si="371"/>
        <v>455233.58505599998</v>
      </c>
      <c r="CN36" s="10">
        <f t="shared" si="372"/>
        <v>33864.705378947372</v>
      </c>
      <c r="CO36" s="10">
        <f t="shared" si="373"/>
        <v>8466.176344736843</v>
      </c>
      <c r="CP36" s="10">
        <f t="shared" si="374"/>
        <v>497564.46677968418</v>
      </c>
      <c r="CQ36" s="10">
        <f t="shared" si="375"/>
        <v>4375.31993496</v>
      </c>
      <c r="CR36" s="10">
        <f t="shared" si="376"/>
        <v>4375.31993496</v>
      </c>
      <c r="CS36" s="10">
        <f t="shared" si="377"/>
        <v>772.11528264000003</v>
      </c>
      <c r="CT36" s="10">
        <f t="shared" si="378"/>
        <v>114273.06183071999</v>
      </c>
      <c r="CU36" s="10">
        <f t="shared" si="379"/>
        <v>611837.52861040412</v>
      </c>
      <c r="CV36" s="10"/>
      <c r="CW36" s="10">
        <f t="shared" si="170"/>
        <v>611837.52861040412</v>
      </c>
      <c r="CX36" s="10"/>
      <c r="CY36" s="10">
        <f t="shared" si="171"/>
        <v>26895.349011959999</v>
      </c>
      <c r="CZ36" s="10">
        <f t="shared" si="400"/>
        <v>3574.9560000000001</v>
      </c>
      <c r="DA36" s="10">
        <f t="shared" si="380"/>
        <v>624</v>
      </c>
      <c r="DB36" s="10">
        <f t="shared" si="381"/>
        <v>0</v>
      </c>
      <c r="DC36" s="10">
        <f t="shared" si="382"/>
        <v>8000</v>
      </c>
      <c r="DD36" s="10">
        <f t="shared" si="383"/>
        <v>39094.305011960001</v>
      </c>
      <c r="DE36" s="10">
        <f t="shared" si="384"/>
        <v>469131.66014351998</v>
      </c>
      <c r="DF36" s="10">
        <f t="shared" si="385"/>
        <v>35388.617121000003</v>
      </c>
      <c r="DG36" s="10">
        <f t="shared" si="386"/>
        <v>8847.1542802500007</v>
      </c>
      <c r="DH36" s="10">
        <f t="shared" si="387"/>
        <v>513367.43154477002</v>
      </c>
      <c r="DI36" s="10">
        <f t="shared" si="388"/>
        <v>4572.2093320332006</v>
      </c>
      <c r="DJ36" s="10">
        <f t="shared" si="389"/>
        <v>4572.2093320332006</v>
      </c>
      <c r="DK36" s="10">
        <f t="shared" si="390"/>
        <v>806.86047035879994</v>
      </c>
      <c r="DL36" s="10">
        <f t="shared" si="391"/>
        <v>119415.3496131024</v>
      </c>
      <c r="DM36" s="10">
        <f t="shared" si="392"/>
        <v>632782.78115787241</v>
      </c>
      <c r="DN36" s="10"/>
      <c r="DO36" s="10">
        <f t="shared" si="393"/>
        <v>632782.78115787241</v>
      </c>
      <c r="DP36" s="10"/>
    </row>
    <row r="37" spans="2:120" s="1" customFormat="1" x14ac:dyDescent="0.2">
      <c r="B37" t="s">
        <v>18</v>
      </c>
      <c r="C37" s="2">
        <v>8</v>
      </c>
      <c r="D37" t="s">
        <v>250</v>
      </c>
      <c r="E37" t="s">
        <v>325</v>
      </c>
      <c r="F37" s="2"/>
      <c r="G37" s="2"/>
      <c r="H37" s="2"/>
      <c r="I37" s="2">
        <v>1</v>
      </c>
      <c r="J37" s="2">
        <v>1</v>
      </c>
      <c r="K37" s="2">
        <v>1</v>
      </c>
      <c r="L37" s="2">
        <v>1</v>
      </c>
      <c r="M37" s="10">
        <f t="shared" si="311"/>
        <v>10000</v>
      </c>
      <c r="N37" s="10">
        <f t="shared" si="312"/>
        <v>1500</v>
      </c>
      <c r="O37" s="10">
        <f t="shared" si="313"/>
        <v>624</v>
      </c>
      <c r="P37" s="10">
        <f t="shared" si="314"/>
        <v>491</v>
      </c>
      <c r="Q37" s="10">
        <f t="shared" si="315"/>
        <v>1000</v>
      </c>
      <c r="R37" s="10">
        <f t="shared" si="316"/>
        <v>13615</v>
      </c>
      <c r="S37" s="10">
        <f t="shared" si="401"/>
        <v>163380</v>
      </c>
      <c r="T37" s="10">
        <f t="shared" si="318"/>
        <v>13157.894736842107</v>
      </c>
      <c r="U37" s="10">
        <f t="shared" si="319"/>
        <v>3289.4736842105267</v>
      </c>
      <c r="V37" s="10">
        <f t="shared" si="402"/>
        <v>179827.36842105264</v>
      </c>
      <c r="W37" s="10">
        <f t="shared" si="321"/>
        <v>1700.0000000000002</v>
      </c>
      <c r="X37" s="10">
        <f t="shared" si="322"/>
        <v>1700.0000000000002</v>
      </c>
      <c r="Y37" s="10">
        <f t="shared" si="148"/>
        <v>300</v>
      </c>
      <c r="Z37" s="10">
        <f t="shared" si="394"/>
        <v>44400.000000000007</v>
      </c>
      <c r="AA37" s="10">
        <f t="shared" si="395"/>
        <v>224227.36842105264</v>
      </c>
      <c r="AB37" s="10"/>
      <c r="AC37" s="10">
        <f t="shared" si="325"/>
        <v>224227.36842105264</v>
      </c>
      <c r="AD37" s="10"/>
      <c r="AE37" s="10">
        <f t="shared" si="326"/>
        <v>10000</v>
      </c>
      <c r="AF37" s="10">
        <f t="shared" si="396"/>
        <v>1500</v>
      </c>
      <c r="AG37" s="10">
        <f t="shared" si="327"/>
        <v>624</v>
      </c>
      <c r="AH37" s="10">
        <f t="shared" si="328"/>
        <v>491</v>
      </c>
      <c r="AI37" s="10">
        <f t="shared" si="329"/>
        <v>1000</v>
      </c>
      <c r="AJ37" s="10">
        <f t="shared" si="330"/>
        <v>13615</v>
      </c>
      <c r="AK37" s="10">
        <f t="shared" si="331"/>
        <v>163380</v>
      </c>
      <c r="AL37" s="10">
        <f t="shared" si="332"/>
        <v>13157.894736842107</v>
      </c>
      <c r="AM37" s="10">
        <f t="shared" si="333"/>
        <v>3289.4736842105267</v>
      </c>
      <c r="AN37" s="10">
        <f t="shared" si="334"/>
        <v>179827.36842105264</v>
      </c>
      <c r="AO37" s="10">
        <f t="shared" si="335"/>
        <v>1700.0000000000002</v>
      </c>
      <c r="AP37" s="10">
        <f t="shared" si="336"/>
        <v>1700.0000000000002</v>
      </c>
      <c r="AQ37" s="10">
        <f t="shared" si="152"/>
        <v>300</v>
      </c>
      <c r="AR37" s="10">
        <f t="shared" si="337"/>
        <v>44400.000000000007</v>
      </c>
      <c r="AS37" s="10">
        <f t="shared" si="338"/>
        <v>224227.36842105264</v>
      </c>
      <c r="AT37" s="10"/>
      <c r="AU37" s="10">
        <f t="shared" si="155"/>
        <v>0</v>
      </c>
      <c r="AV37" s="10"/>
      <c r="AW37" s="10">
        <f t="shared" si="339"/>
        <v>10300</v>
      </c>
      <c r="AX37" s="10">
        <f t="shared" si="397"/>
        <v>1500</v>
      </c>
      <c r="AY37" s="10">
        <f t="shared" si="340"/>
        <v>624</v>
      </c>
      <c r="AZ37" s="10">
        <f t="shared" si="341"/>
        <v>491</v>
      </c>
      <c r="BA37" s="10">
        <f t="shared" si="342"/>
        <v>1000</v>
      </c>
      <c r="BB37" s="10">
        <f t="shared" si="343"/>
        <v>13915</v>
      </c>
      <c r="BC37" s="10">
        <f t="shared" si="344"/>
        <v>166980</v>
      </c>
      <c r="BD37" s="10">
        <f t="shared" si="345"/>
        <v>13552.631578947368</v>
      </c>
      <c r="BE37" s="10">
        <f t="shared" si="346"/>
        <v>3388.1578947368421</v>
      </c>
      <c r="BF37" s="10">
        <f t="shared" si="347"/>
        <v>183920.78947368421</v>
      </c>
      <c r="BG37" s="10">
        <f t="shared" si="348"/>
        <v>1751.0000000000002</v>
      </c>
      <c r="BH37" s="10">
        <f t="shared" si="349"/>
        <v>1751.0000000000002</v>
      </c>
      <c r="BI37" s="10">
        <f t="shared" si="350"/>
        <v>309</v>
      </c>
      <c r="BJ37" s="10">
        <f t="shared" si="351"/>
        <v>45732</v>
      </c>
      <c r="BK37" s="10">
        <f t="shared" si="352"/>
        <v>229652.78947368421</v>
      </c>
      <c r="BL37" s="10"/>
      <c r="BM37" s="10">
        <f t="shared" si="32"/>
        <v>0</v>
      </c>
      <c r="BN37" s="10"/>
      <c r="BO37" s="10">
        <f t="shared" si="160"/>
        <v>10660.5</v>
      </c>
      <c r="BP37" s="10">
        <f t="shared" si="398"/>
        <v>1500</v>
      </c>
      <c r="BQ37" s="10">
        <f t="shared" si="353"/>
        <v>624</v>
      </c>
      <c r="BR37" s="10">
        <f t="shared" si="354"/>
        <v>491</v>
      </c>
      <c r="BS37" s="10">
        <f t="shared" si="355"/>
        <v>1000</v>
      </c>
      <c r="BT37" s="10">
        <f t="shared" si="356"/>
        <v>14275.5</v>
      </c>
      <c r="BU37" s="10">
        <f t="shared" si="357"/>
        <v>171306</v>
      </c>
      <c r="BV37" s="10">
        <f t="shared" si="358"/>
        <v>14026.973684210527</v>
      </c>
      <c r="BW37" s="10">
        <f t="shared" si="359"/>
        <v>3506.7434210526317</v>
      </c>
      <c r="BX37" s="10">
        <f t="shared" si="360"/>
        <v>188839.71710526317</v>
      </c>
      <c r="BY37" s="10">
        <f t="shared" si="361"/>
        <v>1812.2850000000001</v>
      </c>
      <c r="BZ37" s="10">
        <f t="shared" si="362"/>
        <v>1812.2850000000001</v>
      </c>
      <c r="CA37" s="10">
        <f t="shared" si="363"/>
        <v>319.815</v>
      </c>
      <c r="CB37" s="10">
        <f t="shared" si="364"/>
        <v>47332.62</v>
      </c>
      <c r="CC37" s="10">
        <f t="shared" si="365"/>
        <v>236172.33710526317</v>
      </c>
      <c r="CD37" s="10"/>
      <c r="CE37" s="10">
        <f t="shared" si="366"/>
        <v>236172.33710526317</v>
      </c>
      <c r="CF37" s="10"/>
      <c r="CG37" s="10">
        <f t="shared" si="165"/>
        <v>11086.92</v>
      </c>
      <c r="CH37" s="10">
        <f t="shared" si="399"/>
        <v>1500</v>
      </c>
      <c r="CI37" s="10">
        <f t="shared" si="367"/>
        <v>624</v>
      </c>
      <c r="CJ37" s="10">
        <f t="shared" si="368"/>
        <v>491</v>
      </c>
      <c r="CK37" s="10">
        <f t="shared" si="369"/>
        <v>1000</v>
      </c>
      <c r="CL37" s="10">
        <f t="shared" si="370"/>
        <v>14701.92</v>
      </c>
      <c r="CM37" s="10">
        <f t="shared" si="371"/>
        <v>176423.04000000001</v>
      </c>
      <c r="CN37" s="10">
        <f t="shared" si="372"/>
        <v>14588.052631578948</v>
      </c>
      <c r="CO37" s="10">
        <f t="shared" si="373"/>
        <v>3647.0131578947371</v>
      </c>
      <c r="CP37" s="10">
        <f t="shared" si="374"/>
        <v>194658.10578947372</v>
      </c>
      <c r="CQ37" s="10">
        <f t="shared" si="375"/>
        <v>1884.7764000000002</v>
      </c>
      <c r="CR37" s="10">
        <f t="shared" si="376"/>
        <v>1884.7764000000002</v>
      </c>
      <c r="CS37" s="10">
        <f t="shared" si="377"/>
        <v>332.60759999999999</v>
      </c>
      <c r="CT37" s="10">
        <f t="shared" si="378"/>
        <v>49225.924800000008</v>
      </c>
      <c r="CU37" s="10">
        <f t="shared" si="379"/>
        <v>243884.03058947372</v>
      </c>
      <c r="CV37" s="10"/>
      <c r="CW37" s="10">
        <f t="shared" si="170"/>
        <v>243884.03058947372</v>
      </c>
      <c r="CX37" s="10"/>
      <c r="CY37" s="10">
        <f t="shared" si="171"/>
        <v>11585.831399999999</v>
      </c>
      <c r="CZ37" s="10">
        <f t="shared" si="400"/>
        <v>1500</v>
      </c>
      <c r="DA37" s="10">
        <f t="shared" si="380"/>
        <v>624</v>
      </c>
      <c r="DB37" s="10">
        <f t="shared" si="381"/>
        <v>491</v>
      </c>
      <c r="DC37" s="10">
        <f t="shared" si="382"/>
        <v>1000</v>
      </c>
      <c r="DD37" s="10">
        <f t="shared" si="383"/>
        <v>15200.831399999999</v>
      </c>
      <c r="DE37" s="10">
        <f t="shared" si="384"/>
        <v>182409.9768</v>
      </c>
      <c r="DF37" s="10">
        <f t="shared" si="385"/>
        <v>15244.514999999999</v>
      </c>
      <c r="DG37" s="10">
        <f t="shared" si="386"/>
        <v>3811.1287499999999</v>
      </c>
      <c r="DH37" s="10">
        <f t="shared" si="387"/>
        <v>201465.62055000002</v>
      </c>
      <c r="DI37" s="10">
        <f t="shared" si="388"/>
        <v>1969.591338</v>
      </c>
      <c r="DJ37" s="10">
        <f t="shared" si="389"/>
        <v>1969.591338</v>
      </c>
      <c r="DK37" s="10">
        <f t="shared" si="390"/>
        <v>347.57494199999996</v>
      </c>
      <c r="DL37" s="10">
        <f t="shared" si="391"/>
        <v>51441.091415999996</v>
      </c>
      <c r="DM37" s="10">
        <f t="shared" si="392"/>
        <v>252906.71196600003</v>
      </c>
      <c r="DN37" s="10"/>
      <c r="DO37" s="10">
        <f t="shared" si="393"/>
        <v>252906.71196600003</v>
      </c>
      <c r="DP37" s="10"/>
    </row>
    <row r="38" spans="2:120" s="1" customFormat="1" x14ac:dyDescent="0.2">
      <c r="B38" t="s">
        <v>18</v>
      </c>
      <c r="C38" s="2">
        <v>6</v>
      </c>
      <c r="D38" t="s">
        <v>242</v>
      </c>
      <c r="E38" t="s">
        <v>325</v>
      </c>
      <c r="F38" s="2"/>
      <c r="G38" s="2">
        <v>2</v>
      </c>
      <c r="H38" s="2">
        <v>3</v>
      </c>
      <c r="I38" s="2">
        <v>3</v>
      </c>
      <c r="J38" s="2">
        <v>5</v>
      </c>
      <c r="K38" s="2">
        <v>5</v>
      </c>
      <c r="L38" s="2">
        <v>5</v>
      </c>
      <c r="M38" s="10">
        <f t="shared" si="311"/>
        <v>15438</v>
      </c>
      <c r="N38" s="10">
        <f t="shared" si="312"/>
        <v>2377.4519999999998</v>
      </c>
      <c r="O38" s="10">
        <f t="shared" si="313"/>
        <v>624</v>
      </c>
      <c r="P38" s="10">
        <f t="shared" si="314"/>
        <v>491</v>
      </c>
      <c r="Q38" s="10">
        <f t="shared" si="315"/>
        <v>2500</v>
      </c>
      <c r="R38" s="10">
        <f t="shared" si="316"/>
        <v>21430.452000000001</v>
      </c>
      <c r="S38" s="10">
        <f t="shared" si="401"/>
        <v>257165.424</v>
      </c>
      <c r="T38" s="10">
        <f t="shared" si="318"/>
        <v>20313.157894736843</v>
      </c>
      <c r="U38" s="10">
        <f t="shared" si="319"/>
        <v>5078.2894736842109</v>
      </c>
      <c r="V38" s="10">
        <f t="shared" si="402"/>
        <v>282556.87136842107</v>
      </c>
      <c r="W38" s="10">
        <f t="shared" si="321"/>
        <v>2624.46</v>
      </c>
      <c r="X38" s="10">
        <f t="shared" si="322"/>
        <v>2624.46</v>
      </c>
      <c r="Y38" s="10">
        <f t="shared" si="148"/>
        <v>463.14</v>
      </c>
      <c r="Z38" s="10">
        <f t="shared" si="394"/>
        <v>68544.72</v>
      </c>
      <c r="AA38" s="10">
        <f t="shared" si="395"/>
        <v>351101.5913684211</v>
      </c>
      <c r="AB38" s="10"/>
      <c r="AC38" s="10">
        <f t="shared" si="325"/>
        <v>1755507.9568421054</v>
      </c>
      <c r="AD38" s="10"/>
      <c r="AE38" s="10">
        <f t="shared" si="326"/>
        <v>15438</v>
      </c>
      <c r="AF38" s="10">
        <f t="shared" si="396"/>
        <v>2377.4519999999998</v>
      </c>
      <c r="AG38" s="10">
        <f t="shared" si="327"/>
        <v>624</v>
      </c>
      <c r="AH38" s="10">
        <f t="shared" si="328"/>
        <v>491</v>
      </c>
      <c r="AI38" s="10">
        <f t="shared" si="329"/>
        <v>2500</v>
      </c>
      <c r="AJ38" s="10">
        <f t="shared" si="330"/>
        <v>21430.452000000001</v>
      </c>
      <c r="AK38" s="10">
        <f t="shared" si="331"/>
        <v>257165.424</v>
      </c>
      <c r="AL38" s="10">
        <f t="shared" si="332"/>
        <v>20313.157894736843</v>
      </c>
      <c r="AM38" s="10">
        <f t="shared" si="333"/>
        <v>5078.2894736842109</v>
      </c>
      <c r="AN38" s="10">
        <f t="shared" si="334"/>
        <v>282556.87136842107</v>
      </c>
      <c r="AO38" s="10">
        <f t="shared" si="335"/>
        <v>2624.46</v>
      </c>
      <c r="AP38" s="10">
        <f t="shared" si="336"/>
        <v>2624.46</v>
      </c>
      <c r="AQ38" s="10">
        <f t="shared" si="152"/>
        <v>463.14</v>
      </c>
      <c r="AR38" s="10">
        <f t="shared" si="337"/>
        <v>68544.72</v>
      </c>
      <c r="AS38" s="10">
        <f t="shared" si="338"/>
        <v>351101.5913684211</v>
      </c>
      <c r="AT38" s="10"/>
      <c r="AU38" s="10">
        <f t="shared" si="155"/>
        <v>702203.18273684219</v>
      </c>
      <c r="AV38" s="10"/>
      <c r="AW38" s="10">
        <f t="shared" si="339"/>
        <v>15901.140000000001</v>
      </c>
      <c r="AX38" s="10">
        <f t="shared" si="397"/>
        <v>2377.4519999999998</v>
      </c>
      <c r="AY38" s="10">
        <f t="shared" si="340"/>
        <v>624</v>
      </c>
      <c r="AZ38" s="10">
        <f t="shared" si="341"/>
        <v>491</v>
      </c>
      <c r="BA38" s="10">
        <f t="shared" si="342"/>
        <v>2500</v>
      </c>
      <c r="BB38" s="10">
        <f t="shared" si="343"/>
        <v>21893.592000000001</v>
      </c>
      <c r="BC38" s="10">
        <f t="shared" si="344"/>
        <v>262723.10399999999</v>
      </c>
      <c r="BD38" s="10">
        <f t="shared" si="345"/>
        <v>20922.55263157895</v>
      </c>
      <c r="BE38" s="10">
        <f t="shared" si="346"/>
        <v>5230.6381578947376</v>
      </c>
      <c r="BF38" s="10">
        <f t="shared" si="347"/>
        <v>288876.29478947364</v>
      </c>
      <c r="BG38" s="10">
        <f t="shared" si="348"/>
        <v>2703.1938000000005</v>
      </c>
      <c r="BH38" s="10">
        <f t="shared" si="349"/>
        <v>2703.1938000000005</v>
      </c>
      <c r="BI38" s="10">
        <f t="shared" si="350"/>
        <v>477.0342</v>
      </c>
      <c r="BJ38" s="10">
        <f t="shared" si="351"/>
        <v>70601.061600000015</v>
      </c>
      <c r="BK38" s="10">
        <f t="shared" si="352"/>
        <v>359477.35638947366</v>
      </c>
      <c r="BL38" s="10"/>
      <c r="BM38" s="10">
        <f t="shared" si="32"/>
        <v>1078432.069168421</v>
      </c>
      <c r="BN38" s="10"/>
      <c r="BO38" s="10">
        <f t="shared" si="160"/>
        <v>16457.679899999999</v>
      </c>
      <c r="BP38" s="10">
        <f t="shared" si="398"/>
        <v>2377.4519999999998</v>
      </c>
      <c r="BQ38" s="10">
        <f t="shared" si="353"/>
        <v>624</v>
      </c>
      <c r="BR38" s="10">
        <f t="shared" si="354"/>
        <v>491</v>
      </c>
      <c r="BS38" s="10">
        <f t="shared" si="355"/>
        <v>2500</v>
      </c>
      <c r="BT38" s="10">
        <f t="shared" si="356"/>
        <v>22450.1319</v>
      </c>
      <c r="BU38" s="10">
        <f t="shared" si="357"/>
        <v>269401.58279999997</v>
      </c>
      <c r="BV38" s="10">
        <f t="shared" si="358"/>
        <v>21654.841973684212</v>
      </c>
      <c r="BW38" s="10">
        <f t="shared" si="359"/>
        <v>5413.7104934210529</v>
      </c>
      <c r="BX38" s="10">
        <f t="shared" si="360"/>
        <v>296470.13526710524</v>
      </c>
      <c r="BY38" s="10">
        <f t="shared" si="361"/>
        <v>2797.8055829999998</v>
      </c>
      <c r="BZ38" s="10">
        <f t="shared" si="362"/>
        <v>2797.8055829999998</v>
      </c>
      <c r="CA38" s="10">
        <f t="shared" si="363"/>
        <v>493.73039699999998</v>
      </c>
      <c r="CB38" s="10">
        <f t="shared" si="364"/>
        <v>73072.098755999992</v>
      </c>
      <c r="CC38" s="10">
        <f t="shared" si="365"/>
        <v>369542.23402310524</v>
      </c>
      <c r="CD38" s="10"/>
      <c r="CE38" s="10">
        <f t="shared" si="366"/>
        <v>1108626.7020693156</v>
      </c>
      <c r="CF38" s="10"/>
      <c r="CG38" s="10">
        <f t="shared" si="165"/>
        <v>17115.987096000001</v>
      </c>
      <c r="CH38" s="10">
        <f t="shared" si="399"/>
        <v>2377.4519999999998</v>
      </c>
      <c r="CI38" s="10">
        <f t="shared" si="367"/>
        <v>624</v>
      </c>
      <c r="CJ38" s="10">
        <f t="shared" si="368"/>
        <v>491</v>
      </c>
      <c r="CK38" s="10">
        <f t="shared" si="369"/>
        <v>2500</v>
      </c>
      <c r="CL38" s="10">
        <f t="shared" si="370"/>
        <v>23108.439096000002</v>
      </c>
      <c r="CM38" s="10">
        <f t="shared" si="371"/>
        <v>277301.26915200002</v>
      </c>
      <c r="CN38" s="10">
        <f t="shared" si="372"/>
        <v>22521.035652631581</v>
      </c>
      <c r="CO38" s="10">
        <f t="shared" si="373"/>
        <v>5630.2589131578952</v>
      </c>
      <c r="CP38" s="10">
        <f t="shared" si="374"/>
        <v>305452.56371778954</v>
      </c>
      <c r="CQ38" s="10">
        <f t="shared" si="375"/>
        <v>2909.7178063200004</v>
      </c>
      <c r="CR38" s="10">
        <f t="shared" si="376"/>
        <v>2909.7178063200004</v>
      </c>
      <c r="CS38" s="10">
        <f t="shared" si="377"/>
        <v>513.47961287999999</v>
      </c>
      <c r="CT38" s="10">
        <f t="shared" si="378"/>
        <v>75994.98270624</v>
      </c>
      <c r="CU38" s="10">
        <f t="shared" si="379"/>
        <v>381447.54642402951</v>
      </c>
      <c r="CV38" s="10"/>
      <c r="CW38" s="10">
        <f t="shared" si="170"/>
        <v>1907237.7321201474</v>
      </c>
      <c r="CX38" s="10"/>
      <c r="CY38" s="10">
        <f t="shared" si="171"/>
        <v>17886.206515319998</v>
      </c>
      <c r="CZ38" s="10">
        <f t="shared" si="400"/>
        <v>2377.4519999999998</v>
      </c>
      <c r="DA38" s="10">
        <f t="shared" si="380"/>
        <v>624</v>
      </c>
      <c r="DB38" s="10">
        <f t="shared" si="381"/>
        <v>491</v>
      </c>
      <c r="DC38" s="10">
        <f t="shared" si="382"/>
        <v>2500</v>
      </c>
      <c r="DD38" s="10">
        <f t="shared" si="383"/>
        <v>23878.658515319999</v>
      </c>
      <c r="DE38" s="10">
        <f t="shared" si="384"/>
        <v>286543.90218383999</v>
      </c>
      <c r="DF38" s="10">
        <f t="shared" si="385"/>
        <v>23534.482257</v>
      </c>
      <c r="DG38" s="10">
        <f t="shared" si="386"/>
        <v>5883.6205642499999</v>
      </c>
      <c r="DH38" s="10">
        <f t="shared" si="387"/>
        <v>315962.00500508997</v>
      </c>
      <c r="DI38" s="10">
        <f t="shared" si="388"/>
        <v>3040.6551076043997</v>
      </c>
      <c r="DJ38" s="10">
        <f t="shared" si="389"/>
        <v>3040.6551076043997</v>
      </c>
      <c r="DK38" s="10">
        <f t="shared" si="390"/>
        <v>536.58619545959994</v>
      </c>
      <c r="DL38" s="10">
        <f t="shared" si="391"/>
        <v>79414.756928020797</v>
      </c>
      <c r="DM38" s="10">
        <f t="shared" si="392"/>
        <v>395376.76193311077</v>
      </c>
      <c r="DN38" s="10"/>
      <c r="DO38" s="10">
        <f t="shared" si="393"/>
        <v>1976883.8096655537</v>
      </c>
      <c r="DP38" s="10"/>
    </row>
    <row r="39" spans="2:120" s="1" customFormat="1" x14ac:dyDescent="0.2">
      <c r="B39" t="s">
        <v>18</v>
      </c>
      <c r="C39" s="2">
        <v>4</v>
      </c>
      <c r="D39" t="s">
        <v>243</v>
      </c>
      <c r="E39" t="s">
        <v>325</v>
      </c>
      <c r="F39" s="2"/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10">
        <f t="shared" si="311"/>
        <v>23214</v>
      </c>
      <c r="N39" s="10">
        <f t="shared" si="312"/>
        <v>3574.9560000000001</v>
      </c>
      <c r="O39" s="10">
        <f t="shared" si="313"/>
        <v>624</v>
      </c>
      <c r="P39" s="10">
        <f t="shared" si="314"/>
        <v>0</v>
      </c>
      <c r="Q39" s="10">
        <f t="shared" si="315"/>
        <v>8000</v>
      </c>
      <c r="R39" s="10">
        <f t="shared" si="316"/>
        <v>35412.955999999998</v>
      </c>
      <c r="S39" s="10">
        <f t="shared" si="401"/>
        <v>424955.47199999995</v>
      </c>
      <c r="T39" s="10">
        <f t="shared" si="318"/>
        <v>30544.736842105263</v>
      </c>
      <c r="U39" s="10">
        <f t="shared" si="319"/>
        <v>7636.1842105263158</v>
      </c>
      <c r="V39" s="10">
        <f t="shared" si="402"/>
        <v>463136.39305263152</v>
      </c>
      <c r="W39" s="10">
        <f t="shared" si="321"/>
        <v>3946.38</v>
      </c>
      <c r="X39" s="10">
        <f t="shared" si="322"/>
        <v>3946.38</v>
      </c>
      <c r="Y39" s="10">
        <f t="shared" si="148"/>
        <v>696.42</v>
      </c>
      <c r="Z39" s="10">
        <f t="shared" si="394"/>
        <v>103070.16</v>
      </c>
      <c r="AA39" s="10">
        <f t="shared" si="395"/>
        <v>566206.55305263156</v>
      </c>
      <c r="AB39" s="10"/>
      <c r="AC39" s="10">
        <f t="shared" si="325"/>
        <v>566206.55305263156</v>
      </c>
      <c r="AD39" s="10"/>
      <c r="AE39" s="10">
        <f t="shared" si="326"/>
        <v>23214</v>
      </c>
      <c r="AF39" s="10">
        <f t="shared" si="396"/>
        <v>3574.9560000000001</v>
      </c>
      <c r="AG39" s="10">
        <f t="shared" si="327"/>
        <v>624</v>
      </c>
      <c r="AH39" s="10">
        <f t="shared" si="328"/>
        <v>0</v>
      </c>
      <c r="AI39" s="10">
        <f t="shared" si="329"/>
        <v>8000</v>
      </c>
      <c r="AJ39" s="10">
        <f t="shared" si="330"/>
        <v>35412.955999999998</v>
      </c>
      <c r="AK39" s="10">
        <f t="shared" si="331"/>
        <v>424955.47199999995</v>
      </c>
      <c r="AL39" s="10">
        <f t="shared" si="332"/>
        <v>30544.736842105263</v>
      </c>
      <c r="AM39" s="10">
        <f t="shared" si="333"/>
        <v>7636.1842105263158</v>
      </c>
      <c r="AN39" s="10">
        <f t="shared" si="334"/>
        <v>463136.39305263152</v>
      </c>
      <c r="AO39" s="10">
        <f t="shared" si="335"/>
        <v>3946.38</v>
      </c>
      <c r="AP39" s="10">
        <f t="shared" si="336"/>
        <v>3946.38</v>
      </c>
      <c r="AQ39" s="10">
        <f t="shared" si="152"/>
        <v>696.42</v>
      </c>
      <c r="AR39" s="10">
        <f t="shared" si="337"/>
        <v>103070.16</v>
      </c>
      <c r="AS39" s="10">
        <f t="shared" si="338"/>
        <v>566206.55305263156</v>
      </c>
      <c r="AT39" s="10"/>
      <c r="AU39" s="10">
        <f t="shared" si="155"/>
        <v>566206.55305263156</v>
      </c>
      <c r="AV39" s="10"/>
      <c r="AW39" s="10">
        <f t="shared" si="339"/>
        <v>23910.420000000002</v>
      </c>
      <c r="AX39" s="10">
        <f t="shared" si="397"/>
        <v>3574.9560000000001</v>
      </c>
      <c r="AY39" s="10">
        <f t="shared" si="340"/>
        <v>624</v>
      </c>
      <c r="AZ39" s="10">
        <f t="shared" si="341"/>
        <v>0</v>
      </c>
      <c r="BA39" s="10">
        <f t="shared" si="342"/>
        <v>8000</v>
      </c>
      <c r="BB39" s="10">
        <f t="shared" si="343"/>
        <v>36109.376000000004</v>
      </c>
      <c r="BC39" s="10">
        <f t="shared" si="344"/>
        <v>433312.51200000005</v>
      </c>
      <c r="BD39" s="10">
        <f t="shared" si="345"/>
        <v>31461.078947368424</v>
      </c>
      <c r="BE39" s="10">
        <f t="shared" si="346"/>
        <v>7865.2697368421059</v>
      </c>
      <c r="BF39" s="10">
        <f t="shared" si="347"/>
        <v>472638.86068421055</v>
      </c>
      <c r="BG39" s="10">
        <f t="shared" si="348"/>
        <v>4064.7714000000005</v>
      </c>
      <c r="BH39" s="10">
        <f t="shared" si="349"/>
        <v>4064.7714000000005</v>
      </c>
      <c r="BI39" s="10">
        <f t="shared" si="350"/>
        <v>717.31259999999997</v>
      </c>
      <c r="BJ39" s="10">
        <f t="shared" si="351"/>
        <v>106162.2648</v>
      </c>
      <c r="BK39" s="10">
        <f t="shared" si="352"/>
        <v>578801.12548421056</v>
      </c>
      <c r="BL39" s="10"/>
      <c r="BM39" s="10">
        <f t="shared" si="32"/>
        <v>578801.12548421056</v>
      </c>
      <c r="BN39" s="10"/>
      <c r="BO39" s="10">
        <f t="shared" si="160"/>
        <v>24747.2847</v>
      </c>
      <c r="BP39" s="10">
        <f t="shared" si="398"/>
        <v>3574.9560000000001</v>
      </c>
      <c r="BQ39" s="10">
        <f t="shared" si="353"/>
        <v>624</v>
      </c>
      <c r="BR39" s="10">
        <f t="shared" si="354"/>
        <v>0</v>
      </c>
      <c r="BS39" s="10">
        <f t="shared" si="355"/>
        <v>8000</v>
      </c>
      <c r="BT39" s="10">
        <f t="shared" si="356"/>
        <v>36946.240700000002</v>
      </c>
      <c r="BU39" s="10">
        <f t="shared" si="357"/>
        <v>443354.88840000005</v>
      </c>
      <c r="BV39" s="10">
        <f t="shared" si="358"/>
        <v>32562.216710526318</v>
      </c>
      <c r="BW39" s="10">
        <f t="shared" si="359"/>
        <v>8140.5541776315795</v>
      </c>
      <c r="BX39" s="10">
        <f t="shared" si="360"/>
        <v>484057.65928815794</v>
      </c>
      <c r="BY39" s="10">
        <f t="shared" si="361"/>
        <v>4207.038399</v>
      </c>
      <c r="BZ39" s="10">
        <f t="shared" si="362"/>
        <v>4207.038399</v>
      </c>
      <c r="CA39" s="10">
        <f t="shared" si="363"/>
        <v>742.418541</v>
      </c>
      <c r="CB39" s="10">
        <f t="shared" si="364"/>
        <v>109877.94406800001</v>
      </c>
      <c r="CC39" s="10">
        <f t="shared" si="365"/>
        <v>593935.6033561579</v>
      </c>
      <c r="CD39" s="10"/>
      <c r="CE39" s="10">
        <f t="shared" si="366"/>
        <v>593935.6033561579</v>
      </c>
      <c r="CF39" s="10"/>
      <c r="CG39" s="10">
        <f t="shared" si="165"/>
        <v>25737.176088</v>
      </c>
      <c r="CH39" s="10">
        <f t="shared" si="399"/>
        <v>3574.9560000000001</v>
      </c>
      <c r="CI39" s="10">
        <f t="shared" si="367"/>
        <v>624</v>
      </c>
      <c r="CJ39" s="10">
        <f t="shared" si="368"/>
        <v>0</v>
      </c>
      <c r="CK39" s="10">
        <f t="shared" si="369"/>
        <v>8000</v>
      </c>
      <c r="CL39" s="10">
        <f t="shared" si="370"/>
        <v>37936.132087999998</v>
      </c>
      <c r="CM39" s="10">
        <f t="shared" si="371"/>
        <v>455233.58505599998</v>
      </c>
      <c r="CN39" s="10">
        <f t="shared" si="372"/>
        <v>33864.705378947372</v>
      </c>
      <c r="CO39" s="10">
        <f t="shared" si="373"/>
        <v>8466.176344736843</v>
      </c>
      <c r="CP39" s="10">
        <f t="shared" si="374"/>
        <v>497564.46677968418</v>
      </c>
      <c r="CQ39" s="10">
        <f t="shared" si="375"/>
        <v>4375.31993496</v>
      </c>
      <c r="CR39" s="10">
        <f t="shared" si="376"/>
        <v>4375.31993496</v>
      </c>
      <c r="CS39" s="10">
        <f t="shared" si="377"/>
        <v>772.11528264000003</v>
      </c>
      <c r="CT39" s="10">
        <f t="shared" si="378"/>
        <v>114273.06183071999</v>
      </c>
      <c r="CU39" s="10">
        <f t="shared" si="379"/>
        <v>611837.52861040412</v>
      </c>
      <c r="CV39" s="10"/>
      <c r="CW39" s="10">
        <f t="shared" si="170"/>
        <v>611837.52861040412</v>
      </c>
      <c r="CX39" s="10"/>
      <c r="CY39" s="10">
        <f t="shared" si="171"/>
        <v>26895.349011959999</v>
      </c>
      <c r="CZ39" s="10">
        <f t="shared" si="400"/>
        <v>3574.9560000000001</v>
      </c>
      <c r="DA39" s="10">
        <f t="shared" si="380"/>
        <v>624</v>
      </c>
      <c r="DB39" s="10">
        <f t="shared" si="381"/>
        <v>0</v>
      </c>
      <c r="DC39" s="10">
        <f t="shared" si="382"/>
        <v>8000</v>
      </c>
      <c r="DD39" s="10">
        <f t="shared" si="383"/>
        <v>39094.305011960001</v>
      </c>
      <c r="DE39" s="10">
        <f t="shared" si="384"/>
        <v>469131.66014351998</v>
      </c>
      <c r="DF39" s="10">
        <f t="shared" si="385"/>
        <v>35388.617121000003</v>
      </c>
      <c r="DG39" s="10">
        <f t="shared" si="386"/>
        <v>8847.1542802500007</v>
      </c>
      <c r="DH39" s="10">
        <f t="shared" si="387"/>
        <v>513367.43154477002</v>
      </c>
      <c r="DI39" s="10">
        <f t="shared" si="388"/>
        <v>4572.2093320332006</v>
      </c>
      <c r="DJ39" s="10">
        <f t="shared" si="389"/>
        <v>4572.2093320332006</v>
      </c>
      <c r="DK39" s="10">
        <f t="shared" si="390"/>
        <v>806.86047035879994</v>
      </c>
      <c r="DL39" s="10">
        <f t="shared" si="391"/>
        <v>119415.3496131024</v>
      </c>
      <c r="DM39" s="10">
        <f t="shared" si="392"/>
        <v>632782.78115787241</v>
      </c>
      <c r="DN39" s="10"/>
      <c r="DO39" s="10">
        <f t="shared" si="393"/>
        <v>632782.78115787241</v>
      </c>
      <c r="DP39" s="10"/>
    </row>
    <row r="40" spans="2:120" s="1" customFormat="1" x14ac:dyDescent="0.2">
      <c r="B40" t="s">
        <v>18</v>
      </c>
      <c r="C40" s="2">
        <v>7</v>
      </c>
      <c r="D40" t="s">
        <v>245</v>
      </c>
      <c r="E40" t="s">
        <v>325</v>
      </c>
      <c r="F40" s="2"/>
      <c r="G40" s="2">
        <v>2</v>
      </c>
      <c r="H40" s="2">
        <v>4</v>
      </c>
      <c r="I40" s="2">
        <v>6</v>
      </c>
      <c r="J40" s="2">
        <v>8</v>
      </c>
      <c r="K40" s="2">
        <v>10</v>
      </c>
      <c r="L40" s="2">
        <v>10</v>
      </c>
      <c r="M40" s="10">
        <f t="shared" si="311"/>
        <v>13480</v>
      </c>
      <c r="N40" s="10">
        <f t="shared" si="312"/>
        <v>2075.92</v>
      </c>
      <c r="O40" s="10">
        <f t="shared" si="313"/>
        <v>624</v>
      </c>
      <c r="P40" s="10">
        <f t="shared" si="314"/>
        <v>491</v>
      </c>
      <c r="Q40" s="10">
        <f t="shared" si="315"/>
        <v>2000</v>
      </c>
      <c r="R40" s="10">
        <f t="shared" si="316"/>
        <v>18670.919999999998</v>
      </c>
      <c r="S40" s="10">
        <f t="shared" si="401"/>
        <v>224051.03999999998</v>
      </c>
      <c r="T40" s="10">
        <f t="shared" si="318"/>
        <v>17736.84210526316</v>
      </c>
      <c r="U40" s="10">
        <f t="shared" si="319"/>
        <v>4434.21052631579</v>
      </c>
      <c r="V40" s="10">
        <f t="shared" si="402"/>
        <v>246222.09263157891</v>
      </c>
      <c r="W40" s="10">
        <f t="shared" si="321"/>
        <v>2291.6000000000004</v>
      </c>
      <c r="X40" s="10">
        <f t="shared" si="322"/>
        <v>2291.6000000000004</v>
      </c>
      <c r="Y40" s="10">
        <f t="shared" si="148"/>
        <v>404.4</v>
      </c>
      <c r="Z40" s="10">
        <f t="shared" si="394"/>
        <v>59851.200000000004</v>
      </c>
      <c r="AA40" s="10">
        <f t="shared" si="395"/>
        <v>306073.29263157892</v>
      </c>
      <c r="AB40" s="10"/>
      <c r="AC40" s="10">
        <f t="shared" si="325"/>
        <v>3060732.9263157891</v>
      </c>
      <c r="AD40" s="10"/>
      <c r="AE40" s="10">
        <f t="shared" si="326"/>
        <v>13480</v>
      </c>
      <c r="AF40" s="10">
        <f t="shared" si="396"/>
        <v>2075.92</v>
      </c>
      <c r="AG40" s="10">
        <f t="shared" si="327"/>
        <v>624</v>
      </c>
      <c r="AH40" s="10">
        <f t="shared" si="328"/>
        <v>491</v>
      </c>
      <c r="AI40" s="10">
        <f t="shared" si="329"/>
        <v>2000</v>
      </c>
      <c r="AJ40" s="10">
        <f t="shared" si="330"/>
        <v>18670.919999999998</v>
      </c>
      <c r="AK40" s="10">
        <f t="shared" si="331"/>
        <v>224051.03999999998</v>
      </c>
      <c r="AL40" s="10">
        <f t="shared" si="332"/>
        <v>17736.84210526316</v>
      </c>
      <c r="AM40" s="10">
        <f t="shared" si="333"/>
        <v>4434.21052631579</v>
      </c>
      <c r="AN40" s="10">
        <f t="shared" si="334"/>
        <v>246222.09263157891</v>
      </c>
      <c r="AO40" s="10">
        <f t="shared" si="335"/>
        <v>2291.6000000000004</v>
      </c>
      <c r="AP40" s="10">
        <f t="shared" si="336"/>
        <v>2291.6000000000004</v>
      </c>
      <c r="AQ40" s="10">
        <f t="shared" si="152"/>
        <v>404.4</v>
      </c>
      <c r="AR40" s="10">
        <f t="shared" si="337"/>
        <v>59851.200000000004</v>
      </c>
      <c r="AS40" s="10">
        <f t="shared" si="338"/>
        <v>306073.29263157892</v>
      </c>
      <c r="AT40" s="10"/>
      <c r="AU40" s="10">
        <f t="shared" si="155"/>
        <v>612146.58526315785</v>
      </c>
      <c r="AV40" s="10"/>
      <c r="AW40" s="10">
        <f t="shared" si="339"/>
        <v>13884.4</v>
      </c>
      <c r="AX40" s="10">
        <f t="shared" si="397"/>
        <v>2075.92</v>
      </c>
      <c r="AY40" s="10">
        <f t="shared" si="340"/>
        <v>624</v>
      </c>
      <c r="AZ40" s="10">
        <f t="shared" si="341"/>
        <v>491</v>
      </c>
      <c r="BA40" s="10">
        <f t="shared" si="342"/>
        <v>2000</v>
      </c>
      <c r="BB40" s="10">
        <f t="shared" si="343"/>
        <v>19075.32</v>
      </c>
      <c r="BC40" s="10">
        <f t="shared" si="344"/>
        <v>228903.84</v>
      </c>
      <c r="BD40" s="10">
        <f t="shared" si="345"/>
        <v>18268.947368421053</v>
      </c>
      <c r="BE40" s="10">
        <f t="shared" si="346"/>
        <v>4567.2368421052633</v>
      </c>
      <c r="BF40" s="10">
        <f t="shared" si="347"/>
        <v>251740.02421052629</v>
      </c>
      <c r="BG40" s="10">
        <f t="shared" si="348"/>
        <v>2360.348</v>
      </c>
      <c r="BH40" s="10">
        <f t="shared" si="349"/>
        <v>2360.348</v>
      </c>
      <c r="BI40" s="10">
        <f t="shared" si="350"/>
        <v>416.53199999999998</v>
      </c>
      <c r="BJ40" s="10">
        <f t="shared" si="351"/>
        <v>61646.736000000004</v>
      </c>
      <c r="BK40" s="10">
        <f t="shared" si="352"/>
        <v>313386.76021052629</v>
      </c>
      <c r="BL40" s="10"/>
      <c r="BM40" s="10">
        <f t="shared" si="32"/>
        <v>1253547.0408421052</v>
      </c>
      <c r="BN40" s="10"/>
      <c r="BO40" s="10">
        <f t="shared" si="160"/>
        <v>14370.353999999999</v>
      </c>
      <c r="BP40" s="10">
        <f t="shared" si="398"/>
        <v>2075.92</v>
      </c>
      <c r="BQ40" s="10">
        <f t="shared" si="353"/>
        <v>624</v>
      </c>
      <c r="BR40" s="10">
        <f t="shared" si="354"/>
        <v>491</v>
      </c>
      <c r="BS40" s="10">
        <f t="shared" si="355"/>
        <v>2000</v>
      </c>
      <c r="BT40" s="10">
        <f t="shared" si="356"/>
        <v>19561.273999999998</v>
      </c>
      <c r="BU40" s="10">
        <f t="shared" si="357"/>
        <v>234735.28799999997</v>
      </c>
      <c r="BV40" s="10">
        <f t="shared" si="358"/>
        <v>18908.360526315788</v>
      </c>
      <c r="BW40" s="10">
        <f t="shared" si="359"/>
        <v>4727.090131578947</v>
      </c>
      <c r="BX40" s="10">
        <f t="shared" si="360"/>
        <v>258370.73865789469</v>
      </c>
      <c r="BY40" s="10">
        <f t="shared" si="361"/>
        <v>2442.96018</v>
      </c>
      <c r="BZ40" s="10">
        <f t="shared" si="362"/>
        <v>2442.96018</v>
      </c>
      <c r="CA40" s="10">
        <f t="shared" si="363"/>
        <v>431.11061999999998</v>
      </c>
      <c r="CB40" s="10">
        <f t="shared" si="364"/>
        <v>63804.371759999995</v>
      </c>
      <c r="CC40" s="10">
        <f t="shared" si="365"/>
        <v>322175.11041789467</v>
      </c>
      <c r="CD40" s="10"/>
      <c r="CE40" s="10">
        <f t="shared" si="366"/>
        <v>1933050.662507368</v>
      </c>
      <c r="CF40" s="10"/>
      <c r="CG40" s="10">
        <f t="shared" si="165"/>
        <v>14945.168159999999</v>
      </c>
      <c r="CH40" s="10">
        <f t="shared" si="399"/>
        <v>2075.92</v>
      </c>
      <c r="CI40" s="10">
        <f t="shared" si="367"/>
        <v>624</v>
      </c>
      <c r="CJ40" s="10">
        <f t="shared" si="368"/>
        <v>491</v>
      </c>
      <c r="CK40" s="10">
        <f t="shared" si="369"/>
        <v>2000</v>
      </c>
      <c r="CL40" s="10">
        <f t="shared" si="370"/>
        <v>20136.088159999999</v>
      </c>
      <c r="CM40" s="10">
        <f t="shared" si="371"/>
        <v>241633.05791999999</v>
      </c>
      <c r="CN40" s="10">
        <f t="shared" si="372"/>
        <v>19664.694947368422</v>
      </c>
      <c r="CO40" s="10">
        <f t="shared" si="373"/>
        <v>4916.1737368421054</v>
      </c>
      <c r="CP40" s="10">
        <f t="shared" si="374"/>
        <v>266213.92660421052</v>
      </c>
      <c r="CQ40" s="10">
        <f t="shared" si="375"/>
        <v>2540.6785872</v>
      </c>
      <c r="CR40" s="10">
        <f t="shared" si="376"/>
        <v>2540.6785872</v>
      </c>
      <c r="CS40" s="10">
        <f t="shared" si="377"/>
        <v>448.35504479999997</v>
      </c>
      <c r="CT40" s="10">
        <f t="shared" si="378"/>
        <v>66356.5466304</v>
      </c>
      <c r="CU40" s="10">
        <f t="shared" si="379"/>
        <v>332570.47323461052</v>
      </c>
      <c r="CV40" s="10"/>
      <c r="CW40" s="10">
        <f t="shared" si="170"/>
        <v>2660563.7858768841</v>
      </c>
      <c r="CX40" s="10"/>
      <c r="CY40" s="10">
        <f t="shared" si="171"/>
        <v>15617.700727199997</v>
      </c>
      <c r="CZ40" s="10">
        <f t="shared" si="400"/>
        <v>2075.92</v>
      </c>
      <c r="DA40" s="10">
        <f t="shared" si="380"/>
        <v>624</v>
      </c>
      <c r="DB40" s="10">
        <f t="shared" si="381"/>
        <v>491</v>
      </c>
      <c r="DC40" s="10">
        <f t="shared" si="382"/>
        <v>2000</v>
      </c>
      <c r="DD40" s="10">
        <f t="shared" si="383"/>
        <v>20808.620727199996</v>
      </c>
      <c r="DE40" s="10">
        <f t="shared" si="384"/>
        <v>249703.44872639995</v>
      </c>
      <c r="DF40" s="10">
        <f t="shared" si="385"/>
        <v>20549.606219999994</v>
      </c>
      <c r="DG40" s="10">
        <f t="shared" si="386"/>
        <v>5137.4015549999986</v>
      </c>
      <c r="DH40" s="10">
        <f t="shared" si="387"/>
        <v>275390.45650139992</v>
      </c>
      <c r="DI40" s="10">
        <f t="shared" si="388"/>
        <v>2655.0091236239996</v>
      </c>
      <c r="DJ40" s="10">
        <f t="shared" si="389"/>
        <v>2655.0091236239996</v>
      </c>
      <c r="DK40" s="10">
        <f t="shared" si="390"/>
        <v>468.53102181599991</v>
      </c>
      <c r="DL40" s="10">
        <f t="shared" si="391"/>
        <v>69342.591228767982</v>
      </c>
      <c r="DM40" s="10">
        <f t="shared" si="392"/>
        <v>344733.04773016792</v>
      </c>
      <c r="DN40" s="10"/>
      <c r="DO40" s="10">
        <f t="shared" si="393"/>
        <v>3447330.4773016791</v>
      </c>
      <c r="DP40" s="10"/>
    </row>
    <row r="41" spans="2:120" s="1" customFormat="1" x14ac:dyDescent="0.2">
      <c r="B41" t="s">
        <v>18</v>
      </c>
      <c r="C41" s="2">
        <v>8</v>
      </c>
      <c r="D41" t="s">
        <v>244</v>
      </c>
      <c r="E41" t="s">
        <v>325</v>
      </c>
      <c r="F41" s="2"/>
      <c r="G41" s="2">
        <v>2</v>
      </c>
      <c r="H41" s="2">
        <v>4</v>
      </c>
      <c r="I41" s="2">
        <v>5</v>
      </c>
      <c r="J41" s="2">
        <v>5</v>
      </c>
      <c r="K41" s="2">
        <v>5</v>
      </c>
      <c r="L41" s="2">
        <v>5</v>
      </c>
      <c r="M41" s="10">
        <f t="shared" si="311"/>
        <v>10000</v>
      </c>
      <c r="N41" s="10">
        <f t="shared" si="312"/>
        <v>1500</v>
      </c>
      <c r="O41" s="10">
        <f t="shared" si="313"/>
        <v>624</v>
      </c>
      <c r="P41" s="10">
        <f t="shared" si="314"/>
        <v>491</v>
      </c>
      <c r="Q41" s="10">
        <f t="shared" si="315"/>
        <v>1000</v>
      </c>
      <c r="R41" s="10">
        <f t="shared" si="316"/>
        <v>13615</v>
      </c>
      <c r="S41" s="10">
        <f t="shared" si="401"/>
        <v>163380</v>
      </c>
      <c r="T41" s="10">
        <f t="shared" si="318"/>
        <v>13157.894736842107</v>
      </c>
      <c r="U41" s="10">
        <f t="shared" si="319"/>
        <v>3289.4736842105267</v>
      </c>
      <c r="V41" s="10">
        <f t="shared" si="402"/>
        <v>179827.36842105264</v>
      </c>
      <c r="W41" s="10">
        <f t="shared" si="321"/>
        <v>1700.0000000000002</v>
      </c>
      <c r="X41" s="10">
        <f t="shared" si="322"/>
        <v>1700.0000000000002</v>
      </c>
      <c r="Y41" s="10">
        <f t="shared" si="148"/>
        <v>300</v>
      </c>
      <c r="Z41" s="10">
        <f t="shared" si="394"/>
        <v>44400.000000000007</v>
      </c>
      <c r="AA41" s="10">
        <f t="shared" si="395"/>
        <v>224227.36842105264</v>
      </c>
      <c r="AB41" s="10"/>
      <c r="AC41" s="10">
        <f t="shared" si="325"/>
        <v>1121136.8421052631</v>
      </c>
      <c r="AD41" s="10"/>
      <c r="AE41" s="10">
        <f t="shared" si="326"/>
        <v>10000</v>
      </c>
      <c r="AF41" s="10">
        <f>N41</f>
        <v>1500</v>
      </c>
      <c r="AG41" s="10">
        <f t="shared" ref="AG41:AG45" si="403">O41</f>
        <v>624</v>
      </c>
      <c r="AH41" s="10">
        <f t="shared" ref="AH41:AH45" si="404">P41</f>
        <v>491</v>
      </c>
      <c r="AI41" s="10">
        <f t="shared" ref="AI41:AI45" si="405">Q41</f>
        <v>1000</v>
      </c>
      <c r="AJ41" s="10">
        <f t="shared" si="330"/>
        <v>13615</v>
      </c>
      <c r="AK41" s="10">
        <f t="shared" si="331"/>
        <v>163380</v>
      </c>
      <c r="AL41" s="10">
        <f t="shared" si="332"/>
        <v>13157.894736842107</v>
      </c>
      <c r="AM41" s="10">
        <f t="shared" si="333"/>
        <v>3289.4736842105267</v>
      </c>
      <c r="AN41" s="10">
        <f t="shared" si="334"/>
        <v>179827.36842105264</v>
      </c>
      <c r="AO41" s="10">
        <f t="shared" si="335"/>
        <v>1700.0000000000002</v>
      </c>
      <c r="AP41" s="10">
        <f t="shared" si="336"/>
        <v>1700.0000000000002</v>
      </c>
      <c r="AQ41" s="10">
        <f t="shared" si="152"/>
        <v>300</v>
      </c>
      <c r="AR41" s="10">
        <f t="shared" si="337"/>
        <v>44400.000000000007</v>
      </c>
      <c r="AS41" s="10">
        <f t="shared" si="338"/>
        <v>224227.36842105264</v>
      </c>
      <c r="AT41" s="10"/>
      <c r="AU41" s="10">
        <f t="shared" si="155"/>
        <v>448454.73684210528</v>
      </c>
      <c r="AV41" s="10"/>
      <c r="AW41" s="10">
        <f t="shared" si="339"/>
        <v>10300</v>
      </c>
      <c r="AX41" s="10">
        <f>AF41</f>
        <v>1500</v>
      </c>
      <c r="AY41" s="10">
        <f t="shared" si="340"/>
        <v>624</v>
      </c>
      <c r="AZ41" s="10">
        <f t="shared" si="341"/>
        <v>491</v>
      </c>
      <c r="BA41" s="10">
        <f t="shared" si="342"/>
        <v>1000</v>
      </c>
      <c r="BB41" s="10">
        <f t="shared" si="343"/>
        <v>13915</v>
      </c>
      <c r="BC41" s="10">
        <f t="shared" si="344"/>
        <v>166980</v>
      </c>
      <c r="BD41" s="10">
        <f t="shared" si="345"/>
        <v>13552.631578947368</v>
      </c>
      <c r="BE41" s="10">
        <f t="shared" si="346"/>
        <v>3388.1578947368421</v>
      </c>
      <c r="BF41" s="10">
        <f t="shared" si="347"/>
        <v>183920.78947368421</v>
      </c>
      <c r="BG41" s="10">
        <f t="shared" si="348"/>
        <v>1751.0000000000002</v>
      </c>
      <c r="BH41" s="10">
        <f t="shared" si="349"/>
        <v>1751.0000000000002</v>
      </c>
      <c r="BI41" s="10">
        <f t="shared" si="350"/>
        <v>309</v>
      </c>
      <c r="BJ41" s="10">
        <f t="shared" si="351"/>
        <v>45732</v>
      </c>
      <c r="BK41" s="10">
        <f t="shared" si="352"/>
        <v>229652.78947368421</v>
      </c>
      <c r="BL41" s="10"/>
      <c r="BM41" s="10">
        <f t="shared" si="32"/>
        <v>918611.15789473685</v>
      </c>
      <c r="BN41" s="10"/>
      <c r="BO41" s="10">
        <f t="shared" si="160"/>
        <v>10660.5</v>
      </c>
      <c r="BP41" s="10">
        <f>AX41</f>
        <v>1500</v>
      </c>
      <c r="BQ41" s="10">
        <f t="shared" si="353"/>
        <v>624</v>
      </c>
      <c r="BR41" s="10">
        <f t="shared" si="354"/>
        <v>491</v>
      </c>
      <c r="BS41" s="10">
        <f t="shared" si="355"/>
        <v>1000</v>
      </c>
      <c r="BT41" s="10">
        <f t="shared" si="356"/>
        <v>14275.5</v>
      </c>
      <c r="BU41" s="10">
        <f t="shared" si="357"/>
        <v>171306</v>
      </c>
      <c r="BV41" s="10">
        <f t="shared" si="358"/>
        <v>14026.973684210527</v>
      </c>
      <c r="BW41" s="10">
        <f t="shared" si="359"/>
        <v>3506.7434210526317</v>
      </c>
      <c r="BX41" s="10">
        <f t="shared" si="360"/>
        <v>188839.71710526317</v>
      </c>
      <c r="BY41" s="10">
        <f t="shared" si="361"/>
        <v>1812.2850000000001</v>
      </c>
      <c r="BZ41" s="10">
        <f t="shared" si="362"/>
        <v>1812.2850000000001</v>
      </c>
      <c r="CA41" s="10">
        <f t="shared" si="363"/>
        <v>319.815</v>
      </c>
      <c r="CB41" s="10">
        <f t="shared" si="364"/>
        <v>47332.62</v>
      </c>
      <c r="CC41" s="10">
        <f>CB41+BX41</f>
        <v>236172.33710526317</v>
      </c>
      <c r="CD41" s="10"/>
      <c r="CE41" s="10">
        <f t="shared" si="366"/>
        <v>1180861.6855263158</v>
      </c>
      <c r="CF41" s="10"/>
      <c r="CG41" s="10">
        <f t="shared" si="165"/>
        <v>11086.92</v>
      </c>
      <c r="CH41" s="10">
        <f>BP41</f>
        <v>1500</v>
      </c>
      <c r="CI41" s="10">
        <f t="shared" si="367"/>
        <v>624</v>
      </c>
      <c r="CJ41" s="10">
        <f t="shared" si="368"/>
        <v>491</v>
      </c>
      <c r="CK41" s="10">
        <f t="shared" si="369"/>
        <v>1000</v>
      </c>
      <c r="CL41" s="10">
        <f t="shared" si="370"/>
        <v>14701.92</v>
      </c>
      <c r="CM41" s="10">
        <f t="shared" si="371"/>
        <v>176423.04000000001</v>
      </c>
      <c r="CN41" s="10">
        <f t="shared" si="372"/>
        <v>14588.052631578948</v>
      </c>
      <c r="CO41" s="10">
        <f t="shared" si="373"/>
        <v>3647.0131578947371</v>
      </c>
      <c r="CP41" s="10">
        <f t="shared" si="374"/>
        <v>194658.10578947372</v>
      </c>
      <c r="CQ41" s="10">
        <f t="shared" si="375"/>
        <v>1884.7764000000002</v>
      </c>
      <c r="CR41" s="10">
        <f t="shared" si="376"/>
        <v>1884.7764000000002</v>
      </c>
      <c r="CS41" s="10">
        <f t="shared" si="377"/>
        <v>332.60759999999999</v>
      </c>
      <c r="CT41" s="10">
        <f t="shared" si="378"/>
        <v>49225.924800000008</v>
      </c>
      <c r="CU41" s="10">
        <f>CT41+CP41</f>
        <v>243884.03058947372</v>
      </c>
      <c r="CV41" s="10"/>
      <c r="CW41" s="10">
        <f t="shared" si="170"/>
        <v>1219420.1529473686</v>
      </c>
      <c r="CX41" s="10"/>
      <c r="CY41" s="10">
        <f t="shared" si="171"/>
        <v>11585.831399999999</v>
      </c>
      <c r="CZ41" s="10">
        <f>CH41</f>
        <v>1500</v>
      </c>
      <c r="DA41" s="10">
        <f t="shared" si="380"/>
        <v>624</v>
      </c>
      <c r="DB41" s="10">
        <f t="shared" si="381"/>
        <v>491</v>
      </c>
      <c r="DC41" s="10">
        <f t="shared" si="382"/>
        <v>1000</v>
      </c>
      <c r="DD41" s="10">
        <f t="shared" si="383"/>
        <v>15200.831399999999</v>
      </c>
      <c r="DE41" s="10">
        <f t="shared" si="384"/>
        <v>182409.9768</v>
      </c>
      <c r="DF41" s="10">
        <f t="shared" si="385"/>
        <v>15244.514999999999</v>
      </c>
      <c r="DG41" s="10">
        <f t="shared" si="386"/>
        <v>3811.1287499999999</v>
      </c>
      <c r="DH41" s="10">
        <f t="shared" si="387"/>
        <v>201465.62055000002</v>
      </c>
      <c r="DI41" s="10">
        <f t="shared" si="388"/>
        <v>1969.591338</v>
      </c>
      <c r="DJ41" s="10">
        <f t="shared" si="389"/>
        <v>1969.591338</v>
      </c>
      <c r="DK41" s="10">
        <f t="shared" si="390"/>
        <v>347.57494199999996</v>
      </c>
      <c r="DL41" s="10">
        <f t="shared" si="391"/>
        <v>51441.091415999996</v>
      </c>
      <c r="DM41" s="10">
        <f>DL41+DH41</f>
        <v>252906.71196600003</v>
      </c>
      <c r="DN41" s="10"/>
      <c r="DO41" s="10">
        <f t="shared" si="393"/>
        <v>1264533.5598300002</v>
      </c>
      <c r="DP41" s="10"/>
    </row>
    <row r="42" spans="2:120" s="1" customFormat="1" x14ac:dyDescent="0.2">
      <c r="B42" t="s">
        <v>18</v>
      </c>
      <c r="C42" s="2">
        <v>4</v>
      </c>
      <c r="D42" t="s">
        <v>246</v>
      </c>
      <c r="E42" t="s">
        <v>325</v>
      </c>
      <c r="F42" s="2"/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10">
        <f t="shared" si="311"/>
        <v>23214</v>
      </c>
      <c r="N42" s="10">
        <f t="shared" si="312"/>
        <v>3574.9560000000001</v>
      </c>
      <c r="O42" s="10">
        <f t="shared" si="313"/>
        <v>624</v>
      </c>
      <c r="P42" s="10">
        <f t="shared" si="314"/>
        <v>0</v>
      </c>
      <c r="Q42" s="10">
        <f t="shared" si="315"/>
        <v>8000</v>
      </c>
      <c r="R42" s="10">
        <f t="shared" si="316"/>
        <v>35412.955999999998</v>
      </c>
      <c r="S42" s="10">
        <f t="shared" si="401"/>
        <v>424955.47199999995</v>
      </c>
      <c r="T42" s="10">
        <f t="shared" si="318"/>
        <v>30544.736842105263</v>
      </c>
      <c r="U42" s="10">
        <f t="shared" si="319"/>
        <v>7636.1842105263158</v>
      </c>
      <c r="V42" s="10">
        <f t="shared" si="402"/>
        <v>463136.39305263152</v>
      </c>
      <c r="W42" s="10">
        <f t="shared" si="321"/>
        <v>3946.38</v>
      </c>
      <c r="X42" s="10">
        <f t="shared" si="322"/>
        <v>3946.38</v>
      </c>
      <c r="Y42" s="10">
        <f t="shared" si="148"/>
        <v>696.42</v>
      </c>
      <c r="Z42" s="10">
        <f t="shared" si="394"/>
        <v>103070.16</v>
      </c>
      <c r="AA42" s="10">
        <f t="shared" si="395"/>
        <v>566206.55305263156</v>
      </c>
      <c r="AB42" s="10"/>
      <c r="AC42" s="10">
        <f t="shared" si="325"/>
        <v>566206.55305263156</v>
      </c>
      <c r="AD42" s="10"/>
      <c r="AE42" s="10">
        <f t="shared" si="326"/>
        <v>23214</v>
      </c>
      <c r="AF42" s="10">
        <f t="shared" ref="AF42:AF45" si="406">N42</f>
        <v>3574.9560000000001</v>
      </c>
      <c r="AG42" s="10">
        <f t="shared" si="403"/>
        <v>624</v>
      </c>
      <c r="AH42" s="10">
        <f t="shared" si="404"/>
        <v>0</v>
      </c>
      <c r="AI42" s="10">
        <f t="shared" si="405"/>
        <v>8000</v>
      </c>
      <c r="AJ42" s="10">
        <f t="shared" si="330"/>
        <v>35412.955999999998</v>
      </c>
      <c r="AK42" s="10">
        <f t="shared" si="331"/>
        <v>424955.47199999995</v>
      </c>
      <c r="AL42" s="10">
        <f t="shared" si="332"/>
        <v>30544.736842105263</v>
      </c>
      <c r="AM42" s="10">
        <f t="shared" si="333"/>
        <v>7636.1842105263158</v>
      </c>
      <c r="AN42" s="10">
        <f t="shared" si="334"/>
        <v>463136.39305263152</v>
      </c>
      <c r="AO42" s="10">
        <f t="shared" si="335"/>
        <v>3946.38</v>
      </c>
      <c r="AP42" s="10">
        <f t="shared" si="336"/>
        <v>3946.38</v>
      </c>
      <c r="AQ42" s="10">
        <f t="shared" si="152"/>
        <v>696.42</v>
      </c>
      <c r="AR42" s="10">
        <f t="shared" si="337"/>
        <v>103070.16</v>
      </c>
      <c r="AS42" s="10">
        <f t="shared" si="338"/>
        <v>566206.55305263156</v>
      </c>
      <c r="AT42" s="10"/>
      <c r="AU42" s="10">
        <f t="shared" si="155"/>
        <v>566206.55305263156</v>
      </c>
      <c r="AV42" s="10"/>
      <c r="AW42" s="10">
        <f t="shared" si="339"/>
        <v>23910.420000000002</v>
      </c>
      <c r="AX42" s="10">
        <f t="shared" ref="AX42:AX45" si="407">AF42</f>
        <v>3574.9560000000001</v>
      </c>
      <c r="AY42" s="10">
        <f t="shared" si="340"/>
        <v>624</v>
      </c>
      <c r="AZ42" s="10">
        <f t="shared" si="341"/>
        <v>0</v>
      </c>
      <c r="BA42" s="10">
        <f t="shared" si="342"/>
        <v>8000</v>
      </c>
      <c r="BB42" s="10">
        <f t="shared" si="343"/>
        <v>36109.376000000004</v>
      </c>
      <c r="BC42" s="10">
        <f t="shared" si="344"/>
        <v>433312.51200000005</v>
      </c>
      <c r="BD42" s="10">
        <f t="shared" si="345"/>
        <v>31461.078947368424</v>
      </c>
      <c r="BE42" s="10">
        <f t="shared" si="346"/>
        <v>7865.2697368421059</v>
      </c>
      <c r="BF42" s="10">
        <f t="shared" si="347"/>
        <v>472638.86068421055</v>
      </c>
      <c r="BG42" s="10">
        <f t="shared" si="348"/>
        <v>4064.7714000000005</v>
      </c>
      <c r="BH42" s="10">
        <f t="shared" si="349"/>
        <v>4064.7714000000005</v>
      </c>
      <c r="BI42" s="10">
        <f t="shared" si="350"/>
        <v>717.31259999999997</v>
      </c>
      <c r="BJ42" s="10">
        <f t="shared" si="351"/>
        <v>106162.2648</v>
      </c>
      <c r="BK42" s="10">
        <f t="shared" si="352"/>
        <v>578801.12548421056</v>
      </c>
      <c r="BL42" s="10"/>
      <c r="BM42" s="10">
        <f t="shared" si="32"/>
        <v>578801.12548421056</v>
      </c>
      <c r="BN42" s="10"/>
      <c r="BO42" s="10">
        <f t="shared" si="160"/>
        <v>24747.2847</v>
      </c>
      <c r="BP42" s="10">
        <f t="shared" ref="BP42:BP45" si="408">AX42</f>
        <v>3574.9560000000001</v>
      </c>
      <c r="BQ42" s="10">
        <f t="shared" si="353"/>
        <v>624</v>
      </c>
      <c r="BR42" s="10">
        <f t="shared" si="354"/>
        <v>0</v>
      </c>
      <c r="BS42" s="10">
        <f t="shared" si="355"/>
        <v>8000</v>
      </c>
      <c r="BT42" s="10">
        <f t="shared" si="356"/>
        <v>36946.240700000002</v>
      </c>
      <c r="BU42" s="10">
        <f t="shared" si="357"/>
        <v>443354.88840000005</v>
      </c>
      <c r="BV42" s="10">
        <f t="shared" si="358"/>
        <v>32562.216710526318</v>
      </c>
      <c r="BW42" s="10">
        <f t="shared" si="359"/>
        <v>8140.5541776315795</v>
      </c>
      <c r="BX42" s="10">
        <f t="shared" si="360"/>
        <v>484057.65928815794</v>
      </c>
      <c r="BY42" s="10">
        <f t="shared" si="361"/>
        <v>4207.038399</v>
      </c>
      <c r="BZ42" s="10">
        <f t="shared" si="362"/>
        <v>4207.038399</v>
      </c>
      <c r="CA42" s="10">
        <f t="shared" si="363"/>
        <v>742.418541</v>
      </c>
      <c r="CB42" s="10">
        <f t="shared" si="364"/>
        <v>109877.94406800001</v>
      </c>
      <c r="CC42" s="10">
        <f t="shared" si="365"/>
        <v>593935.6033561579</v>
      </c>
      <c r="CD42" s="10"/>
      <c r="CE42" s="10">
        <f t="shared" si="366"/>
        <v>593935.6033561579</v>
      </c>
      <c r="CF42" s="10"/>
      <c r="CG42" s="10">
        <f t="shared" si="165"/>
        <v>25737.176088</v>
      </c>
      <c r="CH42" s="10">
        <f t="shared" ref="CH42:CH45" si="409">BP42</f>
        <v>3574.9560000000001</v>
      </c>
      <c r="CI42" s="10">
        <f t="shared" si="367"/>
        <v>624</v>
      </c>
      <c r="CJ42" s="10">
        <f t="shared" si="368"/>
        <v>0</v>
      </c>
      <c r="CK42" s="10">
        <f t="shared" si="369"/>
        <v>8000</v>
      </c>
      <c r="CL42" s="10">
        <f t="shared" si="370"/>
        <v>37936.132087999998</v>
      </c>
      <c r="CM42" s="10">
        <f t="shared" si="371"/>
        <v>455233.58505599998</v>
      </c>
      <c r="CN42" s="10">
        <f t="shared" si="372"/>
        <v>33864.705378947372</v>
      </c>
      <c r="CO42" s="10">
        <f t="shared" si="373"/>
        <v>8466.176344736843</v>
      </c>
      <c r="CP42" s="10">
        <f t="shared" si="374"/>
        <v>497564.46677968418</v>
      </c>
      <c r="CQ42" s="10">
        <f t="shared" si="375"/>
        <v>4375.31993496</v>
      </c>
      <c r="CR42" s="10">
        <f t="shared" si="376"/>
        <v>4375.31993496</v>
      </c>
      <c r="CS42" s="10">
        <f t="shared" si="377"/>
        <v>772.11528264000003</v>
      </c>
      <c r="CT42" s="10">
        <f t="shared" si="378"/>
        <v>114273.06183071999</v>
      </c>
      <c r="CU42" s="10">
        <f t="shared" ref="CU42:CU45" si="410">CT42+CP42</f>
        <v>611837.52861040412</v>
      </c>
      <c r="CV42" s="10"/>
      <c r="CW42" s="10">
        <f t="shared" si="170"/>
        <v>611837.52861040412</v>
      </c>
      <c r="CX42" s="10"/>
      <c r="CY42" s="10">
        <f t="shared" si="171"/>
        <v>26895.349011959999</v>
      </c>
      <c r="CZ42" s="10">
        <f t="shared" ref="CZ42:CZ45" si="411">CH42</f>
        <v>3574.9560000000001</v>
      </c>
      <c r="DA42" s="10">
        <f t="shared" si="380"/>
        <v>624</v>
      </c>
      <c r="DB42" s="10">
        <f t="shared" si="381"/>
        <v>0</v>
      </c>
      <c r="DC42" s="10">
        <f t="shared" si="382"/>
        <v>8000</v>
      </c>
      <c r="DD42" s="10">
        <f t="shared" si="383"/>
        <v>39094.305011960001</v>
      </c>
      <c r="DE42" s="10">
        <f t="shared" si="384"/>
        <v>469131.66014351998</v>
      </c>
      <c r="DF42" s="10">
        <f t="shared" si="385"/>
        <v>35388.617121000003</v>
      </c>
      <c r="DG42" s="10">
        <f t="shared" si="386"/>
        <v>8847.1542802500007</v>
      </c>
      <c r="DH42" s="10">
        <f t="shared" si="387"/>
        <v>513367.43154477002</v>
      </c>
      <c r="DI42" s="10">
        <f t="shared" si="388"/>
        <v>4572.2093320332006</v>
      </c>
      <c r="DJ42" s="10">
        <f t="shared" si="389"/>
        <v>4572.2093320332006</v>
      </c>
      <c r="DK42" s="10">
        <f t="shared" si="390"/>
        <v>806.86047035879994</v>
      </c>
      <c r="DL42" s="10">
        <f t="shared" si="391"/>
        <v>119415.3496131024</v>
      </c>
      <c r="DM42" s="10">
        <f t="shared" ref="DM42:DM45" si="412">DL42+DH42</f>
        <v>632782.78115787241</v>
      </c>
      <c r="DN42" s="10"/>
      <c r="DO42" s="10">
        <f t="shared" si="393"/>
        <v>632782.78115787241</v>
      </c>
      <c r="DP42" s="10"/>
    </row>
    <row r="43" spans="2:120" s="1" customFormat="1" x14ac:dyDescent="0.2">
      <c r="B43" t="s">
        <v>18</v>
      </c>
      <c r="C43" s="2">
        <v>8</v>
      </c>
      <c r="D43" t="s">
        <v>247</v>
      </c>
      <c r="E43" t="s">
        <v>325</v>
      </c>
      <c r="F43" s="2"/>
      <c r="G43" s="2"/>
      <c r="H43" s="2"/>
      <c r="I43" s="2">
        <v>1</v>
      </c>
      <c r="J43" s="2">
        <v>1</v>
      </c>
      <c r="K43" s="2">
        <v>1</v>
      </c>
      <c r="L43" s="2">
        <v>1</v>
      </c>
      <c r="M43" s="10">
        <f t="shared" si="311"/>
        <v>10000</v>
      </c>
      <c r="N43" s="10">
        <f t="shared" si="312"/>
        <v>1500</v>
      </c>
      <c r="O43" s="10">
        <f t="shared" si="313"/>
        <v>624</v>
      </c>
      <c r="P43" s="10">
        <f t="shared" si="314"/>
        <v>491</v>
      </c>
      <c r="Q43" s="10">
        <f t="shared" si="315"/>
        <v>1000</v>
      </c>
      <c r="R43" s="10">
        <f t="shared" si="316"/>
        <v>13615</v>
      </c>
      <c r="S43" s="10">
        <f t="shared" ref="S43" si="413">R43*12</f>
        <v>163380</v>
      </c>
      <c r="T43" s="10">
        <f t="shared" si="318"/>
        <v>13157.894736842107</v>
      </c>
      <c r="U43" s="10">
        <f t="shared" si="319"/>
        <v>3289.4736842105267</v>
      </c>
      <c r="V43" s="10">
        <f t="shared" ref="V43" si="414">S43+T43+U43</f>
        <v>179827.36842105264</v>
      </c>
      <c r="W43" s="10">
        <f t="shared" si="321"/>
        <v>1700.0000000000002</v>
      </c>
      <c r="X43" s="10">
        <f t="shared" si="322"/>
        <v>1700.0000000000002</v>
      </c>
      <c r="Y43" s="10">
        <f t="shared" si="148"/>
        <v>300</v>
      </c>
      <c r="Z43" s="10">
        <f t="shared" si="394"/>
        <v>44400.000000000007</v>
      </c>
      <c r="AA43" s="10">
        <f t="shared" si="395"/>
        <v>224227.36842105264</v>
      </c>
      <c r="AB43" s="10"/>
      <c r="AC43" s="10">
        <f t="shared" si="325"/>
        <v>224227.36842105264</v>
      </c>
      <c r="AD43" s="10"/>
      <c r="AE43" s="10">
        <f t="shared" si="326"/>
        <v>10000</v>
      </c>
      <c r="AF43" s="10">
        <f t="shared" si="406"/>
        <v>1500</v>
      </c>
      <c r="AG43" s="10">
        <f t="shared" si="403"/>
        <v>624</v>
      </c>
      <c r="AH43" s="10">
        <f t="shared" si="404"/>
        <v>491</v>
      </c>
      <c r="AI43" s="10">
        <f t="shared" si="405"/>
        <v>1000</v>
      </c>
      <c r="AJ43" s="10">
        <f t="shared" si="330"/>
        <v>13615</v>
      </c>
      <c r="AK43" s="10">
        <f t="shared" si="331"/>
        <v>163380</v>
      </c>
      <c r="AL43" s="10">
        <f t="shared" si="332"/>
        <v>13157.894736842107</v>
      </c>
      <c r="AM43" s="10">
        <f t="shared" si="333"/>
        <v>3289.4736842105267</v>
      </c>
      <c r="AN43" s="10">
        <f t="shared" si="334"/>
        <v>179827.36842105264</v>
      </c>
      <c r="AO43" s="10">
        <f t="shared" si="335"/>
        <v>1700.0000000000002</v>
      </c>
      <c r="AP43" s="10">
        <f t="shared" si="336"/>
        <v>1700.0000000000002</v>
      </c>
      <c r="AQ43" s="10">
        <f t="shared" si="152"/>
        <v>300</v>
      </c>
      <c r="AR43" s="10">
        <f t="shared" si="337"/>
        <v>44400.000000000007</v>
      </c>
      <c r="AS43" s="10">
        <f t="shared" si="338"/>
        <v>224227.36842105264</v>
      </c>
      <c r="AT43" s="10"/>
      <c r="AU43" s="10">
        <f t="shared" si="155"/>
        <v>0</v>
      </c>
      <c r="AV43" s="10"/>
      <c r="AW43" s="10">
        <f t="shared" si="339"/>
        <v>10300</v>
      </c>
      <c r="AX43" s="10">
        <f t="shared" si="407"/>
        <v>1500</v>
      </c>
      <c r="AY43" s="10">
        <f t="shared" si="340"/>
        <v>624</v>
      </c>
      <c r="AZ43" s="10">
        <f t="shared" si="341"/>
        <v>491</v>
      </c>
      <c r="BA43" s="10">
        <f t="shared" si="342"/>
        <v>1000</v>
      </c>
      <c r="BB43" s="10">
        <f t="shared" si="343"/>
        <v>13915</v>
      </c>
      <c r="BC43" s="10">
        <f t="shared" si="344"/>
        <v>166980</v>
      </c>
      <c r="BD43" s="10">
        <f t="shared" si="345"/>
        <v>13552.631578947368</v>
      </c>
      <c r="BE43" s="10">
        <f t="shared" si="346"/>
        <v>3388.1578947368421</v>
      </c>
      <c r="BF43" s="10">
        <f t="shared" si="347"/>
        <v>183920.78947368421</v>
      </c>
      <c r="BG43" s="10">
        <f t="shared" si="348"/>
        <v>1751.0000000000002</v>
      </c>
      <c r="BH43" s="10">
        <f t="shared" si="349"/>
        <v>1751.0000000000002</v>
      </c>
      <c r="BI43" s="10">
        <f t="shared" si="350"/>
        <v>309</v>
      </c>
      <c r="BJ43" s="10">
        <f t="shared" si="351"/>
        <v>45732</v>
      </c>
      <c r="BK43" s="10">
        <f t="shared" si="352"/>
        <v>229652.78947368421</v>
      </c>
      <c r="BL43" s="10"/>
      <c r="BM43" s="10">
        <f t="shared" si="32"/>
        <v>0</v>
      </c>
      <c r="BN43" s="10"/>
      <c r="BO43" s="10">
        <f t="shared" si="160"/>
        <v>10660.5</v>
      </c>
      <c r="BP43" s="10">
        <f t="shared" si="408"/>
        <v>1500</v>
      </c>
      <c r="BQ43" s="10">
        <f t="shared" si="353"/>
        <v>624</v>
      </c>
      <c r="BR43" s="10">
        <f t="shared" si="354"/>
        <v>491</v>
      </c>
      <c r="BS43" s="10">
        <f t="shared" si="355"/>
        <v>1000</v>
      </c>
      <c r="BT43" s="10">
        <f t="shared" si="356"/>
        <v>14275.5</v>
      </c>
      <c r="BU43" s="10">
        <f t="shared" si="357"/>
        <v>171306</v>
      </c>
      <c r="BV43" s="10">
        <f t="shared" si="358"/>
        <v>14026.973684210527</v>
      </c>
      <c r="BW43" s="10">
        <f t="shared" si="359"/>
        <v>3506.7434210526317</v>
      </c>
      <c r="BX43" s="10">
        <f t="shared" si="360"/>
        <v>188839.71710526317</v>
      </c>
      <c r="BY43" s="10">
        <f t="shared" si="361"/>
        <v>1812.2850000000001</v>
      </c>
      <c r="BZ43" s="10">
        <f t="shared" si="362"/>
        <v>1812.2850000000001</v>
      </c>
      <c r="CA43" s="10">
        <f t="shared" si="363"/>
        <v>319.815</v>
      </c>
      <c r="CB43" s="10">
        <f t="shared" si="364"/>
        <v>47332.62</v>
      </c>
      <c r="CC43" s="10">
        <f t="shared" si="365"/>
        <v>236172.33710526317</v>
      </c>
      <c r="CD43" s="10"/>
      <c r="CE43" s="10">
        <f t="shared" si="366"/>
        <v>236172.33710526317</v>
      </c>
      <c r="CF43" s="10"/>
      <c r="CG43" s="10">
        <f t="shared" si="165"/>
        <v>11086.92</v>
      </c>
      <c r="CH43" s="10">
        <f t="shared" si="409"/>
        <v>1500</v>
      </c>
      <c r="CI43" s="10">
        <f t="shared" si="367"/>
        <v>624</v>
      </c>
      <c r="CJ43" s="10">
        <f t="shared" si="368"/>
        <v>491</v>
      </c>
      <c r="CK43" s="10">
        <f t="shared" si="369"/>
        <v>1000</v>
      </c>
      <c r="CL43" s="10">
        <f t="shared" si="370"/>
        <v>14701.92</v>
      </c>
      <c r="CM43" s="10">
        <f t="shared" si="371"/>
        <v>176423.04000000001</v>
      </c>
      <c r="CN43" s="10">
        <f t="shared" si="372"/>
        <v>14588.052631578948</v>
      </c>
      <c r="CO43" s="10">
        <f t="shared" si="373"/>
        <v>3647.0131578947371</v>
      </c>
      <c r="CP43" s="10">
        <f t="shared" si="374"/>
        <v>194658.10578947372</v>
      </c>
      <c r="CQ43" s="10">
        <f t="shared" si="375"/>
        <v>1884.7764000000002</v>
      </c>
      <c r="CR43" s="10">
        <f t="shared" si="376"/>
        <v>1884.7764000000002</v>
      </c>
      <c r="CS43" s="10">
        <f t="shared" si="377"/>
        <v>332.60759999999999</v>
      </c>
      <c r="CT43" s="10">
        <f t="shared" si="378"/>
        <v>49225.924800000008</v>
      </c>
      <c r="CU43" s="10">
        <f t="shared" si="410"/>
        <v>243884.03058947372</v>
      </c>
      <c r="CV43" s="10"/>
      <c r="CW43" s="10">
        <f t="shared" si="170"/>
        <v>243884.03058947372</v>
      </c>
      <c r="CX43" s="10"/>
      <c r="CY43" s="10">
        <f t="shared" si="171"/>
        <v>11585.831399999999</v>
      </c>
      <c r="CZ43" s="10">
        <f t="shared" si="411"/>
        <v>1500</v>
      </c>
      <c r="DA43" s="10">
        <f t="shared" si="380"/>
        <v>624</v>
      </c>
      <c r="DB43" s="10">
        <f t="shared" si="381"/>
        <v>491</v>
      </c>
      <c r="DC43" s="10">
        <f t="shared" si="382"/>
        <v>1000</v>
      </c>
      <c r="DD43" s="10">
        <f t="shared" si="383"/>
        <v>15200.831399999999</v>
      </c>
      <c r="DE43" s="10">
        <f t="shared" si="384"/>
        <v>182409.9768</v>
      </c>
      <c r="DF43" s="10">
        <f t="shared" si="385"/>
        <v>15244.514999999999</v>
      </c>
      <c r="DG43" s="10">
        <f t="shared" si="386"/>
        <v>3811.1287499999999</v>
      </c>
      <c r="DH43" s="10">
        <f t="shared" si="387"/>
        <v>201465.62055000002</v>
      </c>
      <c r="DI43" s="10">
        <f t="shared" si="388"/>
        <v>1969.591338</v>
      </c>
      <c r="DJ43" s="10">
        <f t="shared" si="389"/>
        <v>1969.591338</v>
      </c>
      <c r="DK43" s="10">
        <f t="shared" si="390"/>
        <v>347.57494199999996</v>
      </c>
      <c r="DL43" s="10">
        <f t="shared" si="391"/>
        <v>51441.091415999996</v>
      </c>
      <c r="DM43" s="10">
        <f t="shared" si="412"/>
        <v>252906.71196600003</v>
      </c>
      <c r="DN43" s="10"/>
      <c r="DO43" s="10">
        <f t="shared" si="393"/>
        <v>252906.71196600003</v>
      </c>
      <c r="DP43" s="10"/>
    </row>
    <row r="44" spans="2:120" s="1" customFormat="1" x14ac:dyDescent="0.2">
      <c r="B44" t="s">
        <v>18</v>
      </c>
      <c r="C44" s="2">
        <v>4</v>
      </c>
      <c r="D44" t="s">
        <v>251</v>
      </c>
      <c r="E44" t="s">
        <v>325</v>
      </c>
      <c r="F44" s="2"/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10">
        <f t="shared" si="311"/>
        <v>23214</v>
      </c>
      <c r="N44" s="10">
        <f t="shared" si="312"/>
        <v>3574.9560000000001</v>
      </c>
      <c r="O44" s="10">
        <f t="shared" si="313"/>
        <v>624</v>
      </c>
      <c r="P44" s="10">
        <f t="shared" si="314"/>
        <v>0</v>
      </c>
      <c r="Q44" s="10">
        <f t="shared" si="315"/>
        <v>8000</v>
      </c>
      <c r="R44" s="10">
        <f t="shared" si="316"/>
        <v>35412.955999999998</v>
      </c>
      <c r="S44" s="10">
        <f>R44*12</f>
        <v>424955.47199999995</v>
      </c>
      <c r="T44" s="10">
        <f t="shared" si="318"/>
        <v>30544.736842105263</v>
      </c>
      <c r="U44" s="10">
        <f t="shared" si="319"/>
        <v>7636.1842105263158</v>
      </c>
      <c r="V44" s="10">
        <f>S44+T44+U44</f>
        <v>463136.39305263152</v>
      </c>
      <c r="W44" s="10">
        <f t="shared" si="321"/>
        <v>3946.38</v>
      </c>
      <c r="X44" s="10">
        <f t="shared" si="322"/>
        <v>3946.38</v>
      </c>
      <c r="Y44" s="10">
        <f t="shared" si="148"/>
        <v>696.42</v>
      </c>
      <c r="Z44" s="10">
        <f t="shared" si="394"/>
        <v>103070.16</v>
      </c>
      <c r="AA44" s="10">
        <f t="shared" si="395"/>
        <v>566206.55305263156</v>
      </c>
      <c r="AB44" s="10"/>
      <c r="AC44" s="10">
        <f t="shared" si="325"/>
        <v>566206.55305263156</v>
      </c>
      <c r="AD44" s="10"/>
      <c r="AE44" s="10">
        <f t="shared" si="326"/>
        <v>23214</v>
      </c>
      <c r="AF44" s="10">
        <f t="shared" si="406"/>
        <v>3574.9560000000001</v>
      </c>
      <c r="AG44" s="10">
        <f t="shared" si="403"/>
        <v>624</v>
      </c>
      <c r="AH44" s="10">
        <f t="shared" si="404"/>
        <v>0</v>
      </c>
      <c r="AI44" s="10">
        <f t="shared" si="405"/>
        <v>8000</v>
      </c>
      <c r="AJ44" s="10">
        <f t="shared" si="330"/>
        <v>35412.955999999998</v>
      </c>
      <c r="AK44" s="10">
        <f>AJ44*12</f>
        <v>424955.47199999995</v>
      </c>
      <c r="AL44" s="10">
        <f t="shared" si="332"/>
        <v>30544.736842105263</v>
      </c>
      <c r="AM44" s="10">
        <f t="shared" si="333"/>
        <v>7636.1842105263158</v>
      </c>
      <c r="AN44" s="10">
        <f>AK44+AL44+AM44</f>
        <v>463136.39305263152</v>
      </c>
      <c r="AO44" s="10">
        <f t="shared" si="335"/>
        <v>3946.38</v>
      </c>
      <c r="AP44" s="10">
        <f t="shared" si="336"/>
        <v>3946.38</v>
      </c>
      <c r="AQ44" s="10">
        <f t="shared" si="152"/>
        <v>696.42</v>
      </c>
      <c r="AR44" s="10">
        <f t="shared" si="337"/>
        <v>103070.16</v>
      </c>
      <c r="AS44" s="10">
        <f t="shared" si="338"/>
        <v>566206.55305263156</v>
      </c>
      <c r="AT44" s="10"/>
      <c r="AU44" s="10">
        <f t="shared" si="155"/>
        <v>566206.55305263156</v>
      </c>
      <c r="AV44" s="10"/>
      <c r="AW44" s="10">
        <f t="shared" si="339"/>
        <v>23910.420000000002</v>
      </c>
      <c r="AX44" s="10">
        <f t="shared" si="407"/>
        <v>3574.9560000000001</v>
      </c>
      <c r="AY44" s="10">
        <f t="shared" si="340"/>
        <v>624</v>
      </c>
      <c r="AZ44" s="10">
        <f t="shared" si="341"/>
        <v>0</v>
      </c>
      <c r="BA44" s="10">
        <f t="shared" si="342"/>
        <v>8000</v>
      </c>
      <c r="BB44" s="10">
        <f t="shared" si="343"/>
        <v>36109.376000000004</v>
      </c>
      <c r="BC44" s="10">
        <f>BB44*12</f>
        <v>433312.51200000005</v>
      </c>
      <c r="BD44" s="10">
        <f t="shared" si="345"/>
        <v>31461.078947368424</v>
      </c>
      <c r="BE44" s="10">
        <f t="shared" si="346"/>
        <v>7865.2697368421059</v>
      </c>
      <c r="BF44" s="10">
        <f>BC44+BD44+BE44</f>
        <v>472638.86068421055</v>
      </c>
      <c r="BG44" s="10">
        <f t="shared" si="348"/>
        <v>4064.7714000000005</v>
      </c>
      <c r="BH44" s="10">
        <f t="shared" si="349"/>
        <v>4064.7714000000005</v>
      </c>
      <c r="BI44" s="10">
        <f t="shared" si="350"/>
        <v>717.31259999999997</v>
      </c>
      <c r="BJ44" s="10">
        <f t="shared" si="351"/>
        <v>106162.2648</v>
      </c>
      <c r="BK44" s="10">
        <f t="shared" si="352"/>
        <v>578801.12548421056</v>
      </c>
      <c r="BL44" s="10"/>
      <c r="BM44" s="10">
        <f t="shared" si="32"/>
        <v>578801.12548421056</v>
      </c>
      <c r="BN44" s="10"/>
      <c r="BO44" s="10">
        <f t="shared" si="160"/>
        <v>24747.2847</v>
      </c>
      <c r="BP44" s="10">
        <f t="shared" si="408"/>
        <v>3574.9560000000001</v>
      </c>
      <c r="BQ44" s="10">
        <f t="shared" si="353"/>
        <v>624</v>
      </c>
      <c r="BR44" s="10">
        <f t="shared" si="354"/>
        <v>0</v>
      </c>
      <c r="BS44" s="10">
        <f t="shared" si="355"/>
        <v>8000</v>
      </c>
      <c r="BT44" s="10">
        <f t="shared" si="356"/>
        <v>36946.240700000002</v>
      </c>
      <c r="BU44" s="10">
        <f>BT44*12</f>
        <v>443354.88840000005</v>
      </c>
      <c r="BV44" s="10">
        <f t="shared" si="358"/>
        <v>32562.216710526318</v>
      </c>
      <c r="BW44" s="10">
        <f t="shared" si="359"/>
        <v>8140.5541776315795</v>
      </c>
      <c r="BX44" s="10">
        <f>BU44+BV44+BW44</f>
        <v>484057.65928815794</v>
      </c>
      <c r="BY44" s="10">
        <f t="shared" si="361"/>
        <v>4207.038399</v>
      </c>
      <c r="BZ44" s="10">
        <f t="shared" si="362"/>
        <v>4207.038399</v>
      </c>
      <c r="CA44" s="10">
        <f t="shared" si="363"/>
        <v>742.418541</v>
      </c>
      <c r="CB44" s="10">
        <f t="shared" si="364"/>
        <v>109877.94406800001</v>
      </c>
      <c r="CC44" s="10">
        <f t="shared" si="365"/>
        <v>593935.6033561579</v>
      </c>
      <c r="CD44" s="10"/>
      <c r="CE44" s="10">
        <f t="shared" si="366"/>
        <v>593935.6033561579</v>
      </c>
      <c r="CF44" s="10"/>
      <c r="CG44" s="10">
        <f t="shared" si="165"/>
        <v>25737.176088</v>
      </c>
      <c r="CH44" s="10">
        <f t="shared" si="409"/>
        <v>3574.9560000000001</v>
      </c>
      <c r="CI44" s="10">
        <f t="shared" si="367"/>
        <v>624</v>
      </c>
      <c r="CJ44" s="10">
        <f t="shared" si="368"/>
        <v>0</v>
      </c>
      <c r="CK44" s="10">
        <f t="shared" si="369"/>
        <v>8000</v>
      </c>
      <c r="CL44" s="10">
        <f t="shared" si="370"/>
        <v>37936.132087999998</v>
      </c>
      <c r="CM44" s="10">
        <f>CL44*12</f>
        <v>455233.58505599998</v>
      </c>
      <c r="CN44" s="10">
        <f t="shared" si="372"/>
        <v>33864.705378947372</v>
      </c>
      <c r="CO44" s="10">
        <f t="shared" si="373"/>
        <v>8466.176344736843</v>
      </c>
      <c r="CP44" s="10">
        <f>CM44+CN44+CO44</f>
        <v>497564.46677968418</v>
      </c>
      <c r="CQ44" s="10">
        <f t="shared" si="375"/>
        <v>4375.31993496</v>
      </c>
      <c r="CR44" s="10">
        <f t="shared" si="376"/>
        <v>4375.31993496</v>
      </c>
      <c r="CS44" s="10">
        <f t="shared" si="377"/>
        <v>772.11528264000003</v>
      </c>
      <c r="CT44" s="10">
        <f t="shared" si="378"/>
        <v>114273.06183071999</v>
      </c>
      <c r="CU44" s="10">
        <f t="shared" si="410"/>
        <v>611837.52861040412</v>
      </c>
      <c r="CV44" s="10"/>
      <c r="CW44" s="10">
        <f t="shared" si="170"/>
        <v>611837.52861040412</v>
      </c>
      <c r="CX44" s="10"/>
      <c r="CY44" s="10">
        <f t="shared" si="171"/>
        <v>26895.349011959999</v>
      </c>
      <c r="CZ44" s="10">
        <f t="shared" si="411"/>
        <v>3574.9560000000001</v>
      </c>
      <c r="DA44" s="10">
        <f t="shared" si="380"/>
        <v>624</v>
      </c>
      <c r="DB44" s="10">
        <f t="shared" si="381"/>
        <v>0</v>
      </c>
      <c r="DC44" s="10">
        <f t="shared" si="382"/>
        <v>8000</v>
      </c>
      <c r="DD44" s="10">
        <f t="shared" si="383"/>
        <v>39094.305011960001</v>
      </c>
      <c r="DE44" s="10">
        <f>DD44*12</f>
        <v>469131.66014351998</v>
      </c>
      <c r="DF44" s="10">
        <f t="shared" si="385"/>
        <v>35388.617121000003</v>
      </c>
      <c r="DG44" s="10">
        <f t="shared" si="386"/>
        <v>8847.1542802500007</v>
      </c>
      <c r="DH44" s="10">
        <f>DE44+DF44+DG44</f>
        <v>513367.43154477002</v>
      </c>
      <c r="DI44" s="10">
        <f t="shared" si="388"/>
        <v>4572.2093320332006</v>
      </c>
      <c r="DJ44" s="10">
        <f t="shared" si="389"/>
        <v>4572.2093320332006</v>
      </c>
      <c r="DK44" s="10">
        <f t="shared" si="390"/>
        <v>806.86047035879994</v>
      </c>
      <c r="DL44" s="10">
        <f t="shared" si="391"/>
        <v>119415.3496131024</v>
      </c>
      <c r="DM44" s="10">
        <f t="shared" si="412"/>
        <v>632782.78115787241</v>
      </c>
      <c r="DN44" s="10"/>
      <c r="DO44" s="10">
        <f t="shared" si="393"/>
        <v>632782.78115787241</v>
      </c>
      <c r="DP44" s="10"/>
    </row>
    <row r="45" spans="2:120" s="1" customFormat="1" x14ac:dyDescent="0.2">
      <c r="B45" t="s">
        <v>18</v>
      </c>
      <c r="C45" s="2">
        <v>6</v>
      </c>
      <c r="D45" t="s">
        <v>252</v>
      </c>
      <c r="E45" t="s">
        <v>325</v>
      </c>
      <c r="F45" s="2"/>
      <c r="G45" s="2">
        <v>2</v>
      </c>
      <c r="H45" s="2">
        <v>2</v>
      </c>
      <c r="I45" s="2">
        <v>3</v>
      </c>
      <c r="J45" s="2">
        <v>3</v>
      </c>
      <c r="K45" s="2">
        <v>5</v>
      </c>
      <c r="L45" s="2">
        <v>5</v>
      </c>
      <c r="M45" s="10">
        <f t="shared" si="311"/>
        <v>15438</v>
      </c>
      <c r="N45" s="10">
        <f t="shared" si="312"/>
        <v>2377.4519999999998</v>
      </c>
      <c r="O45" s="10">
        <f t="shared" si="313"/>
        <v>624</v>
      </c>
      <c r="P45" s="10">
        <f t="shared" si="314"/>
        <v>491</v>
      </c>
      <c r="Q45" s="10">
        <f t="shared" si="315"/>
        <v>2500</v>
      </c>
      <c r="R45" s="10">
        <f t="shared" si="316"/>
        <v>21430.452000000001</v>
      </c>
      <c r="S45" s="10">
        <f t="shared" ref="S45" si="415">R45*12</f>
        <v>257165.424</v>
      </c>
      <c r="T45" s="10">
        <f t="shared" si="318"/>
        <v>20313.157894736843</v>
      </c>
      <c r="U45" s="10">
        <f t="shared" si="319"/>
        <v>5078.2894736842109</v>
      </c>
      <c r="V45" s="10">
        <f t="shared" ref="V45" si="416">S45+T45+U45</f>
        <v>282556.87136842107</v>
      </c>
      <c r="W45" s="10">
        <f t="shared" si="321"/>
        <v>2624.46</v>
      </c>
      <c r="X45" s="10">
        <f t="shared" si="322"/>
        <v>2624.46</v>
      </c>
      <c r="Y45" s="10">
        <f t="shared" si="148"/>
        <v>463.14</v>
      </c>
      <c r="Z45" s="10">
        <f t="shared" si="394"/>
        <v>68544.72</v>
      </c>
      <c r="AA45" s="10">
        <f t="shared" si="395"/>
        <v>351101.5913684211</v>
      </c>
      <c r="AB45" s="10"/>
      <c r="AC45" s="10">
        <f t="shared" si="325"/>
        <v>1755507.9568421054</v>
      </c>
      <c r="AD45" s="10"/>
      <c r="AE45" s="10">
        <f t="shared" si="326"/>
        <v>15438</v>
      </c>
      <c r="AF45" s="10">
        <f t="shared" si="406"/>
        <v>2377.4519999999998</v>
      </c>
      <c r="AG45" s="10">
        <f t="shared" si="403"/>
        <v>624</v>
      </c>
      <c r="AH45" s="10">
        <f t="shared" si="404"/>
        <v>491</v>
      </c>
      <c r="AI45" s="10">
        <f t="shared" si="405"/>
        <v>2500</v>
      </c>
      <c r="AJ45" s="10">
        <f t="shared" si="330"/>
        <v>21430.452000000001</v>
      </c>
      <c r="AK45" s="10">
        <f t="shared" ref="AK45" si="417">AJ45*12</f>
        <v>257165.424</v>
      </c>
      <c r="AL45" s="10">
        <f t="shared" si="332"/>
        <v>20313.157894736843</v>
      </c>
      <c r="AM45" s="10">
        <f t="shared" si="333"/>
        <v>5078.2894736842109</v>
      </c>
      <c r="AN45" s="10">
        <f t="shared" ref="AN45" si="418">AK45+AL45+AM45</f>
        <v>282556.87136842107</v>
      </c>
      <c r="AO45" s="10">
        <f t="shared" si="335"/>
        <v>2624.46</v>
      </c>
      <c r="AP45" s="10">
        <f t="shared" si="336"/>
        <v>2624.46</v>
      </c>
      <c r="AQ45" s="10">
        <f t="shared" si="152"/>
        <v>463.14</v>
      </c>
      <c r="AR45" s="10">
        <f t="shared" si="337"/>
        <v>68544.72</v>
      </c>
      <c r="AS45" s="10">
        <f t="shared" si="338"/>
        <v>351101.5913684211</v>
      </c>
      <c r="AT45" s="10"/>
      <c r="AU45" s="10">
        <f t="shared" si="155"/>
        <v>702203.18273684219</v>
      </c>
      <c r="AV45" s="10"/>
      <c r="AW45" s="10">
        <f t="shared" si="339"/>
        <v>15901.140000000001</v>
      </c>
      <c r="AX45" s="10">
        <f t="shared" si="407"/>
        <v>2377.4519999999998</v>
      </c>
      <c r="AY45" s="10">
        <f t="shared" si="340"/>
        <v>624</v>
      </c>
      <c r="AZ45" s="10">
        <f t="shared" si="341"/>
        <v>491</v>
      </c>
      <c r="BA45" s="10">
        <f t="shared" si="342"/>
        <v>2500</v>
      </c>
      <c r="BB45" s="10">
        <f t="shared" si="343"/>
        <v>21893.592000000001</v>
      </c>
      <c r="BC45" s="10">
        <f t="shared" ref="BC45" si="419">BB45*12</f>
        <v>262723.10399999999</v>
      </c>
      <c r="BD45" s="10">
        <f t="shared" si="345"/>
        <v>20922.55263157895</v>
      </c>
      <c r="BE45" s="10">
        <f t="shared" si="346"/>
        <v>5230.6381578947376</v>
      </c>
      <c r="BF45" s="10">
        <f t="shared" ref="BF45" si="420">BC45+BD45+BE45</f>
        <v>288876.29478947364</v>
      </c>
      <c r="BG45" s="10">
        <f t="shared" si="348"/>
        <v>2703.1938000000005</v>
      </c>
      <c r="BH45" s="10">
        <f t="shared" si="349"/>
        <v>2703.1938000000005</v>
      </c>
      <c r="BI45" s="10">
        <f t="shared" si="350"/>
        <v>477.0342</v>
      </c>
      <c r="BJ45" s="10">
        <f t="shared" si="351"/>
        <v>70601.061600000015</v>
      </c>
      <c r="BK45" s="10">
        <f t="shared" si="352"/>
        <v>359477.35638947366</v>
      </c>
      <c r="BL45" s="10"/>
      <c r="BM45" s="10">
        <f t="shared" si="32"/>
        <v>718954.71277894732</v>
      </c>
      <c r="BN45" s="10"/>
      <c r="BO45" s="10">
        <f t="shared" si="160"/>
        <v>16457.679899999999</v>
      </c>
      <c r="BP45" s="10">
        <f t="shared" si="408"/>
        <v>2377.4519999999998</v>
      </c>
      <c r="BQ45" s="10">
        <f t="shared" si="353"/>
        <v>624</v>
      </c>
      <c r="BR45" s="10">
        <f t="shared" si="354"/>
        <v>491</v>
      </c>
      <c r="BS45" s="10">
        <f t="shared" si="355"/>
        <v>2500</v>
      </c>
      <c r="BT45" s="10">
        <f t="shared" si="356"/>
        <v>22450.1319</v>
      </c>
      <c r="BU45" s="10">
        <f t="shared" ref="BU45" si="421">BT45*12</f>
        <v>269401.58279999997</v>
      </c>
      <c r="BV45" s="10">
        <f t="shared" si="358"/>
        <v>21654.841973684212</v>
      </c>
      <c r="BW45" s="10">
        <f t="shared" si="359"/>
        <v>5413.7104934210529</v>
      </c>
      <c r="BX45" s="10">
        <f t="shared" ref="BX45" si="422">BU45+BV45+BW45</f>
        <v>296470.13526710524</v>
      </c>
      <c r="BY45" s="10">
        <f t="shared" si="361"/>
        <v>2797.8055829999998</v>
      </c>
      <c r="BZ45" s="10">
        <f t="shared" si="362"/>
        <v>2797.8055829999998</v>
      </c>
      <c r="CA45" s="10">
        <f t="shared" si="363"/>
        <v>493.73039699999998</v>
      </c>
      <c r="CB45" s="10">
        <f t="shared" si="364"/>
        <v>73072.098755999992</v>
      </c>
      <c r="CC45" s="10">
        <f t="shared" si="365"/>
        <v>369542.23402310524</v>
      </c>
      <c r="CD45" s="10"/>
      <c r="CE45" s="10">
        <f t="shared" si="366"/>
        <v>1108626.7020693156</v>
      </c>
      <c r="CF45" s="10"/>
      <c r="CG45" s="10">
        <f t="shared" si="165"/>
        <v>17115.987096000001</v>
      </c>
      <c r="CH45" s="10">
        <f t="shared" si="409"/>
        <v>2377.4519999999998</v>
      </c>
      <c r="CI45" s="10">
        <f t="shared" si="367"/>
        <v>624</v>
      </c>
      <c r="CJ45" s="10">
        <f t="shared" si="368"/>
        <v>491</v>
      </c>
      <c r="CK45" s="10">
        <f t="shared" si="369"/>
        <v>2500</v>
      </c>
      <c r="CL45" s="10">
        <f t="shared" si="370"/>
        <v>23108.439096000002</v>
      </c>
      <c r="CM45" s="10">
        <f t="shared" ref="CM45" si="423">CL45*12</f>
        <v>277301.26915200002</v>
      </c>
      <c r="CN45" s="10">
        <f t="shared" si="372"/>
        <v>22521.035652631581</v>
      </c>
      <c r="CO45" s="10">
        <f t="shared" si="373"/>
        <v>5630.2589131578952</v>
      </c>
      <c r="CP45" s="10">
        <f t="shared" ref="CP45" si="424">CM45+CN45+CO45</f>
        <v>305452.56371778954</v>
      </c>
      <c r="CQ45" s="10">
        <f t="shared" si="375"/>
        <v>2909.7178063200004</v>
      </c>
      <c r="CR45" s="10">
        <f t="shared" si="376"/>
        <v>2909.7178063200004</v>
      </c>
      <c r="CS45" s="10">
        <f t="shared" si="377"/>
        <v>513.47961287999999</v>
      </c>
      <c r="CT45" s="10">
        <f t="shared" si="378"/>
        <v>75994.98270624</v>
      </c>
      <c r="CU45" s="10">
        <f t="shared" si="410"/>
        <v>381447.54642402951</v>
      </c>
      <c r="CV45" s="10"/>
      <c r="CW45" s="10">
        <f t="shared" si="170"/>
        <v>1144342.6392720887</v>
      </c>
      <c r="CX45" s="10"/>
      <c r="CY45" s="10">
        <f t="shared" si="171"/>
        <v>17886.206515319998</v>
      </c>
      <c r="CZ45" s="10">
        <f t="shared" si="411"/>
        <v>2377.4519999999998</v>
      </c>
      <c r="DA45" s="10">
        <f t="shared" si="380"/>
        <v>624</v>
      </c>
      <c r="DB45" s="10">
        <f t="shared" si="381"/>
        <v>491</v>
      </c>
      <c r="DC45" s="10">
        <f t="shared" si="382"/>
        <v>2500</v>
      </c>
      <c r="DD45" s="10">
        <f t="shared" si="383"/>
        <v>23878.658515319999</v>
      </c>
      <c r="DE45" s="10">
        <f t="shared" ref="DE45" si="425">DD45*12</f>
        <v>286543.90218383999</v>
      </c>
      <c r="DF45" s="10">
        <f t="shared" si="385"/>
        <v>23534.482257</v>
      </c>
      <c r="DG45" s="10">
        <f t="shared" si="386"/>
        <v>5883.6205642499999</v>
      </c>
      <c r="DH45" s="10">
        <f t="shared" ref="DH45" si="426">DE45+DF45+DG45</f>
        <v>315962.00500508997</v>
      </c>
      <c r="DI45" s="10">
        <f t="shared" si="388"/>
        <v>3040.6551076043997</v>
      </c>
      <c r="DJ45" s="10">
        <f t="shared" si="389"/>
        <v>3040.6551076043997</v>
      </c>
      <c r="DK45" s="10">
        <f t="shared" si="390"/>
        <v>536.58619545959994</v>
      </c>
      <c r="DL45" s="10">
        <f t="shared" si="391"/>
        <v>79414.756928020797</v>
      </c>
      <c r="DM45" s="10">
        <f t="shared" si="412"/>
        <v>395376.76193311077</v>
      </c>
      <c r="DN45" s="10"/>
      <c r="DO45" s="10">
        <f t="shared" si="393"/>
        <v>1976883.8096655537</v>
      </c>
      <c r="DP45" s="10"/>
    </row>
    <row r="46" spans="2:120" x14ac:dyDescent="0.2">
      <c r="B46" s="7"/>
      <c r="C46" s="7"/>
      <c r="D46" s="39" t="s">
        <v>325</v>
      </c>
      <c r="E46" s="1" t="s">
        <v>1</v>
      </c>
      <c r="F46" s="16">
        <f t="shared" ref="F46:K46" si="427">SUM(F34:F45)</f>
        <v>0</v>
      </c>
      <c r="G46" s="16">
        <f t="shared" si="427"/>
        <v>13</v>
      </c>
      <c r="H46" s="16">
        <f t="shared" si="427"/>
        <v>18</v>
      </c>
      <c r="I46" s="16">
        <f t="shared" si="427"/>
        <v>25</v>
      </c>
      <c r="J46" s="16">
        <f t="shared" si="427"/>
        <v>29</v>
      </c>
      <c r="K46" s="16">
        <f t="shared" si="427"/>
        <v>33</v>
      </c>
      <c r="M46" s="15">
        <f t="shared" ref="M46:AC46" si="428">SUM(M34:M45)</f>
        <v>205356</v>
      </c>
      <c r="N46" s="15">
        <f t="shared" si="428"/>
        <v>31464.823999999997</v>
      </c>
      <c r="O46" s="15">
        <f t="shared" si="428"/>
        <v>7488</v>
      </c>
      <c r="P46" s="15">
        <f t="shared" si="428"/>
        <v>3437</v>
      </c>
      <c r="Q46" s="15">
        <f t="shared" si="428"/>
        <v>58000</v>
      </c>
      <c r="R46" s="15">
        <f t="shared" si="428"/>
        <v>305745.82400000002</v>
      </c>
      <c r="S46" s="15">
        <f t="shared" si="428"/>
        <v>3668949.8880000003</v>
      </c>
      <c r="T46" s="15">
        <f t="shared" si="428"/>
        <v>270205.26315789472</v>
      </c>
      <c r="U46" s="15">
        <f t="shared" si="428"/>
        <v>67551.31578947368</v>
      </c>
      <c r="V46" s="15">
        <f t="shared" si="428"/>
        <v>4006706.4669473679</v>
      </c>
      <c r="W46" s="15">
        <f t="shared" si="428"/>
        <v>34910.520000000004</v>
      </c>
      <c r="X46" s="15">
        <f t="shared" si="428"/>
        <v>34910.520000000004</v>
      </c>
      <c r="Y46" s="15">
        <f t="shared" si="428"/>
        <v>6160.68</v>
      </c>
      <c r="Z46" s="15">
        <f t="shared" si="428"/>
        <v>911780.64</v>
      </c>
      <c r="AA46" s="15">
        <f t="shared" si="428"/>
        <v>4918487.106947368</v>
      </c>
      <c r="AB46" s="15"/>
      <c r="AC46" s="15">
        <f t="shared" si="428"/>
        <v>11378868.945263159</v>
      </c>
      <c r="AD46" s="15"/>
      <c r="AE46" s="15">
        <f t="shared" ref="AE46:AS46" si="429">SUM(AE34:AE45)</f>
        <v>205356</v>
      </c>
      <c r="AF46" s="15">
        <f t="shared" si="429"/>
        <v>31464.823999999997</v>
      </c>
      <c r="AG46" s="15">
        <f t="shared" si="429"/>
        <v>7488</v>
      </c>
      <c r="AH46" s="15">
        <f t="shared" si="429"/>
        <v>3437</v>
      </c>
      <c r="AI46" s="15">
        <f t="shared" si="429"/>
        <v>58000</v>
      </c>
      <c r="AJ46" s="15">
        <f t="shared" si="429"/>
        <v>305745.82400000002</v>
      </c>
      <c r="AK46" s="15">
        <f t="shared" si="429"/>
        <v>3668949.8880000003</v>
      </c>
      <c r="AL46" s="15">
        <f t="shared" si="429"/>
        <v>270205.26315789472</v>
      </c>
      <c r="AM46" s="15">
        <f t="shared" si="429"/>
        <v>67551.31578947368</v>
      </c>
      <c r="AN46" s="15">
        <f t="shared" si="429"/>
        <v>4006706.4669473679</v>
      </c>
      <c r="AO46" s="15">
        <f t="shared" si="429"/>
        <v>34910.520000000004</v>
      </c>
      <c r="AP46" s="15">
        <f t="shared" si="429"/>
        <v>34910.520000000004</v>
      </c>
      <c r="AQ46" s="15">
        <f t="shared" si="429"/>
        <v>6160.68</v>
      </c>
      <c r="AR46" s="15">
        <f t="shared" si="429"/>
        <v>911780.64</v>
      </c>
      <c r="AS46" s="15">
        <f t="shared" si="429"/>
        <v>4918487.106947368</v>
      </c>
      <c r="AT46" s="15"/>
      <c r="AU46" s="15">
        <f t="shared" ref="AU46" si="430">SUM(AU34:AU45)</f>
        <v>5478308.8454736834</v>
      </c>
      <c r="AV46" s="15"/>
      <c r="AW46" s="15">
        <f t="shared" ref="AW46:BK46" si="431">SUM(AW34:AW45)</f>
        <v>211516.68000000005</v>
      </c>
      <c r="AX46" s="15">
        <f t="shared" si="431"/>
        <v>31464.823999999997</v>
      </c>
      <c r="AY46" s="15">
        <f t="shared" si="431"/>
        <v>7488</v>
      </c>
      <c r="AZ46" s="15">
        <f t="shared" si="431"/>
        <v>3437</v>
      </c>
      <c r="BA46" s="15">
        <f t="shared" si="431"/>
        <v>58000</v>
      </c>
      <c r="BB46" s="15">
        <f t="shared" si="431"/>
        <v>311906.50400000002</v>
      </c>
      <c r="BC46" s="15">
        <f t="shared" si="431"/>
        <v>3742878.0480000004</v>
      </c>
      <c r="BD46" s="15">
        <f t="shared" si="431"/>
        <v>278311.42105263157</v>
      </c>
      <c r="BE46" s="15">
        <f t="shared" si="431"/>
        <v>69577.855263157893</v>
      </c>
      <c r="BF46" s="15">
        <f t="shared" si="431"/>
        <v>4090767.3243157887</v>
      </c>
      <c r="BG46" s="15">
        <f t="shared" si="431"/>
        <v>35957.835600000006</v>
      </c>
      <c r="BH46" s="15">
        <f t="shared" si="431"/>
        <v>35957.835600000006</v>
      </c>
      <c r="BI46" s="15">
        <f t="shared" si="431"/>
        <v>6345.5004000000008</v>
      </c>
      <c r="BJ46" s="15">
        <f t="shared" si="431"/>
        <v>939134.05920000002</v>
      </c>
      <c r="BK46" s="15">
        <f t="shared" si="431"/>
        <v>5029901.3835157882</v>
      </c>
      <c r="BL46" s="15"/>
      <c r="BM46" s="15">
        <f t="shared" ref="BM46" si="432">SUM(BM34:BM45)</f>
        <v>7048493.7333157901</v>
      </c>
      <c r="BN46" s="15"/>
      <c r="BO46" s="15">
        <f t="shared" ref="BO46:CC46" si="433">SUM(BO34:BO45)</f>
        <v>218919.76379999999</v>
      </c>
      <c r="BP46" s="15">
        <f t="shared" si="433"/>
        <v>31464.823999999997</v>
      </c>
      <c r="BQ46" s="15">
        <f t="shared" si="433"/>
        <v>7488</v>
      </c>
      <c r="BR46" s="15">
        <f t="shared" si="433"/>
        <v>3437</v>
      </c>
      <c r="BS46" s="15">
        <f t="shared" si="433"/>
        <v>58000</v>
      </c>
      <c r="BT46" s="15">
        <f t="shared" si="433"/>
        <v>319309.58779999998</v>
      </c>
      <c r="BU46" s="15">
        <f t="shared" si="433"/>
        <v>3831715.0536000002</v>
      </c>
      <c r="BV46" s="15">
        <f t="shared" si="433"/>
        <v>288052.32078947366</v>
      </c>
      <c r="BW46" s="15">
        <f t="shared" si="433"/>
        <v>72013.080197368414</v>
      </c>
      <c r="BX46" s="15">
        <f t="shared" si="433"/>
        <v>4191780.4545868426</v>
      </c>
      <c r="BY46" s="15">
        <f t="shared" si="433"/>
        <v>37216.359845999999</v>
      </c>
      <c r="BZ46" s="15">
        <f t="shared" si="433"/>
        <v>37216.359845999999</v>
      </c>
      <c r="CA46" s="15">
        <f t="shared" si="433"/>
        <v>6567.5929139999989</v>
      </c>
      <c r="CB46" s="15">
        <f t="shared" si="433"/>
        <v>972003.75127199991</v>
      </c>
      <c r="CC46" s="15">
        <f t="shared" si="433"/>
        <v>5163784.2058588415</v>
      </c>
      <c r="CD46" s="15"/>
      <c r="CE46" s="15">
        <f t="shared" ref="CE46" si="434">SUM(CE34:CE45)</f>
        <v>9197518.0424617901</v>
      </c>
      <c r="CF46" s="15"/>
      <c r="CG46" s="15">
        <f t="shared" ref="CG46:CU46" si="435">SUM(CG34:CG45)</f>
        <v>227676.55435200004</v>
      </c>
      <c r="CH46" s="15">
        <f t="shared" si="435"/>
        <v>31464.823999999997</v>
      </c>
      <c r="CI46" s="15">
        <f t="shared" si="435"/>
        <v>7488</v>
      </c>
      <c r="CJ46" s="15">
        <f t="shared" si="435"/>
        <v>3437</v>
      </c>
      <c r="CK46" s="15">
        <f t="shared" si="435"/>
        <v>58000</v>
      </c>
      <c r="CL46" s="15">
        <f t="shared" si="435"/>
        <v>328066.37835199997</v>
      </c>
      <c r="CM46" s="15">
        <f t="shared" si="435"/>
        <v>3936796.5402240003</v>
      </c>
      <c r="CN46" s="15">
        <f t="shared" si="435"/>
        <v>299574.41362105269</v>
      </c>
      <c r="CO46" s="15">
        <f t="shared" si="435"/>
        <v>74893.603405263173</v>
      </c>
      <c r="CP46" s="15">
        <f t="shared" si="435"/>
        <v>4311264.5572503163</v>
      </c>
      <c r="CQ46" s="15">
        <f t="shared" si="435"/>
        <v>38705.014239839991</v>
      </c>
      <c r="CR46" s="15">
        <f t="shared" si="435"/>
        <v>38705.014239839991</v>
      </c>
      <c r="CS46" s="15">
        <f t="shared" si="435"/>
        <v>6830.2966305600003</v>
      </c>
      <c r="CT46" s="15">
        <f t="shared" si="435"/>
        <v>1010883.9013228802</v>
      </c>
      <c r="CU46" s="15">
        <f t="shared" si="435"/>
        <v>5322148.4585731961</v>
      </c>
      <c r="CV46" s="15"/>
      <c r="CW46" s="15">
        <f t="shared" ref="CW46" si="436">SUM(CW34:CW45)</f>
        <v>10914363.172117542</v>
      </c>
      <c r="CX46" s="15"/>
      <c r="CY46" s="15">
        <f t="shared" ref="CY46:DM46" si="437">SUM(CY34:CY45)</f>
        <v>237921.99929783997</v>
      </c>
      <c r="CZ46" s="15">
        <f t="shared" si="437"/>
        <v>31464.823999999997</v>
      </c>
      <c r="DA46" s="15">
        <f t="shared" si="437"/>
        <v>7488</v>
      </c>
      <c r="DB46" s="15">
        <f t="shared" si="437"/>
        <v>3437</v>
      </c>
      <c r="DC46" s="15">
        <f t="shared" si="437"/>
        <v>58000</v>
      </c>
      <c r="DD46" s="15">
        <f t="shared" si="437"/>
        <v>338311.82329783996</v>
      </c>
      <c r="DE46" s="15">
        <f t="shared" si="437"/>
        <v>4059741.87957408</v>
      </c>
      <c r="DF46" s="15">
        <f t="shared" si="437"/>
        <v>313055.26223400002</v>
      </c>
      <c r="DG46" s="15">
        <f t="shared" si="437"/>
        <v>78263.815558500006</v>
      </c>
      <c r="DH46" s="15">
        <f t="shared" si="437"/>
        <v>4451060.9573665801</v>
      </c>
      <c r="DI46" s="15">
        <f t="shared" si="437"/>
        <v>40446.739880632798</v>
      </c>
      <c r="DJ46" s="15">
        <f t="shared" si="437"/>
        <v>40446.739880632798</v>
      </c>
      <c r="DK46" s="15">
        <f t="shared" si="437"/>
        <v>7137.6599789351994</v>
      </c>
      <c r="DL46" s="15">
        <f t="shared" si="437"/>
        <v>1056373.6768824097</v>
      </c>
      <c r="DM46" s="15">
        <f t="shared" si="437"/>
        <v>5507434.6342489896</v>
      </c>
      <c r="DN46" s="15"/>
      <c r="DO46" s="15">
        <f t="shared" ref="DO46" si="438">SUM(DO34:DO45)</f>
        <v>12784673.007149385</v>
      </c>
      <c r="DP46" s="15"/>
    </row>
    <row r="47" spans="2:120" s="1" customFormat="1" x14ac:dyDescent="0.2">
      <c r="B47" t="s">
        <v>18</v>
      </c>
      <c r="C47" s="2">
        <v>2</v>
      </c>
      <c r="D47" t="s">
        <v>237</v>
      </c>
      <c r="E47" t="s">
        <v>326</v>
      </c>
      <c r="F47" s="2"/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10">
        <f>SUMIF($D$86:$D$94,C47,$F$86:$F$94)</f>
        <v>28144</v>
      </c>
      <c r="N47" s="10">
        <f>SUMIF($D$86:$D$94,$C47,$G$86:$G$94)</f>
        <v>4334.1760000000004</v>
      </c>
      <c r="O47" s="10">
        <f>SUMIF($D$86:$D$94,$C47,$H$86:$H$94)</f>
        <v>624</v>
      </c>
      <c r="P47" s="10">
        <f>SUMIF($D$86:$D$94,$C47,$I$86:$I$94)</f>
        <v>0</v>
      </c>
      <c r="Q47" s="10">
        <f>SUMIF($D$86:$D$94,$C47,$J$86:$J$94)</f>
        <v>15000</v>
      </c>
      <c r="R47" s="10">
        <f t="shared" ref="R47:R51" si="439">SUM(M47:Q47)</f>
        <v>48102.175999999999</v>
      </c>
      <c r="S47" s="10">
        <f t="shared" ref="S47:S48" si="440">R47*12</f>
        <v>577226.11199999996</v>
      </c>
      <c r="T47" s="10">
        <f>M47/30.4*$T$7</f>
        <v>37031.57894736842</v>
      </c>
      <c r="U47" s="10">
        <f>(M47/30.4*$T$7)*0.25</f>
        <v>9257.894736842105</v>
      </c>
      <c r="V47" s="10">
        <f t="shared" ref="V47:V48" si="441">S47+T47+U47</f>
        <v>623515.58568421053</v>
      </c>
      <c r="W47" s="10">
        <f>M47*$W$7</f>
        <v>4784.4800000000005</v>
      </c>
      <c r="X47" s="10">
        <f>M47*$X$7</f>
        <v>4784.4800000000005</v>
      </c>
      <c r="Y47" s="10">
        <f t="shared" si="148"/>
        <v>844.31999999999994</v>
      </c>
      <c r="Z47" s="10">
        <f t="shared" ref="Z47" si="442">(Y47+W47+X47)*12</f>
        <v>124959.36000000002</v>
      </c>
      <c r="AA47" s="10">
        <f t="shared" ref="AA47" si="443">Z47+V47</f>
        <v>748474.94568421051</v>
      </c>
      <c r="AB47" s="10"/>
      <c r="AC47" s="10">
        <f>L47*AA47</f>
        <v>748474.94568421051</v>
      </c>
      <c r="AD47" s="10"/>
      <c r="AE47" s="10">
        <f t="shared" ref="AE47:AE51" si="444">M47*(1+$AE$7)</f>
        <v>28144</v>
      </c>
      <c r="AF47" s="10">
        <f t="shared" ref="AF47:AF48" si="445">N47</f>
        <v>4334.1760000000004</v>
      </c>
      <c r="AG47" s="10">
        <f t="shared" ref="AG47:AG48" si="446">O47</f>
        <v>624</v>
      </c>
      <c r="AH47" s="10">
        <f t="shared" ref="AH47:AH48" si="447">P47</f>
        <v>0</v>
      </c>
      <c r="AI47" s="10">
        <f t="shared" ref="AI47:AI48" si="448">Q47</f>
        <v>15000</v>
      </c>
      <c r="AJ47" s="10">
        <f t="shared" ref="AJ47:AJ51" si="449">SUM(AE47:AI47)</f>
        <v>48102.175999999999</v>
      </c>
      <c r="AK47" s="10">
        <f t="shared" ref="AK47:AK48" si="450">AJ47*12</f>
        <v>577226.11199999996</v>
      </c>
      <c r="AL47" s="10">
        <f>AE47/30.4*$T$7</f>
        <v>37031.57894736842</v>
      </c>
      <c r="AM47" s="10">
        <f>(AE47/30.4*$T$7)*0.25</f>
        <v>9257.894736842105</v>
      </c>
      <c r="AN47" s="10">
        <f t="shared" ref="AN47:AN48" si="451">AK47+AL47+AM47</f>
        <v>623515.58568421053</v>
      </c>
      <c r="AO47" s="10">
        <f>AE47*$W$7</f>
        <v>4784.4800000000005</v>
      </c>
      <c r="AP47" s="10">
        <f>AE47*$X$7</f>
        <v>4784.4800000000005</v>
      </c>
      <c r="AQ47" s="10">
        <f t="shared" si="152"/>
        <v>844.31999999999994</v>
      </c>
      <c r="AR47" s="10">
        <f t="shared" ref="AR47:AR51" si="452">(AQ47+AO47+AP47)*12</f>
        <v>124959.36000000002</v>
      </c>
      <c r="AS47" s="10">
        <f t="shared" ref="AS47:AS51" si="453">AR47+AN47</f>
        <v>748474.94568421051</v>
      </c>
      <c r="AT47" s="10"/>
      <c r="AU47" s="10">
        <f t="shared" si="155"/>
        <v>748474.94568421051</v>
      </c>
      <c r="AV47" s="10"/>
      <c r="AW47" s="10">
        <f t="shared" ref="AW47:AW51" si="454">AE47*(1+$AW$7)</f>
        <v>28988.32</v>
      </c>
      <c r="AX47" s="10">
        <f t="shared" ref="AX47:AX51" si="455">AF47</f>
        <v>4334.1760000000004</v>
      </c>
      <c r="AY47" s="10">
        <f t="shared" ref="AY47:AY51" si="456">AG47</f>
        <v>624</v>
      </c>
      <c r="AZ47" s="10">
        <f t="shared" ref="AZ47:AZ51" si="457">AH47</f>
        <v>0</v>
      </c>
      <c r="BA47" s="10">
        <f t="shared" ref="BA47:BA51" si="458">AI47</f>
        <v>15000</v>
      </c>
      <c r="BB47" s="10">
        <f t="shared" ref="BB47:BB51" si="459">SUM(AW47:BA47)</f>
        <v>48946.495999999999</v>
      </c>
      <c r="BC47" s="10">
        <f t="shared" ref="BC47:BC48" si="460">BB47*12</f>
        <v>587357.95200000005</v>
      </c>
      <c r="BD47" s="10">
        <f>AW47/30.4*$T$7</f>
        <v>38142.526315789473</v>
      </c>
      <c r="BE47" s="10">
        <f>(AW47/30.4*$T$7)*0.25</f>
        <v>9535.6315789473683</v>
      </c>
      <c r="BF47" s="10">
        <f t="shared" ref="BF47:BF48" si="461">BC47+BD47+BE47</f>
        <v>635036.1098947369</v>
      </c>
      <c r="BG47" s="10">
        <f>AW47*$W$7</f>
        <v>4928.0144</v>
      </c>
      <c r="BH47" s="10">
        <f>AW47*$X$7</f>
        <v>4928.0144</v>
      </c>
      <c r="BI47" s="10">
        <f t="shared" ref="BI47:BI51" si="462">AW47*$Y$7</f>
        <v>869.64959999999996</v>
      </c>
      <c r="BJ47" s="10">
        <f t="shared" ref="BJ47:BJ51" si="463">(BI47+BG47+BH47)*12</f>
        <v>128708.14080000001</v>
      </c>
      <c r="BK47" s="10">
        <f t="shared" ref="BK47:BK51" si="464">BJ47+BF47</f>
        <v>763744.25069473695</v>
      </c>
      <c r="BL47" s="10"/>
      <c r="BM47" s="10">
        <f t="shared" si="32"/>
        <v>763744.25069473695</v>
      </c>
      <c r="BN47" s="10"/>
      <c r="BO47" s="10">
        <f t="shared" si="160"/>
        <v>30002.911199999999</v>
      </c>
      <c r="BP47" s="10">
        <f t="shared" ref="BP47:BP51" si="465">AX47</f>
        <v>4334.1760000000004</v>
      </c>
      <c r="BQ47" s="10">
        <f t="shared" ref="BQ47:BQ51" si="466">AY47</f>
        <v>624</v>
      </c>
      <c r="BR47" s="10">
        <f t="shared" ref="BR47:BR51" si="467">AZ47</f>
        <v>0</v>
      </c>
      <c r="BS47" s="10">
        <f t="shared" ref="BS47:BS51" si="468">BA47</f>
        <v>15000</v>
      </c>
      <c r="BT47" s="10">
        <f t="shared" ref="BT47:BT51" si="469">SUM(BO47:BS47)</f>
        <v>49961.087200000002</v>
      </c>
      <c r="BU47" s="10">
        <f t="shared" ref="BU47:BU48" si="470">BT47*12</f>
        <v>599533.04639999999</v>
      </c>
      <c r="BV47" s="10">
        <f>BO47/30.4*$T$7</f>
        <v>39477.514736842102</v>
      </c>
      <c r="BW47" s="10">
        <f>(BO47/30.4*$T$7)*0.25</f>
        <v>9869.3786842105255</v>
      </c>
      <c r="BX47" s="10">
        <f t="shared" ref="BX47:BX48" si="471">BU47+BV47+BW47</f>
        <v>648879.9398210526</v>
      </c>
      <c r="BY47" s="10">
        <f>BO47*$W$7</f>
        <v>5100.4949040000001</v>
      </c>
      <c r="BZ47" s="10">
        <f>BO47*$X$7</f>
        <v>5100.4949040000001</v>
      </c>
      <c r="CA47" s="10">
        <f t="shared" ref="CA47:CA51" si="472">BO47*$Y$7</f>
        <v>900.08733599999994</v>
      </c>
      <c r="CB47" s="10">
        <f t="shared" ref="CB47:CB51" si="473">(CA47+BY47+BZ47)*12</f>
        <v>133212.925728</v>
      </c>
      <c r="CC47" s="10">
        <f t="shared" ref="CC47:CC51" si="474">CB47+BX47</f>
        <v>782092.8655490526</v>
      </c>
      <c r="CD47" s="10"/>
      <c r="CE47" s="10">
        <f t="shared" ref="CE47:CE51" si="475">I47*CC47</f>
        <v>782092.8655490526</v>
      </c>
      <c r="CF47" s="10"/>
      <c r="CG47" s="10">
        <f t="shared" si="165"/>
        <v>31203.027647999999</v>
      </c>
      <c r="CH47" s="10">
        <f t="shared" ref="CH47:CH51" si="476">BP47</f>
        <v>4334.1760000000004</v>
      </c>
      <c r="CI47" s="10">
        <f t="shared" ref="CI47:CI51" si="477">BQ47</f>
        <v>624</v>
      </c>
      <c r="CJ47" s="10">
        <f t="shared" ref="CJ47:CJ51" si="478">BR47</f>
        <v>0</v>
      </c>
      <c r="CK47" s="10">
        <f t="shared" ref="CK47:CK51" si="479">BS47</f>
        <v>15000</v>
      </c>
      <c r="CL47" s="10">
        <f t="shared" ref="CL47:CL51" si="480">SUM(CG47:CK47)</f>
        <v>51161.203648000002</v>
      </c>
      <c r="CM47" s="10">
        <f t="shared" ref="CM47:CM48" si="481">CL47*12</f>
        <v>613934.44377600006</v>
      </c>
      <c r="CN47" s="10">
        <f>CG47/30.4*$T$7</f>
        <v>41056.61532631579</v>
      </c>
      <c r="CO47" s="10">
        <f>(CG47/30.4*$T$7)*0.25</f>
        <v>10264.153831578948</v>
      </c>
      <c r="CP47" s="10">
        <f t="shared" ref="CP47:CP48" si="482">CM47+CN47+CO47</f>
        <v>665255.21293389471</v>
      </c>
      <c r="CQ47" s="10">
        <f>CG47*$W$7</f>
        <v>5304.5147001599998</v>
      </c>
      <c r="CR47" s="10">
        <f>CG47*$X$7</f>
        <v>5304.5147001599998</v>
      </c>
      <c r="CS47" s="10">
        <f t="shared" ref="CS47:CS51" si="483">CG47*$Y$7</f>
        <v>936.09082943999999</v>
      </c>
      <c r="CT47" s="10">
        <f t="shared" ref="CT47:CT51" si="484">(CS47+CQ47+CR47)*12</f>
        <v>138541.44275712001</v>
      </c>
      <c r="CU47" s="10">
        <f t="shared" ref="CU47:CU51" si="485">CT47+CP47</f>
        <v>803796.65569101472</v>
      </c>
      <c r="CV47" s="10"/>
      <c r="CW47" s="10">
        <f t="shared" si="170"/>
        <v>803796.65569101472</v>
      </c>
      <c r="CX47" s="10"/>
      <c r="CY47" s="10">
        <f t="shared" si="171"/>
        <v>32607.163892159999</v>
      </c>
      <c r="CZ47" s="10">
        <f t="shared" ref="CZ47:CZ51" si="486">CH47</f>
        <v>4334.1760000000004</v>
      </c>
      <c r="DA47" s="10">
        <f t="shared" ref="DA47:DA51" si="487">CI47</f>
        <v>624</v>
      </c>
      <c r="DB47" s="10">
        <f t="shared" ref="DB47:DB51" si="488">CJ47</f>
        <v>0</v>
      </c>
      <c r="DC47" s="10">
        <f t="shared" ref="DC47:DC51" si="489">CK47</f>
        <v>15000</v>
      </c>
      <c r="DD47" s="10">
        <f t="shared" ref="DD47:DD51" si="490">SUM(CY47:DC47)</f>
        <v>52565.339892160002</v>
      </c>
      <c r="DE47" s="10">
        <f t="shared" ref="DE47:DE48" si="491">DD47*12</f>
        <v>630784.07870592002</v>
      </c>
      <c r="DF47" s="10">
        <f>CY47/30.4*$T$7</f>
        <v>42904.163016000006</v>
      </c>
      <c r="DG47" s="10">
        <f>(CY47/30.4*$T$7)*0.25</f>
        <v>10726.040754000001</v>
      </c>
      <c r="DH47" s="10">
        <f t="shared" ref="DH47:DH48" si="492">DE47+DF47+DG47</f>
        <v>684414.28247591993</v>
      </c>
      <c r="DI47" s="10">
        <f>CY47*$W$7</f>
        <v>5543.2178616671999</v>
      </c>
      <c r="DJ47" s="10">
        <f>CY47*$X$7</f>
        <v>5543.2178616671999</v>
      </c>
      <c r="DK47" s="10">
        <f t="shared" ref="DK47:DK51" si="493">CY47*$Y$7</f>
        <v>978.21491676479991</v>
      </c>
      <c r="DL47" s="10">
        <f t="shared" ref="DL47:DL51" si="494">(DK47+DI47+DJ47)*12</f>
        <v>144775.8076811904</v>
      </c>
      <c r="DM47" s="10">
        <f t="shared" ref="DM47:DM51" si="495">DL47+DH47</f>
        <v>829190.09015711036</v>
      </c>
      <c r="DN47" s="10"/>
      <c r="DO47" s="10">
        <f t="shared" ref="DO47:DO50" si="496">K47*DM47</f>
        <v>829190.09015711036</v>
      </c>
      <c r="DP47" s="10"/>
    </row>
    <row r="48" spans="2:120" s="1" customFormat="1" x14ac:dyDescent="0.2">
      <c r="B48" t="s">
        <v>18</v>
      </c>
      <c r="C48" s="2">
        <v>8</v>
      </c>
      <c r="D48" t="s">
        <v>152</v>
      </c>
      <c r="E48" t="s">
        <v>326</v>
      </c>
      <c r="F48" s="2"/>
      <c r="G48" s="2"/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10">
        <f>SUMIF($D$86:$D$94,C48,$F$86:$F$94)</f>
        <v>10000</v>
      </c>
      <c r="N48" s="10">
        <f>SUMIF($D$86:$D$94,$C48,$G$86:$G$94)</f>
        <v>1500</v>
      </c>
      <c r="O48" s="10">
        <f>SUMIF($D$86:$D$94,$C48,$H$86:$H$94)</f>
        <v>624</v>
      </c>
      <c r="P48" s="10">
        <f>SUMIF($D$86:$D$94,$C48,$I$86:$I$94)</f>
        <v>491</v>
      </c>
      <c r="Q48" s="10">
        <f>SUMIF($D$86:$D$94,$C48,$J$86:$J$94)</f>
        <v>1000</v>
      </c>
      <c r="R48" s="10">
        <f t="shared" si="439"/>
        <v>13615</v>
      </c>
      <c r="S48" s="10">
        <f t="shared" si="440"/>
        <v>163380</v>
      </c>
      <c r="T48" s="10">
        <f>M48/30.4*$T$7</f>
        <v>13157.894736842107</v>
      </c>
      <c r="U48" s="10">
        <f>(M48/30.4*$T$7)*0.25</f>
        <v>3289.4736842105267</v>
      </c>
      <c r="V48" s="10">
        <f t="shared" si="441"/>
        <v>179827.36842105264</v>
      </c>
      <c r="W48" s="10">
        <f>M48*$W$7</f>
        <v>1700.0000000000002</v>
      </c>
      <c r="X48" s="10">
        <f>M48*$X$7</f>
        <v>1700.0000000000002</v>
      </c>
      <c r="Y48" s="10">
        <f t="shared" si="148"/>
        <v>300</v>
      </c>
      <c r="Z48" s="10">
        <f t="shared" ref="Z48:Z51" si="497">(Y48+W48+X48)*12</f>
        <v>44400.000000000007</v>
      </c>
      <c r="AA48" s="10">
        <f t="shared" ref="AA48:AA51" si="498">Z48+V48</f>
        <v>224227.36842105264</v>
      </c>
      <c r="AB48" s="10"/>
      <c r="AC48" s="10">
        <f>L48*AA48</f>
        <v>224227.36842105264</v>
      </c>
      <c r="AD48" s="10"/>
      <c r="AE48" s="10">
        <f t="shared" si="444"/>
        <v>10000</v>
      </c>
      <c r="AF48" s="10">
        <f t="shared" si="445"/>
        <v>1500</v>
      </c>
      <c r="AG48" s="10">
        <f t="shared" si="446"/>
        <v>624</v>
      </c>
      <c r="AH48" s="10">
        <f t="shared" si="447"/>
        <v>491</v>
      </c>
      <c r="AI48" s="10">
        <f t="shared" si="448"/>
        <v>1000</v>
      </c>
      <c r="AJ48" s="10">
        <f t="shared" si="449"/>
        <v>13615</v>
      </c>
      <c r="AK48" s="10">
        <f t="shared" si="450"/>
        <v>163380</v>
      </c>
      <c r="AL48" s="10">
        <f>AE48/30.4*$T$7</f>
        <v>13157.894736842107</v>
      </c>
      <c r="AM48" s="10">
        <f>(AE48/30.4*$T$7)*0.25</f>
        <v>3289.4736842105267</v>
      </c>
      <c r="AN48" s="10">
        <f t="shared" si="451"/>
        <v>179827.36842105264</v>
      </c>
      <c r="AO48" s="10">
        <f>AE48*$W$7</f>
        <v>1700.0000000000002</v>
      </c>
      <c r="AP48" s="10">
        <f>AE48*$X$7</f>
        <v>1700.0000000000002</v>
      </c>
      <c r="AQ48" s="10">
        <f t="shared" si="152"/>
        <v>300</v>
      </c>
      <c r="AR48" s="10">
        <f t="shared" si="452"/>
        <v>44400.000000000007</v>
      </c>
      <c r="AS48" s="10">
        <f t="shared" si="453"/>
        <v>224227.36842105264</v>
      </c>
      <c r="AT48" s="10"/>
      <c r="AU48" s="10">
        <f t="shared" si="155"/>
        <v>0</v>
      </c>
      <c r="AV48" s="10"/>
      <c r="AW48" s="10">
        <f t="shared" si="454"/>
        <v>10300</v>
      </c>
      <c r="AX48" s="10">
        <f t="shared" si="455"/>
        <v>1500</v>
      </c>
      <c r="AY48" s="10">
        <f t="shared" si="456"/>
        <v>624</v>
      </c>
      <c r="AZ48" s="10">
        <f t="shared" si="457"/>
        <v>491</v>
      </c>
      <c r="BA48" s="10">
        <f t="shared" si="458"/>
        <v>1000</v>
      </c>
      <c r="BB48" s="10">
        <f t="shared" si="459"/>
        <v>13915</v>
      </c>
      <c r="BC48" s="10">
        <f t="shared" si="460"/>
        <v>166980</v>
      </c>
      <c r="BD48" s="10">
        <f>AW48/30.4*$T$7</f>
        <v>13552.631578947368</v>
      </c>
      <c r="BE48" s="10">
        <f>(AW48/30.4*$T$7)*0.25</f>
        <v>3388.1578947368421</v>
      </c>
      <c r="BF48" s="10">
        <f t="shared" si="461"/>
        <v>183920.78947368421</v>
      </c>
      <c r="BG48" s="10">
        <f>AW48*$W$7</f>
        <v>1751.0000000000002</v>
      </c>
      <c r="BH48" s="10">
        <f>AW48*$X$7</f>
        <v>1751.0000000000002</v>
      </c>
      <c r="BI48" s="10">
        <f t="shared" si="462"/>
        <v>309</v>
      </c>
      <c r="BJ48" s="10">
        <f t="shared" si="463"/>
        <v>45732</v>
      </c>
      <c r="BK48" s="10">
        <f t="shared" si="464"/>
        <v>229652.78947368421</v>
      </c>
      <c r="BL48" s="10"/>
      <c r="BM48" s="10">
        <f t="shared" si="32"/>
        <v>229652.78947368421</v>
      </c>
      <c r="BN48" s="10"/>
      <c r="BO48" s="10">
        <f t="shared" si="160"/>
        <v>10660.5</v>
      </c>
      <c r="BP48" s="10">
        <f t="shared" si="465"/>
        <v>1500</v>
      </c>
      <c r="BQ48" s="10">
        <f t="shared" si="466"/>
        <v>624</v>
      </c>
      <c r="BR48" s="10">
        <f t="shared" si="467"/>
        <v>491</v>
      </c>
      <c r="BS48" s="10">
        <f t="shared" si="468"/>
        <v>1000</v>
      </c>
      <c r="BT48" s="10">
        <f t="shared" si="469"/>
        <v>14275.5</v>
      </c>
      <c r="BU48" s="10">
        <f t="shared" si="470"/>
        <v>171306</v>
      </c>
      <c r="BV48" s="10">
        <f>BO48/30.4*$T$7</f>
        <v>14026.973684210527</v>
      </c>
      <c r="BW48" s="10">
        <f>(BO48/30.4*$T$7)*0.25</f>
        <v>3506.7434210526317</v>
      </c>
      <c r="BX48" s="10">
        <f t="shared" si="471"/>
        <v>188839.71710526317</v>
      </c>
      <c r="BY48" s="10">
        <f>BO48*$W$7</f>
        <v>1812.2850000000001</v>
      </c>
      <c r="BZ48" s="10">
        <f>BO48*$X$7</f>
        <v>1812.2850000000001</v>
      </c>
      <c r="CA48" s="10">
        <f t="shared" si="472"/>
        <v>319.815</v>
      </c>
      <c r="CB48" s="10">
        <f t="shared" si="473"/>
        <v>47332.62</v>
      </c>
      <c r="CC48" s="10">
        <f t="shared" si="474"/>
        <v>236172.33710526317</v>
      </c>
      <c r="CD48" s="10"/>
      <c r="CE48" s="10">
        <f t="shared" si="475"/>
        <v>236172.33710526317</v>
      </c>
      <c r="CF48" s="10"/>
      <c r="CG48" s="10">
        <f t="shared" si="165"/>
        <v>11086.92</v>
      </c>
      <c r="CH48" s="10">
        <f t="shared" si="476"/>
        <v>1500</v>
      </c>
      <c r="CI48" s="10">
        <f t="shared" si="477"/>
        <v>624</v>
      </c>
      <c r="CJ48" s="10">
        <f t="shared" si="478"/>
        <v>491</v>
      </c>
      <c r="CK48" s="10">
        <f t="shared" si="479"/>
        <v>1000</v>
      </c>
      <c r="CL48" s="10">
        <f t="shared" si="480"/>
        <v>14701.92</v>
      </c>
      <c r="CM48" s="10">
        <f t="shared" si="481"/>
        <v>176423.04000000001</v>
      </c>
      <c r="CN48" s="10">
        <f>CG48/30.4*$T$7</f>
        <v>14588.052631578948</v>
      </c>
      <c r="CO48" s="10">
        <f>(CG48/30.4*$T$7)*0.25</f>
        <v>3647.0131578947371</v>
      </c>
      <c r="CP48" s="10">
        <f t="shared" si="482"/>
        <v>194658.10578947372</v>
      </c>
      <c r="CQ48" s="10">
        <f>CG48*$W$7</f>
        <v>1884.7764000000002</v>
      </c>
      <c r="CR48" s="10">
        <f>CG48*$X$7</f>
        <v>1884.7764000000002</v>
      </c>
      <c r="CS48" s="10">
        <f t="shared" si="483"/>
        <v>332.60759999999999</v>
      </c>
      <c r="CT48" s="10">
        <f t="shared" si="484"/>
        <v>49225.924800000008</v>
      </c>
      <c r="CU48" s="10">
        <f t="shared" si="485"/>
        <v>243884.03058947372</v>
      </c>
      <c r="CV48" s="10"/>
      <c r="CW48" s="10">
        <f t="shared" si="170"/>
        <v>243884.03058947372</v>
      </c>
      <c r="CX48" s="10"/>
      <c r="CY48" s="10">
        <f t="shared" si="171"/>
        <v>11585.831399999999</v>
      </c>
      <c r="CZ48" s="10">
        <f t="shared" si="486"/>
        <v>1500</v>
      </c>
      <c r="DA48" s="10">
        <f t="shared" si="487"/>
        <v>624</v>
      </c>
      <c r="DB48" s="10">
        <f t="shared" si="488"/>
        <v>491</v>
      </c>
      <c r="DC48" s="10">
        <f t="shared" si="489"/>
        <v>1000</v>
      </c>
      <c r="DD48" s="10">
        <f t="shared" si="490"/>
        <v>15200.831399999999</v>
      </c>
      <c r="DE48" s="10">
        <f t="shared" si="491"/>
        <v>182409.9768</v>
      </c>
      <c r="DF48" s="10">
        <f>CY48/30.4*$T$7</f>
        <v>15244.514999999999</v>
      </c>
      <c r="DG48" s="10">
        <f>(CY48/30.4*$T$7)*0.25</f>
        <v>3811.1287499999999</v>
      </c>
      <c r="DH48" s="10">
        <f t="shared" si="492"/>
        <v>201465.62055000002</v>
      </c>
      <c r="DI48" s="10">
        <f>CY48*$W$7</f>
        <v>1969.591338</v>
      </c>
      <c r="DJ48" s="10">
        <f>CY48*$X$7</f>
        <v>1969.591338</v>
      </c>
      <c r="DK48" s="10">
        <f t="shared" si="493"/>
        <v>347.57494199999996</v>
      </c>
      <c r="DL48" s="10">
        <f t="shared" si="494"/>
        <v>51441.091415999996</v>
      </c>
      <c r="DM48" s="10">
        <f t="shared" si="495"/>
        <v>252906.71196600003</v>
      </c>
      <c r="DN48" s="10"/>
      <c r="DO48" s="10">
        <f t="shared" si="496"/>
        <v>252906.71196600003</v>
      </c>
      <c r="DP48" s="10"/>
    </row>
    <row r="49" spans="2:120" s="1" customFormat="1" x14ac:dyDescent="0.2">
      <c r="B49" t="s">
        <v>18</v>
      </c>
      <c r="C49" s="2">
        <v>6</v>
      </c>
      <c r="D49" t="s">
        <v>151</v>
      </c>
      <c r="E49" t="s">
        <v>326</v>
      </c>
      <c r="F49" s="2"/>
      <c r="G49" s="2"/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10">
        <f>SUMIF($D$86:$D$94,C49,$F$86:$F$94)</f>
        <v>15438</v>
      </c>
      <c r="N49" s="10">
        <f>SUMIF($D$86:$D$94,$C49,$G$86:$G$94)</f>
        <v>2377.4519999999998</v>
      </c>
      <c r="O49" s="10">
        <f>SUMIF($D$86:$D$94,$C49,$H$86:$H$94)</f>
        <v>624</v>
      </c>
      <c r="P49" s="10">
        <f>SUMIF($D$86:$D$94,$C49,$I$86:$I$94)</f>
        <v>491</v>
      </c>
      <c r="Q49" s="10">
        <f>SUMIF($D$86:$D$94,$C49,$J$86:$J$94)</f>
        <v>2500</v>
      </c>
      <c r="R49" s="10">
        <f t="shared" si="439"/>
        <v>21430.452000000001</v>
      </c>
      <c r="S49" s="10">
        <f>R49*12</f>
        <v>257165.424</v>
      </c>
      <c r="T49" s="10">
        <f>M49/30.4*$T$7</f>
        <v>20313.157894736843</v>
      </c>
      <c r="U49" s="10">
        <f>(M49/30.4*$T$7)*0.25</f>
        <v>5078.2894736842109</v>
      </c>
      <c r="V49" s="10">
        <f>S49+T49+U49</f>
        <v>282556.87136842107</v>
      </c>
      <c r="W49" s="10">
        <f>M49*$W$7</f>
        <v>2624.46</v>
      </c>
      <c r="X49" s="10">
        <f>M49*$X$7</f>
        <v>2624.46</v>
      </c>
      <c r="Y49" s="10">
        <f t="shared" si="148"/>
        <v>463.14</v>
      </c>
      <c r="Z49" s="10">
        <f t="shared" si="497"/>
        <v>68544.72</v>
      </c>
      <c r="AA49" s="10">
        <f t="shared" si="498"/>
        <v>351101.5913684211</v>
      </c>
      <c r="AB49" s="10"/>
      <c r="AC49" s="10">
        <f>L49*AA49</f>
        <v>351101.5913684211</v>
      </c>
      <c r="AD49" s="10"/>
      <c r="AE49" s="10">
        <f t="shared" si="444"/>
        <v>15438</v>
      </c>
      <c r="AF49" s="10">
        <f t="shared" ref="AF49:AF51" si="499">N49</f>
        <v>2377.4519999999998</v>
      </c>
      <c r="AG49" s="10">
        <f t="shared" ref="AG49:AG51" si="500">O49</f>
        <v>624</v>
      </c>
      <c r="AH49" s="10">
        <f t="shared" ref="AH49:AH51" si="501">P49</f>
        <v>491</v>
      </c>
      <c r="AI49" s="10">
        <f t="shared" ref="AI49:AI51" si="502">Q49</f>
        <v>2500</v>
      </c>
      <c r="AJ49" s="10">
        <f t="shared" si="449"/>
        <v>21430.452000000001</v>
      </c>
      <c r="AK49" s="10">
        <f>AJ49*12</f>
        <v>257165.424</v>
      </c>
      <c r="AL49" s="10">
        <f>AE49/30.4*$T$7</f>
        <v>20313.157894736843</v>
      </c>
      <c r="AM49" s="10">
        <f>(AE49/30.4*$T$7)*0.25</f>
        <v>5078.2894736842109</v>
      </c>
      <c r="AN49" s="10">
        <f>AK49+AL49+AM49</f>
        <v>282556.87136842107</v>
      </c>
      <c r="AO49" s="10">
        <f>AE49*$W$7</f>
        <v>2624.46</v>
      </c>
      <c r="AP49" s="10">
        <f>AE49*$X$7</f>
        <v>2624.46</v>
      </c>
      <c r="AQ49" s="10">
        <f t="shared" si="152"/>
        <v>463.14</v>
      </c>
      <c r="AR49" s="10">
        <f t="shared" si="452"/>
        <v>68544.72</v>
      </c>
      <c r="AS49" s="10">
        <f t="shared" si="453"/>
        <v>351101.5913684211</v>
      </c>
      <c r="AT49" s="10"/>
      <c r="AU49" s="10">
        <f t="shared" si="155"/>
        <v>0</v>
      </c>
      <c r="AV49" s="10"/>
      <c r="AW49" s="10">
        <f t="shared" si="454"/>
        <v>15901.140000000001</v>
      </c>
      <c r="AX49" s="10">
        <f t="shared" si="455"/>
        <v>2377.4519999999998</v>
      </c>
      <c r="AY49" s="10">
        <f t="shared" si="456"/>
        <v>624</v>
      </c>
      <c r="AZ49" s="10">
        <f t="shared" si="457"/>
        <v>491</v>
      </c>
      <c r="BA49" s="10">
        <f t="shared" si="458"/>
        <v>2500</v>
      </c>
      <c r="BB49" s="10">
        <f t="shared" si="459"/>
        <v>21893.592000000001</v>
      </c>
      <c r="BC49" s="10">
        <f>BB49*12</f>
        <v>262723.10399999999</v>
      </c>
      <c r="BD49" s="10">
        <f>AW49/30.4*$T$7</f>
        <v>20922.55263157895</v>
      </c>
      <c r="BE49" s="10">
        <f>(AW49/30.4*$T$7)*0.25</f>
        <v>5230.6381578947376</v>
      </c>
      <c r="BF49" s="10">
        <f>BC49+BD49+BE49</f>
        <v>288876.29478947364</v>
      </c>
      <c r="BG49" s="10">
        <f>AW49*$W$7</f>
        <v>2703.1938000000005</v>
      </c>
      <c r="BH49" s="10">
        <f>AW49*$X$7</f>
        <v>2703.1938000000005</v>
      </c>
      <c r="BI49" s="10">
        <f t="shared" si="462"/>
        <v>477.0342</v>
      </c>
      <c r="BJ49" s="10">
        <f t="shared" si="463"/>
        <v>70601.061600000015</v>
      </c>
      <c r="BK49" s="10">
        <f t="shared" si="464"/>
        <v>359477.35638947366</v>
      </c>
      <c r="BL49" s="10"/>
      <c r="BM49" s="10">
        <f t="shared" si="32"/>
        <v>359477.35638947366</v>
      </c>
      <c r="BN49" s="10"/>
      <c r="BO49" s="10">
        <f t="shared" si="160"/>
        <v>16457.679899999999</v>
      </c>
      <c r="BP49" s="10">
        <f t="shared" si="465"/>
        <v>2377.4519999999998</v>
      </c>
      <c r="BQ49" s="10">
        <f t="shared" si="466"/>
        <v>624</v>
      </c>
      <c r="BR49" s="10">
        <f t="shared" si="467"/>
        <v>491</v>
      </c>
      <c r="BS49" s="10">
        <f t="shared" si="468"/>
        <v>2500</v>
      </c>
      <c r="BT49" s="10">
        <f t="shared" si="469"/>
        <v>22450.1319</v>
      </c>
      <c r="BU49" s="10">
        <f>BT49*12</f>
        <v>269401.58279999997</v>
      </c>
      <c r="BV49" s="10">
        <f>BO49/30.4*$T$7</f>
        <v>21654.841973684212</v>
      </c>
      <c r="BW49" s="10">
        <f>(BO49/30.4*$T$7)*0.25</f>
        <v>5413.7104934210529</v>
      </c>
      <c r="BX49" s="10">
        <f>BU49+BV49+BW49</f>
        <v>296470.13526710524</v>
      </c>
      <c r="BY49" s="10">
        <f>BO49*$W$7</f>
        <v>2797.8055829999998</v>
      </c>
      <c r="BZ49" s="10">
        <f>BO49*$X$7</f>
        <v>2797.8055829999998</v>
      </c>
      <c r="CA49" s="10">
        <f t="shared" si="472"/>
        <v>493.73039699999998</v>
      </c>
      <c r="CB49" s="10">
        <f t="shared" si="473"/>
        <v>73072.098755999992</v>
      </c>
      <c r="CC49" s="10">
        <f t="shared" si="474"/>
        <v>369542.23402310524</v>
      </c>
      <c r="CD49" s="10"/>
      <c r="CE49" s="10">
        <f t="shared" si="475"/>
        <v>369542.23402310524</v>
      </c>
      <c r="CF49" s="10"/>
      <c r="CG49" s="10">
        <f t="shared" si="165"/>
        <v>17115.987096000001</v>
      </c>
      <c r="CH49" s="10">
        <f t="shared" si="476"/>
        <v>2377.4519999999998</v>
      </c>
      <c r="CI49" s="10">
        <f t="shared" si="477"/>
        <v>624</v>
      </c>
      <c r="CJ49" s="10">
        <f t="shared" si="478"/>
        <v>491</v>
      </c>
      <c r="CK49" s="10">
        <f t="shared" si="479"/>
        <v>2500</v>
      </c>
      <c r="CL49" s="10">
        <f t="shared" si="480"/>
        <v>23108.439096000002</v>
      </c>
      <c r="CM49" s="10">
        <f>CL49*12</f>
        <v>277301.26915200002</v>
      </c>
      <c r="CN49" s="10">
        <f>CG49/30.4*$T$7</f>
        <v>22521.035652631581</v>
      </c>
      <c r="CO49" s="10">
        <f>(CG49/30.4*$T$7)*0.25</f>
        <v>5630.2589131578952</v>
      </c>
      <c r="CP49" s="10">
        <f>CM49+CN49+CO49</f>
        <v>305452.56371778954</v>
      </c>
      <c r="CQ49" s="10">
        <f>CG49*$W$7</f>
        <v>2909.7178063200004</v>
      </c>
      <c r="CR49" s="10">
        <f>CG49*$X$7</f>
        <v>2909.7178063200004</v>
      </c>
      <c r="CS49" s="10">
        <f t="shared" si="483"/>
        <v>513.47961287999999</v>
      </c>
      <c r="CT49" s="10">
        <f t="shared" si="484"/>
        <v>75994.98270624</v>
      </c>
      <c r="CU49" s="10">
        <f t="shared" si="485"/>
        <v>381447.54642402951</v>
      </c>
      <c r="CV49" s="10"/>
      <c r="CW49" s="10">
        <f t="shared" si="170"/>
        <v>381447.54642402951</v>
      </c>
      <c r="CX49" s="10"/>
      <c r="CY49" s="10">
        <f t="shared" si="171"/>
        <v>17886.206515319998</v>
      </c>
      <c r="CZ49" s="10">
        <f t="shared" si="486"/>
        <v>2377.4519999999998</v>
      </c>
      <c r="DA49" s="10">
        <f t="shared" si="487"/>
        <v>624</v>
      </c>
      <c r="DB49" s="10">
        <f t="shared" si="488"/>
        <v>491</v>
      </c>
      <c r="DC49" s="10">
        <f t="shared" si="489"/>
        <v>2500</v>
      </c>
      <c r="DD49" s="10">
        <f t="shared" si="490"/>
        <v>23878.658515319999</v>
      </c>
      <c r="DE49" s="10">
        <f>DD49*12</f>
        <v>286543.90218383999</v>
      </c>
      <c r="DF49" s="10">
        <f>CY49/30.4*$T$7</f>
        <v>23534.482257</v>
      </c>
      <c r="DG49" s="10">
        <f>(CY49/30.4*$T$7)*0.25</f>
        <v>5883.6205642499999</v>
      </c>
      <c r="DH49" s="10">
        <f>DE49+DF49+DG49</f>
        <v>315962.00500508997</v>
      </c>
      <c r="DI49" s="10">
        <f>CY49*$W$7</f>
        <v>3040.6551076043997</v>
      </c>
      <c r="DJ49" s="10">
        <f>CY49*$X$7</f>
        <v>3040.6551076043997</v>
      </c>
      <c r="DK49" s="10">
        <f t="shared" si="493"/>
        <v>536.58619545959994</v>
      </c>
      <c r="DL49" s="10">
        <f t="shared" si="494"/>
        <v>79414.756928020797</v>
      </c>
      <c r="DM49" s="10">
        <f t="shared" si="495"/>
        <v>395376.76193311077</v>
      </c>
      <c r="DN49" s="10"/>
      <c r="DO49" s="10">
        <f t="shared" si="496"/>
        <v>395376.76193311077</v>
      </c>
      <c r="DP49" s="10"/>
    </row>
    <row r="50" spans="2:120" s="1" customFormat="1" x14ac:dyDescent="0.2">
      <c r="B50" t="s">
        <v>18</v>
      </c>
      <c r="C50" s="2">
        <v>6</v>
      </c>
      <c r="D50" t="s">
        <v>35</v>
      </c>
      <c r="E50" t="s">
        <v>326</v>
      </c>
      <c r="F50" s="2"/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10">
        <f>SUMIF($D$86:$D$94,C50,$F$86:$F$94)</f>
        <v>15438</v>
      </c>
      <c r="N50" s="10">
        <f>SUMIF($D$86:$D$94,$C50,$G$86:$G$94)</f>
        <v>2377.4519999999998</v>
      </c>
      <c r="O50" s="10">
        <f>SUMIF($D$86:$D$94,$C50,$H$86:$H$94)</f>
        <v>624</v>
      </c>
      <c r="P50" s="10">
        <f>SUMIF($D$86:$D$94,$C50,$I$86:$I$94)</f>
        <v>491</v>
      </c>
      <c r="Q50" s="10">
        <f>SUMIF($D$86:$D$94,$C50,$J$86:$J$94)</f>
        <v>2500</v>
      </c>
      <c r="R50" s="10">
        <f t="shared" si="439"/>
        <v>21430.452000000001</v>
      </c>
      <c r="S50" s="10">
        <f>R50*12</f>
        <v>257165.424</v>
      </c>
      <c r="T50" s="10">
        <f>M50/30.4*$T$7</f>
        <v>20313.157894736843</v>
      </c>
      <c r="U50" s="10">
        <f>(M50/30.4*$T$7)*0.25</f>
        <v>5078.2894736842109</v>
      </c>
      <c r="V50" s="10">
        <f>S50+T50+U50</f>
        <v>282556.87136842107</v>
      </c>
      <c r="W50" s="10">
        <f>M50*$W$7</f>
        <v>2624.46</v>
      </c>
      <c r="X50" s="10">
        <f>M50*$X$7</f>
        <v>2624.46</v>
      </c>
      <c r="Y50" s="10">
        <f t="shared" si="148"/>
        <v>463.14</v>
      </c>
      <c r="Z50" s="10">
        <f t="shared" si="497"/>
        <v>68544.72</v>
      </c>
      <c r="AA50" s="10">
        <f t="shared" si="498"/>
        <v>351101.5913684211</v>
      </c>
      <c r="AB50" s="10"/>
      <c r="AC50" s="10">
        <f>L50*AA50</f>
        <v>351101.5913684211</v>
      </c>
      <c r="AD50" s="10"/>
      <c r="AE50" s="10">
        <f t="shared" si="444"/>
        <v>15438</v>
      </c>
      <c r="AF50" s="10">
        <f t="shared" si="499"/>
        <v>2377.4519999999998</v>
      </c>
      <c r="AG50" s="10">
        <f t="shared" si="500"/>
        <v>624</v>
      </c>
      <c r="AH50" s="10">
        <f t="shared" si="501"/>
        <v>491</v>
      </c>
      <c r="AI50" s="10">
        <f t="shared" si="502"/>
        <v>2500</v>
      </c>
      <c r="AJ50" s="10">
        <f t="shared" si="449"/>
        <v>21430.452000000001</v>
      </c>
      <c r="AK50" s="10">
        <f>AJ50*12</f>
        <v>257165.424</v>
      </c>
      <c r="AL50" s="10">
        <f>AE50/30.4*$T$7</f>
        <v>20313.157894736843</v>
      </c>
      <c r="AM50" s="10">
        <f>(AE50/30.4*$T$7)*0.25</f>
        <v>5078.2894736842109</v>
      </c>
      <c r="AN50" s="10">
        <f>AK50+AL50+AM50</f>
        <v>282556.87136842107</v>
      </c>
      <c r="AO50" s="10">
        <f>AE50*$W$7</f>
        <v>2624.46</v>
      </c>
      <c r="AP50" s="10">
        <f>AE50*$X$7</f>
        <v>2624.46</v>
      </c>
      <c r="AQ50" s="10">
        <f t="shared" si="152"/>
        <v>463.14</v>
      </c>
      <c r="AR50" s="10">
        <f t="shared" si="452"/>
        <v>68544.72</v>
      </c>
      <c r="AS50" s="10">
        <f t="shared" si="453"/>
        <v>351101.5913684211</v>
      </c>
      <c r="AT50" s="10"/>
      <c r="AU50" s="10">
        <f t="shared" si="155"/>
        <v>351101.5913684211</v>
      </c>
      <c r="AV50" s="10"/>
      <c r="AW50" s="10">
        <f t="shared" si="454"/>
        <v>15901.140000000001</v>
      </c>
      <c r="AX50" s="10">
        <f t="shared" si="455"/>
        <v>2377.4519999999998</v>
      </c>
      <c r="AY50" s="10">
        <f t="shared" si="456"/>
        <v>624</v>
      </c>
      <c r="AZ50" s="10">
        <f t="shared" si="457"/>
        <v>491</v>
      </c>
      <c r="BA50" s="10">
        <f t="shared" si="458"/>
        <v>2500</v>
      </c>
      <c r="BB50" s="10">
        <f t="shared" si="459"/>
        <v>21893.592000000001</v>
      </c>
      <c r="BC50" s="10">
        <f>BB50*12</f>
        <v>262723.10399999999</v>
      </c>
      <c r="BD50" s="10">
        <f>AW50/30.4*$T$7</f>
        <v>20922.55263157895</v>
      </c>
      <c r="BE50" s="10">
        <f>(AW50/30.4*$T$7)*0.25</f>
        <v>5230.6381578947376</v>
      </c>
      <c r="BF50" s="10">
        <f>BC50+BD50+BE50</f>
        <v>288876.29478947364</v>
      </c>
      <c r="BG50" s="10">
        <f>AW50*$W$7</f>
        <v>2703.1938000000005</v>
      </c>
      <c r="BH50" s="10">
        <f>AW50*$X$7</f>
        <v>2703.1938000000005</v>
      </c>
      <c r="BI50" s="10">
        <f t="shared" si="462"/>
        <v>477.0342</v>
      </c>
      <c r="BJ50" s="10">
        <f t="shared" si="463"/>
        <v>70601.061600000015</v>
      </c>
      <c r="BK50" s="10">
        <f t="shared" si="464"/>
        <v>359477.35638947366</v>
      </c>
      <c r="BL50" s="10"/>
      <c r="BM50" s="10">
        <f t="shared" si="32"/>
        <v>359477.35638947366</v>
      </c>
      <c r="BN50" s="10"/>
      <c r="BO50" s="10">
        <f t="shared" si="160"/>
        <v>16457.679899999999</v>
      </c>
      <c r="BP50" s="10">
        <f t="shared" si="465"/>
        <v>2377.4519999999998</v>
      </c>
      <c r="BQ50" s="10">
        <f t="shared" si="466"/>
        <v>624</v>
      </c>
      <c r="BR50" s="10">
        <f t="shared" si="467"/>
        <v>491</v>
      </c>
      <c r="BS50" s="10">
        <f t="shared" si="468"/>
        <v>2500</v>
      </c>
      <c r="BT50" s="10">
        <f t="shared" si="469"/>
        <v>22450.1319</v>
      </c>
      <c r="BU50" s="10">
        <f>BT50*12</f>
        <v>269401.58279999997</v>
      </c>
      <c r="BV50" s="10">
        <f>BO50/30.4*$T$7</f>
        <v>21654.841973684212</v>
      </c>
      <c r="BW50" s="10">
        <f>(BO50/30.4*$T$7)*0.25</f>
        <v>5413.7104934210529</v>
      </c>
      <c r="BX50" s="10">
        <f>BU50+BV50+BW50</f>
        <v>296470.13526710524</v>
      </c>
      <c r="BY50" s="10">
        <f>BO50*$W$7</f>
        <v>2797.8055829999998</v>
      </c>
      <c r="BZ50" s="10">
        <f>BO50*$X$7</f>
        <v>2797.8055829999998</v>
      </c>
      <c r="CA50" s="10">
        <f t="shared" si="472"/>
        <v>493.73039699999998</v>
      </c>
      <c r="CB50" s="10">
        <f t="shared" si="473"/>
        <v>73072.098755999992</v>
      </c>
      <c r="CC50" s="10">
        <f t="shared" si="474"/>
        <v>369542.23402310524</v>
      </c>
      <c r="CD50" s="10"/>
      <c r="CE50" s="10">
        <f t="shared" si="475"/>
        <v>369542.23402310524</v>
      </c>
      <c r="CF50" s="10"/>
      <c r="CG50" s="10">
        <f t="shared" si="165"/>
        <v>17115.987096000001</v>
      </c>
      <c r="CH50" s="10">
        <f t="shared" si="476"/>
        <v>2377.4519999999998</v>
      </c>
      <c r="CI50" s="10">
        <f t="shared" si="477"/>
        <v>624</v>
      </c>
      <c r="CJ50" s="10">
        <f t="shared" si="478"/>
        <v>491</v>
      </c>
      <c r="CK50" s="10">
        <f t="shared" si="479"/>
        <v>2500</v>
      </c>
      <c r="CL50" s="10">
        <f t="shared" si="480"/>
        <v>23108.439096000002</v>
      </c>
      <c r="CM50" s="10">
        <f>CL50*12</f>
        <v>277301.26915200002</v>
      </c>
      <c r="CN50" s="10">
        <f>CG50/30.4*$T$7</f>
        <v>22521.035652631581</v>
      </c>
      <c r="CO50" s="10">
        <f>(CG50/30.4*$T$7)*0.25</f>
        <v>5630.2589131578952</v>
      </c>
      <c r="CP50" s="10">
        <f>CM50+CN50+CO50</f>
        <v>305452.56371778954</v>
      </c>
      <c r="CQ50" s="10">
        <f>CG50*$W$7</f>
        <v>2909.7178063200004</v>
      </c>
      <c r="CR50" s="10">
        <f>CG50*$X$7</f>
        <v>2909.7178063200004</v>
      </c>
      <c r="CS50" s="10">
        <f t="shared" si="483"/>
        <v>513.47961287999999</v>
      </c>
      <c r="CT50" s="10">
        <f t="shared" si="484"/>
        <v>75994.98270624</v>
      </c>
      <c r="CU50" s="10">
        <f t="shared" si="485"/>
        <v>381447.54642402951</v>
      </c>
      <c r="CV50" s="10"/>
      <c r="CW50" s="10">
        <f t="shared" si="170"/>
        <v>381447.54642402951</v>
      </c>
      <c r="CX50" s="10"/>
      <c r="CY50" s="10">
        <f t="shared" si="171"/>
        <v>17886.206515319998</v>
      </c>
      <c r="CZ50" s="10">
        <f t="shared" si="486"/>
        <v>2377.4519999999998</v>
      </c>
      <c r="DA50" s="10">
        <f t="shared" si="487"/>
        <v>624</v>
      </c>
      <c r="DB50" s="10">
        <f t="shared" si="488"/>
        <v>491</v>
      </c>
      <c r="DC50" s="10">
        <f t="shared" si="489"/>
        <v>2500</v>
      </c>
      <c r="DD50" s="10">
        <f t="shared" si="490"/>
        <v>23878.658515319999</v>
      </c>
      <c r="DE50" s="10">
        <f>DD50*12</f>
        <v>286543.90218383999</v>
      </c>
      <c r="DF50" s="10">
        <f>CY50/30.4*$T$7</f>
        <v>23534.482257</v>
      </c>
      <c r="DG50" s="10">
        <f>(CY50/30.4*$T$7)*0.25</f>
        <v>5883.6205642499999</v>
      </c>
      <c r="DH50" s="10">
        <f>DE50+DF50+DG50</f>
        <v>315962.00500508997</v>
      </c>
      <c r="DI50" s="10">
        <f>CY50*$W$7</f>
        <v>3040.6551076043997</v>
      </c>
      <c r="DJ50" s="10">
        <f>CY50*$X$7</f>
        <v>3040.6551076043997</v>
      </c>
      <c r="DK50" s="10">
        <f t="shared" si="493"/>
        <v>536.58619545959994</v>
      </c>
      <c r="DL50" s="10">
        <f t="shared" si="494"/>
        <v>79414.756928020797</v>
      </c>
      <c r="DM50" s="10">
        <f t="shared" si="495"/>
        <v>395376.76193311077</v>
      </c>
      <c r="DN50" s="10"/>
      <c r="DO50" s="10">
        <f t="shared" si="496"/>
        <v>395376.76193311077</v>
      </c>
      <c r="DP50" s="10"/>
    </row>
    <row r="51" spans="2:120" s="1" customFormat="1" x14ac:dyDescent="0.2">
      <c r="B51" t="s">
        <v>18</v>
      </c>
      <c r="C51" s="2">
        <v>7</v>
      </c>
      <c r="D51" t="s">
        <v>238</v>
      </c>
      <c r="E51" t="s">
        <v>326</v>
      </c>
      <c r="F51" s="2"/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10">
        <f>SUMIF($D$86:$D$94,C51,$F$86:$F$94)</f>
        <v>13480</v>
      </c>
      <c r="N51" s="10">
        <f>SUMIF($D$86:$D$94,$C51,$G$86:$G$94)</f>
        <v>2075.92</v>
      </c>
      <c r="O51" s="10">
        <f>SUMIF($D$86:$D$94,$C51,$H$86:$H$94)</f>
        <v>624</v>
      </c>
      <c r="P51" s="10">
        <f>SUMIF($D$86:$D$94,$C51,$I$86:$I$94)</f>
        <v>491</v>
      </c>
      <c r="Q51" s="10">
        <f>SUMIF($D$86:$D$94,$C51,$J$86:$J$94)</f>
        <v>2000</v>
      </c>
      <c r="R51" s="10">
        <f t="shared" si="439"/>
        <v>18670.919999999998</v>
      </c>
      <c r="S51" s="10">
        <f t="shared" ref="S51" si="503">R51*12</f>
        <v>224051.03999999998</v>
      </c>
      <c r="T51" s="10">
        <f>M51/30.4*$T$7</f>
        <v>17736.84210526316</v>
      </c>
      <c r="U51" s="10">
        <f>(M51/30.4*$T$7)*0.25</f>
        <v>4434.21052631579</v>
      </c>
      <c r="V51" s="10">
        <f t="shared" ref="V51" si="504">S51+T51+U51</f>
        <v>246222.09263157891</v>
      </c>
      <c r="W51" s="10">
        <f>M51*$W$7</f>
        <v>2291.6000000000004</v>
      </c>
      <c r="X51" s="10">
        <f>M51*$X$7</f>
        <v>2291.6000000000004</v>
      </c>
      <c r="Y51" s="10">
        <f t="shared" si="148"/>
        <v>404.4</v>
      </c>
      <c r="Z51" s="10">
        <f t="shared" si="497"/>
        <v>59851.200000000004</v>
      </c>
      <c r="AA51" s="10">
        <f t="shared" si="498"/>
        <v>306073.29263157892</v>
      </c>
      <c r="AB51" s="10"/>
      <c r="AC51" s="10">
        <f>L51*AA51</f>
        <v>306073.29263157892</v>
      </c>
      <c r="AD51" s="10"/>
      <c r="AE51" s="10">
        <f t="shared" si="444"/>
        <v>13480</v>
      </c>
      <c r="AF51" s="10">
        <f t="shared" si="499"/>
        <v>2075.92</v>
      </c>
      <c r="AG51" s="10">
        <f t="shared" si="500"/>
        <v>624</v>
      </c>
      <c r="AH51" s="10">
        <f t="shared" si="501"/>
        <v>491</v>
      </c>
      <c r="AI51" s="10">
        <f t="shared" si="502"/>
        <v>2000</v>
      </c>
      <c r="AJ51" s="10">
        <f t="shared" si="449"/>
        <v>18670.919999999998</v>
      </c>
      <c r="AK51" s="10">
        <f t="shared" ref="AK51" si="505">AJ51*12</f>
        <v>224051.03999999998</v>
      </c>
      <c r="AL51" s="10">
        <f>AE51/30.4*$T$7</f>
        <v>17736.84210526316</v>
      </c>
      <c r="AM51" s="10">
        <f>(AE51/30.4*$T$7)*0.25</f>
        <v>4434.21052631579</v>
      </c>
      <c r="AN51" s="10">
        <f t="shared" ref="AN51" si="506">AK51+AL51+AM51</f>
        <v>246222.09263157891</v>
      </c>
      <c r="AO51" s="10">
        <f>AE51*$W$7</f>
        <v>2291.6000000000004</v>
      </c>
      <c r="AP51" s="10">
        <f>AE51*$X$7</f>
        <v>2291.6000000000004</v>
      </c>
      <c r="AQ51" s="10">
        <f t="shared" si="152"/>
        <v>404.4</v>
      </c>
      <c r="AR51" s="10">
        <f t="shared" si="452"/>
        <v>59851.200000000004</v>
      </c>
      <c r="AS51" s="10">
        <f t="shared" si="453"/>
        <v>306073.29263157892</v>
      </c>
      <c r="AT51" s="10"/>
      <c r="AU51" s="10">
        <f t="shared" si="155"/>
        <v>306073.29263157892</v>
      </c>
      <c r="AV51" s="10"/>
      <c r="AW51" s="10">
        <f t="shared" si="454"/>
        <v>13884.4</v>
      </c>
      <c r="AX51" s="10">
        <f t="shared" si="455"/>
        <v>2075.92</v>
      </c>
      <c r="AY51" s="10">
        <f t="shared" si="456"/>
        <v>624</v>
      </c>
      <c r="AZ51" s="10">
        <f t="shared" si="457"/>
        <v>491</v>
      </c>
      <c r="BA51" s="10">
        <f t="shared" si="458"/>
        <v>2000</v>
      </c>
      <c r="BB51" s="10">
        <f t="shared" si="459"/>
        <v>19075.32</v>
      </c>
      <c r="BC51" s="10">
        <f t="shared" ref="BC51" si="507">BB51*12</f>
        <v>228903.84</v>
      </c>
      <c r="BD51" s="10">
        <f>AW51/30.4*$T$7</f>
        <v>18268.947368421053</v>
      </c>
      <c r="BE51" s="10">
        <f>(AW51/30.4*$T$7)*0.25</f>
        <v>4567.2368421052633</v>
      </c>
      <c r="BF51" s="10">
        <f t="shared" ref="BF51" si="508">BC51+BD51+BE51</f>
        <v>251740.02421052629</v>
      </c>
      <c r="BG51" s="10">
        <f>AW51*$W$7</f>
        <v>2360.348</v>
      </c>
      <c r="BH51" s="10">
        <f>AW51*$X$7</f>
        <v>2360.348</v>
      </c>
      <c r="BI51" s="10">
        <f t="shared" si="462"/>
        <v>416.53199999999998</v>
      </c>
      <c r="BJ51" s="10">
        <f t="shared" si="463"/>
        <v>61646.736000000004</v>
      </c>
      <c r="BK51" s="10">
        <f t="shared" si="464"/>
        <v>313386.76021052629</v>
      </c>
      <c r="BL51" s="10"/>
      <c r="BM51" s="10">
        <f t="shared" si="32"/>
        <v>313386.76021052629</v>
      </c>
      <c r="BN51" s="10"/>
      <c r="BO51" s="10">
        <f t="shared" si="160"/>
        <v>14370.353999999999</v>
      </c>
      <c r="BP51" s="10">
        <f t="shared" si="465"/>
        <v>2075.92</v>
      </c>
      <c r="BQ51" s="10">
        <f t="shared" si="466"/>
        <v>624</v>
      </c>
      <c r="BR51" s="10">
        <f t="shared" si="467"/>
        <v>491</v>
      </c>
      <c r="BS51" s="10">
        <f t="shared" si="468"/>
        <v>2000</v>
      </c>
      <c r="BT51" s="10">
        <f t="shared" si="469"/>
        <v>19561.273999999998</v>
      </c>
      <c r="BU51" s="10">
        <f t="shared" ref="BU51" si="509">BT51*12</f>
        <v>234735.28799999997</v>
      </c>
      <c r="BV51" s="10">
        <f>BO51/30.4*$T$7</f>
        <v>18908.360526315788</v>
      </c>
      <c r="BW51" s="10">
        <f>(BO51/30.4*$T$7)*0.25</f>
        <v>4727.090131578947</v>
      </c>
      <c r="BX51" s="10">
        <f t="shared" ref="BX51" si="510">BU51+BV51+BW51</f>
        <v>258370.73865789469</v>
      </c>
      <c r="BY51" s="10">
        <f>BO51*$W$7</f>
        <v>2442.96018</v>
      </c>
      <c r="BZ51" s="10">
        <f>BO51*$X$7</f>
        <v>2442.96018</v>
      </c>
      <c r="CA51" s="10">
        <f t="shared" si="472"/>
        <v>431.11061999999998</v>
      </c>
      <c r="CB51" s="10">
        <f t="shared" si="473"/>
        <v>63804.371759999995</v>
      </c>
      <c r="CC51" s="10">
        <f t="shared" si="474"/>
        <v>322175.11041789467</v>
      </c>
      <c r="CD51" s="10"/>
      <c r="CE51" s="10">
        <f t="shared" si="475"/>
        <v>322175.11041789467</v>
      </c>
      <c r="CF51" s="10"/>
      <c r="CG51" s="10">
        <f t="shared" si="165"/>
        <v>14945.168159999999</v>
      </c>
      <c r="CH51" s="10">
        <f t="shared" si="476"/>
        <v>2075.92</v>
      </c>
      <c r="CI51" s="10">
        <f t="shared" si="477"/>
        <v>624</v>
      </c>
      <c r="CJ51" s="10">
        <f t="shared" si="478"/>
        <v>491</v>
      </c>
      <c r="CK51" s="10">
        <f t="shared" si="479"/>
        <v>2000</v>
      </c>
      <c r="CL51" s="10">
        <f t="shared" si="480"/>
        <v>20136.088159999999</v>
      </c>
      <c r="CM51" s="10">
        <f t="shared" ref="CM51" si="511">CL51*12</f>
        <v>241633.05791999999</v>
      </c>
      <c r="CN51" s="10">
        <f>CG51/30.4*$T$7</f>
        <v>19664.694947368422</v>
      </c>
      <c r="CO51" s="10">
        <f>(CG51/30.4*$T$7)*0.25</f>
        <v>4916.1737368421054</v>
      </c>
      <c r="CP51" s="10">
        <f t="shared" ref="CP51" si="512">CM51+CN51+CO51</f>
        <v>266213.92660421052</v>
      </c>
      <c r="CQ51" s="10">
        <f>CG51*$W$7</f>
        <v>2540.6785872</v>
      </c>
      <c r="CR51" s="10">
        <f>CG51*$X$7</f>
        <v>2540.6785872</v>
      </c>
      <c r="CS51" s="10">
        <f t="shared" si="483"/>
        <v>448.35504479999997</v>
      </c>
      <c r="CT51" s="10">
        <f t="shared" si="484"/>
        <v>66356.5466304</v>
      </c>
      <c r="CU51" s="10">
        <f t="shared" si="485"/>
        <v>332570.47323461052</v>
      </c>
      <c r="CV51" s="10"/>
      <c r="CW51" s="10">
        <f t="shared" si="170"/>
        <v>332570.47323461052</v>
      </c>
      <c r="CX51" s="10"/>
      <c r="CY51" s="10">
        <f t="shared" si="171"/>
        <v>15617.700727199997</v>
      </c>
      <c r="CZ51" s="10">
        <f t="shared" si="486"/>
        <v>2075.92</v>
      </c>
      <c r="DA51" s="10">
        <f t="shared" si="487"/>
        <v>624</v>
      </c>
      <c r="DB51" s="10">
        <f t="shared" si="488"/>
        <v>491</v>
      </c>
      <c r="DC51" s="10">
        <f t="shared" si="489"/>
        <v>2000</v>
      </c>
      <c r="DD51" s="10">
        <f t="shared" si="490"/>
        <v>20808.620727199996</v>
      </c>
      <c r="DE51" s="10">
        <f t="shared" ref="DE51" si="513">DD51*12</f>
        <v>249703.44872639995</v>
      </c>
      <c r="DF51" s="10">
        <f>CY51/30.4*$T$7</f>
        <v>20549.606219999994</v>
      </c>
      <c r="DG51" s="10">
        <f>(CY51/30.4*$T$7)*0.25</f>
        <v>5137.4015549999986</v>
      </c>
      <c r="DH51" s="10">
        <f t="shared" ref="DH51" si="514">DE51+DF51+DG51</f>
        <v>275390.45650139992</v>
      </c>
      <c r="DI51" s="10">
        <f>CY51*$W$7</f>
        <v>2655.0091236239996</v>
      </c>
      <c r="DJ51" s="10">
        <f>CY51*$X$7</f>
        <v>2655.0091236239996</v>
      </c>
      <c r="DK51" s="10">
        <f t="shared" si="493"/>
        <v>468.53102181599991</v>
      </c>
      <c r="DL51" s="10">
        <f t="shared" si="494"/>
        <v>69342.591228767982</v>
      </c>
      <c r="DM51" s="10">
        <f t="shared" si="495"/>
        <v>344733.04773016792</v>
      </c>
      <c r="DN51" s="10"/>
      <c r="DO51" s="10">
        <f t="shared" ref="DO51" si="515">AB51*DM51</f>
        <v>0</v>
      </c>
      <c r="DP51" s="10"/>
    </row>
    <row r="52" spans="2:120" s="1" customFormat="1" x14ac:dyDescent="0.2">
      <c r="B52" s="7"/>
      <c r="C52" s="7"/>
      <c r="D52" s="39" t="s">
        <v>326</v>
      </c>
      <c r="E52" s="1" t="s">
        <v>1</v>
      </c>
      <c r="F52" s="16">
        <f t="shared" ref="F52:K52" si="516">SUM(F47:F51)</f>
        <v>0</v>
      </c>
      <c r="G52" s="16">
        <f t="shared" si="516"/>
        <v>3</v>
      </c>
      <c r="H52" s="16">
        <f t="shared" si="516"/>
        <v>5</v>
      </c>
      <c r="I52" s="16">
        <f t="shared" si="516"/>
        <v>5</v>
      </c>
      <c r="J52" s="16">
        <f t="shared" si="516"/>
        <v>5</v>
      </c>
      <c r="K52" s="16">
        <f t="shared" si="516"/>
        <v>5</v>
      </c>
      <c r="L52" s="16"/>
      <c r="M52" s="15">
        <f t="shared" ref="M52:AC52" si="517">SUM(M47:M51)</f>
        <v>82500</v>
      </c>
      <c r="N52" s="15">
        <f t="shared" si="517"/>
        <v>12665</v>
      </c>
      <c r="O52" s="15">
        <f t="shared" si="517"/>
        <v>3120</v>
      </c>
      <c r="P52" s="15">
        <f t="shared" si="517"/>
        <v>1964</v>
      </c>
      <c r="Q52" s="15">
        <f t="shared" si="517"/>
        <v>23000</v>
      </c>
      <c r="R52" s="15">
        <f t="shared" si="517"/>
        <v>123249</v>
      </c>
      <c r="S52" s="15">
        <f t="shared" si="517"/>
        <v>1478988</v>
      </c>
      <c r="T52" s="15">
        <f t="shared" si="517"/>
        <v>108552.63157894737</v>
      </c>
      <c r="U52" s="15">
        <f t="shared" si="517"/>
        <v>27138.157894736843</v>
      </c>
      <c r="V52" s="15">
        <f t="shared" si="517"/>
        <v>1614678.789473684</v>
      </c>
      <c r="W52" s="15">
        <f t="shared" si="517"/>
        <v>14025.000000000002</v>
      </c>
      <c r="X52" s="15">
        <f t="shared" si="517"/>
        <v>14025.000000000002</v>
      </c>
      <c r="Y52" s="15">
        <f t="shared" si="517"/>
        <v>2475</v>
      </c>
      <c r="Z52" s="15">
        <f t="shared" si="517"/>
        <v>366300.00000000006</v>
      </c>
      <c r="AA52" s="15">
        <f t="shared" si="517"/>
        <v>1980978.7894736843</v>
      </c>
      <c r="AB52" s="15"/>
      <c r="AC52" s="15">
        <f t="shared" si="517"/>
        <v>1980978.7894736843</v>
      </c>
      <c r="AD52" s="15"/>
      <c r="AE52" s="15">
        <f t="shared" ref="AE52:AS52" si="518">SUM(AE47:AE51)</f>
        <v>82500</v>
      </c>
      <c r="AF52" s="15">
        <f t="shared" si="518"/>
        <v>12665</v>
      </c>
      <c r="AG52" s="15">
        <f t="shared" si="518"/>
        <v>3120</v>
      </c>
      <c r="AH52" s="15">
        <f t="shared" si="518"/>
        <v>1964</v>
      </c>
      <c r="AI52" s="15">
        <f t="shared" si="518"/>
        <v>23000</v>
      </c>
      <c r="AJ52" s="15">
        <f t="shared" si="518"/>
        <v>123249</v>
      </c>
      <c r="AK52" s="15">
        <f t="shared" si="518"/>
        <v>1478988</v>
      </c>
      <c r="AL52" s="15">
        <f t="shared" si="518"/>
        <v>108552.63157894737</v>
      </c>
      <c r="AM52" s="15">
        <f t="shared" si="518"/>
        <v>27138.157894736843</v>
      </c>
      <c r="AN52" s="15">
        <f t="shared" si="518"/>
        <v>1614678.789473684</v>
      </c>
      <c r="AO52" s="15">
        <f t="shared" si="518"/>
        <v>14025.000000000002</v>
      </c>
      <c r="AP52" s="15">
        <f t="shared" si="518"/>
        <v>14025.000000000002</v>
      </c>
      <c r="AQ52" s="15">
        <f t="shared" si="518"/>
        <v>2475</v>
      </c>
      <c r="AR52" s="15">
        <f t="shared" si="518"/>
        <v>366300.00000000006</v>
      </c>
      <c r="AS52" s="15">
        <f t="shared" si="518"/>
        <v>1980978.7894736843</v>
      </c>
      <c r="AT52" s="15"/>
      <c r="AU52" s="15">
        <f t="shared" ref="AU52" si="519">SUM(AU47:AU51)</f>
        <v>1405649.8296842105</v>
      </c>
      <c r="AV52" s="15"/>
      <c r="AW52" s="15">
        <f t="shared" ref="AW52:BK52" si="520">SUM(AW47:AW51)</f>
        <v>84975</v>
      </c>
      <c r="AX52" s="15">
        <f t="shared" si="520"/>
        <v>12665</v>
      </c>
      <c r="AY52" s="15">
        <f t="shared" si="520"/>
        <v>3120</v>
      </c>
      <c r="AZ52" s="15">
        <f t="shared" si="520"/>
        <v>1964</v>
      </c>
      <c r="BA52" s="15">
        <f t="shared" si="520"/>
        <v>23000</v>
      </c>
      <c r="BB52" s="15">
        <f t="shared" si="520"/>
        <v>125724</v>
      </c>
      <c r="BC52" s="15">
        <f t="shared" si="520"/>
        <v>1508688.0000000002</v>
      </c>
      <c r="BD52" s="15">
        <f t="shared" si="520"/>
        <v>111809.21052631579</v>
      </c>
      <c r="BE52" s="15">
        <f t="shared" si="520"/>
        <v>27952.302631578947</v>
      </c>
      <c r="BF52" s="15">
        <f t="shared" si="520"/>
        <v>1648449.5131578946</v>
      </c>
      <c r="BG52" s="15">
        <f t="shared" si="520"/>
        <v>14445.750000000002</v>
      </c>
      <c r="BH52" s="15">
        <f t="shared" si="520"/>
        <v>14445.750000000002</v>
      </c>
      <c r="BI52" s="15">
        <f t="shared" si="520"/>
        <v>2549.25</v>
      </c>
      <c r="BJ52" s="15">
        <f t="shared" si="520"/>
        <v>377289</v>
      </c>
      <c r="BK52" s="15">
        <f t="shared" si="520"/>
        <v>2025738.5131578948</v>
      </c>
      <c r="BL52" s="15"/>
      <c r="BM52" s="15">
        <f t="shared" ref="BM52" si="521">SUM(BM47:BM51)</f>
        <v>2025738.5131578948</v>
      </c>
      <c r="BN52" s="15"/>
      <c r="BO52" s="15">
        <f t="shared" ref="BO52:CC52" si="522">SUM(BO47:BO51)</f>
        <v>87949.125</v>
      </c>
      <c r="BP52" s="15">
        <f t="shared" si="522"/>
        <v>12665</v>
      </c>
      <c r="BQ52" s="15">
        <f t="shared" si="522"/>
        <v>3120</v>
      </c>
      <c r="BR52" s="15">
        <f t="shared" si="522"/>
        <v>1964</v>
      </c>
      <c r="BS52" s="15">
        <f t="shared" si="522"/>
        <v>23000</v>
      </c>
      <c r="BT52" s="15">
        <f t="shared" si="522"/>
        <v>128698.125</v>
      </c>
      <c r="BU52" s="15">
        <f t="shared" si="522"/>
        <v>1544377.4999999998</v>
      </c>
      <c r="BV52" s="15">
        <f t="shared" si="522"/>
        <v>115722.53289473683</v>
      </c>
      <c r="BW52" s="15">
        <f t="shared" si="522"/>
        <v>28930.633223684206</v>
      </c>
      <c r="BX52" s="15">
        <f t="shared" si="522"/>
        <v>1689030.6661184209</v>
      </c>
      <c r="BY52" s="15">
        <f t="shared" si="522"/>
        <v>14951.35125</v>
      </c>
      <c r="BZ52" s="15">
        <f t="shared" si="522"/>
        <v>14951.35125</v>
      </c>
      <c r="CA52" s="15">
        <f t="shared" si="522"/>
        <v>2638.4737499999997</v>
      </c>
      <c r="CB52" s="15">
        <f t="shared" si="522"/>
        <v>390494.11499999999</v>
      </c>
      <c r="CC52" s="15">
        <f t="shared" si="522"/>
        <v>2079524.7811184209</v>
      </c>
      <c r="CD52" s="15"/>
      <c r="CE52" s="15">
        <f t="shared" ref="CE52" si="523">SUM(CE47:CE51)</f>
        <v>2079524.7811184209</v>
      </c>
      <c r="CF52" s="15"/>
      <c r="CG52" s="15">
        <f t="shared" ref="CG52:CU52" si="524">SUM(CG47:CG51)</f>
        <v>91467.09</v>
      </c>
      <c r="CH52" s="15">
        <f t="shared" si="524"/>
        <v>12665</v>
      </c>
      <c r="CI52" s="15">
        <f t="shared" si="524"/>
        <v>3120</v>
      </c>
      <c r="CJ52" s="15">
        <f t="shared" si="524"/>
        <v>1964</v>
      </c>
      <c r="CK52" s="15">
        <f t="shared" si="524"/>
        <v>23000</v>
      </c>
      <c r="CL52" s="15">
        <f t="shared" si="524"/>
        <v>132216.09000000003</v>
      </c>
      <c r="CM52" s="15">
        <f t="shared" si="524"/>
        <v>1586593.0800000003</v>
      </c>
      <c r="CN52" s="15">
        <f t="shared" si="524"/>
        <v>120351.43421052631</v>
      </c>
      <c r="CO52" s="15">
        <f t="shared" si="524"/>
        <v>30087.858552631576</v>
      </c>
      <c r="CP52" s="15">
        <f t="shared" si="524"/>
        <v>1737032.3727631578</v>
      </c>
      <c r="CQ52" s="15">
        <f t="shared" si="524"/>
        <v>15549.405300000002</v>
      </c>
      <c r="CR52" s="15">
        <f t="shared" si="524"/>
        <v>15549.405300000002</v>
      </c>
      <c r="CS52" s="15">
        <f t="shared" si="524"/>
        <v>2744.0126999999998</v>
      </c>
      <c r="CT52" s="15">
        <f t="shared" si="524"/>
        <v>406113.87959999999</v>
      </c>
      <c r="CU52" s="15">
        <f t="shared" si="524"/>
        <v>2143146.2523631579</v>
      </c>
      <c r="CV52" s="15"/>
      <c r="CW52" s="15">
        <f t="shared" ref="CW52" si="525">SUM(CW47:CW51)</f>
        <v>2143146.2523631579</v>
      </c>
      <c r="CX52" s="15"/>
      <c r="CY52" s="15">
        <f t="shared" ref="CY52:DM52" si="526">SUM(CY47:CY51)</f>
        <v>95583.109049999999</v>
      </c>
      <c r="CZ52" s="15">
        <f t="shared" si="526"/>
        <v>12665</v>
      </c>
      <c r="DA52" s="15">
        <f t="shared" si="526"/>
        <v>3120</v>
      </c>
      <c r="DB52" s="15">
        <f t="shared" si="526"/>
        <v>1964</v>
      </c>
      <c r="DC52" s="15">
        <f t="shared" si="526"/>
        <v>23000</v>
      </c>
      <c r="DD52" s="15">
        <f t="shared" si="526"/>
        <v>136332.10905</v>
      </c>
      <c r="DE52" s="15">
        <f t="shared" si="526"/>
        <v>1635985.3086000001</v>
      </c>
      <c r="DF52" s="15">
        <f t="shared" si="526"/>
        <v>125767.24875</v>
      </c>
      <c r="DG52" s="15">
        <f t="shared" si="526"/>
        <v>31441.8121875</v>
      </c>
      <c r="DH52" s="15">
        <f t="shared" si="526"/>
        <v>1793194.3695374997</v>
      </c>
      <c r="DI52" s="15">
        <f t="shared" si="526"/>
        <v>16249.128538499997</v>
      </c>
      <c r="DJ52" s="15">
        <f t="shared" si="526"/>
        <v>16249.128538499997</v>
      </c>
      <c r="DK52" s="15">
        <f t="shared" si="526"/>
        <v>2867.4932714999995</v>
      </c>
      <c r="DL52" s="15">
        <f t="shared" si="526"/>
        <v>424389.004182</v>
      </c>
      <c r="DM52" s="15">
        <f t="shared" si="526"/>
        <v>2217583.3737194994</v>
      </c>
      <c r="DN52" s="15"/>
      <c r="DO52" s="15">
        <f t="shared" ref="DO52" si="527">SUM(DO47:DO51)</f>
        <v>1872850.3259893316</v>
      </c>
      <c r="DP52" s="15"/>
    </row>
    <row r="53" spans="2:120" s="1" customFormat="1" x14ac:dyDescent="0.2">
      <c r="B53" t="s">
        <v>21</v>
      </c>
      <c r="C53" s="2">
        <v>2</v>
      </c>
      <c r="D53" t="s">
        <v>328</v>
      </c>
      <c r="E53" t="s">
        <v>330</v>
      </c>
      <c r="F53" s="2"/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10">
        <f t="shared" ref="M53:M76" si="528">SUMIF($D$86:$D$94,C53,$F$86:$F$94)</f>
        <v>28144</v>
      </c>
      <c r="N53" s="10">
        <f t="shared" ref="N53:N76" si="529">SUMIF($D$86:$D$94,$C53,$G$86:$G$94)</f>
        <v>4334.1760000000004</v>
      </c>
      <c r="O53" s="10">
        <f t="shared" ref="O53:O76" si="530">SUMIF($D$86:$D$94,$C53,$H$86:$H$94)</f>
        <v>624</v>
      </c>
      <c r="P53" s="10">
        <f t="shared" ref="P53:P76" si="531">SUMIF($D$86:$D$94,$C53,$I$86:$I$94)</f>
        <v>0</v>
      </c>
      <c r="Q53" s="10">
        <f t="shared" ref="Q53:Q76" si="532">SUMIF($D$86:$D$94,$C53,$J$86:$J$94)</f>
        <v>15000</v>
      </c>
      <c r="R53" s="10">
        <f t="shared" ref="R53:R76" si="533">SUM(M53:Q53)</f>
        <v>48102.175999999999</v>
      </c>
      <c r="S53" s="10">
        <f t="shared" ref="S53:S75" si="534">R53*12</f>
        <v>577226.11199999996</v>
      </c>
      <c r="T53" s="10">
        <f t="shared" ref="T53:T76" si="535">M53/30.4*$T$7</f>
        <v>37031.57894736842</v>
      </c>
      <c r="U53" s="10">
        <f t="shared" ref="U53:U76" si="536">(M53/30.4*$T$7)*0.25</f>
        <v>9257.894736842105</v>
      </c>
      <c r="V53" s="10">
        <f t="shared" ref="V53:V75" si="537">S53+T53+U53</f>
        <v>623515.58568421053</v>
      </c>
      <c r="W53" s="10">
        <f t="shared" ref="W53:W76" si="538">M53*$W$7</f>
        <v>4784.4800000000005</v>
      </c>
      <c r="X53" s="10">
        <f t="shared" ref="X53:X76" si="539">M53*$X$7</f>
        <v>4784.4800000000005</v>
      </c>
      <c r="Y53" s="10">
        <f t="shared" si="148"/>
        <v>844.31999999999994</v>
      </c>
      <c r="Z53" s="10">
        <f t="shared" ref="Z53:Z57" si="540">(Y53+W53+X53)*12</f>
        <v>124959.36000000002</v>
      </c>
      <c r="AA53" s="10">
        <f t="shared" ref="AA53:AA57" si="541">Z53+V53</f>
        <v>748474.94568421051</v>
      </c>
      <c r="AB53" s="10"/>
      <c r="AC53" s="10">
        <f t="shared" ref="AC53:AC76" si="542">L53*AA53</f>
        <v>748474.94568421051</v>
      </c>
      <c r="AD53" s="10"/>
      <c r="AE53" s="10">
        <f t="shared" ref="AE53:AE76" si="543">M53*(1+$AE$7)</f>
        <v>28144</v>
      </c>
      <c r="AF53" s="10">
        <f t="shared" ref="AF53:AF57" si="544">N53</f>
        <v>4334.1760000000004</v>
      </c>
      <c r="AG53" s="10">
        <f t="shared" ref="AG53:AG57" si="545">O53</f>
        <v>624</v>
      </c>
      <c r="AH53" s="10">
        <f t="shared" ref="AH53:AH57" si="546">P53</f>
        <v>0</v>
      </c>
      <c r="AI53" s="10">
        <f t="shared" ref="AI53:AI57" si="547">Q53</f>
        <v>15000</v>
      </c>
      <c r="AJ53" s="10">
        <f t="shared" ref="AJ53:AJ68" si="548">SUM(AE53:AI53)</f>
        <v>48102.175999999999</v>
      </c>
      <c r="AK53" s="10">
        <f t="shared" ref="AK53:AK57" si="549">AJ53*12</f>
        <v>577226.11199999996</v>
      </c>
      <c r="AL53" s="10">
        <f t="shared" ref="AL53:AL68" si="550">AE53/30.4*$T$7</f>
        <v>37031.57894736842</v>
      </c>
      <c r="AM53" s="10">
        <f t="shared" ref="AM53:AM68" si="551">(AE53/30.4*$T$7)*0.25</f>
        <v>9257.894736842105</v>
      </c>
      <c r="AN53" s="10">
        <f t="shared" ref="AN53:AN57" si="552">AK53+AL53+AM53</f>
        <v>623515.58568421053</v>
      </c>
      <c r="AO53" s="10">
        <f t="shared" ref="AO53:AO68" si="553">AE53*$W$7</f>
        <v>4784.4800000000005</v>
      </c>
      <c r="AP53" s="10">
        <f t="shared" ref="AP53:AP68" si="554">AE53*$X$7</f>
        <v>4784.4800000000005</v>
      </c>
      <c r="AQ53" s="10">
        <f t="shared" si="152"/>
        <v>844.31999999999994</v>
      </c>
      <c r="AR53" s="10">
        <f t="shared" ref="AR53:AR76" si="555">(AQ53+AO53+AP53)*12</f>
        <v>124959.36000000002</v>
      </c>
      <c r="AS53" s="10">
        <f t="shared" ref="AS53:AS76" si="556">AR53+AN53</f>
        <v>748474.94568421051</v>
      </c>
      <c r="AT53" s="10"/>
      <c r="AU53" s="10">
        <f t="shared" si="155"/>
        <v>748474.94568421051</v>
      </c>
      <c r="AV53" s="10"/>
      <c r="AW53" s="10">
        <f t="shared" ref="AW53:AW76" si="557">AE53*(1+$AW$7)</f>
        <v>28988.32</v>
      </c>
      <c r="AX53" s="10">
        <f t="shared" ref="AX53:AX76" si="558">AF53</f>
        <v>4334.1760000000004</v>
      </c>
      <c r="AY53" s="10">
        <f t="shared" ref="AY53:AY76" si="559">AG53</f>
        <v>624</v>
      </c>
      <c r="AZ53" s="10">
        <f t="shared" ref="AZ53:AZ76" si="560">AH53</f>
        <v>0</v>
      </c>
      <c r="BA53" s="10">
        <f t="shared" ref="BA53:BA76" si="561">AI53</f>
        <v>15000</v>
      </c>
      <c r="BB53" s="10">
        <f t="shared" ref="BB53:BB68" si="562">SUM(AW53:BA53)</f>
        <v>48946.495999999999</v>
      </c>
      <c r="BC53" s="10">
        <f t="shared" ref="BC53:BC57" si="563">BB53*12</f>
        <v>587357.95200000005</v>
      </c>
      <c r="BD53" s="10">
        <f t="shared" ref="BD53:BD68" si="564">AW53/30.4*$T$7</f>
        <v>38142.526315789473</v>
      </c>
      <c r="BE53" s="10">
        <f t="shared" ref="BE53:BE68" si="565">(AW53/30.4*$T$7)*0.25</f>
        <v>9535.6315789473683</v>
      </c>
      <c r="BF53" s="10">
        <f t="shared" ref="BF53:BF57" si="566">BC53+BD53+BE53</f>
        <v>635036.1098947369</v>
      </c>
      <c r="BG53" s="10">
        <f t="shared" ref="BG53:BG68" si="567">AW53*$W$7</f>
        <v>4928.0144</v>
      </c>
      <c r="BH53" s="10">
        <f t="shared" ref="BH53:BH68" si="568">AW53*$X$7</f>
        <v>4928.0144</v>
      </c>
      <c r="BI53" s="10">
        <f t="shared" ref="BI53:BI76" si="569">AW53*$Y$7</f>
        <v>869.64959999999996</v>
      </c>
      <c r="BJ53" s="10">
        <f t="shared" ref="BJ53:BJ76" si="570">(BI53+BG53+BH53)*12</f>
        <v>128708.14080000001</v>
      </c>
      <c r="BK53" s="10">
        <f t="shared" ref="BK53:BK76" si="571">BJ53+BF53</f>
        <v>763744.25069473695</v>
      </c>
      <c r="BL53" s="10"/>
      <c r="BM53" s="10">
        <f t="shared" si="32"/>
        <v>763744.25069473695</v>
      </c>
      <c r="BN53" s="10"/>
      <c r="BO53" s="10">
        <f t="shared" si="160"/>
        <v>30002.911199999999</v>
      </c>
      <c r="BP53" s="10">
        <f t="shared" ref="BP53:BP76" si="572">AX53</f>
        <v>4334.1760000000004</v>
      </c>
      <c r="BQ53" s="10">
        <f t="shared" ref="BQ53:BQ76" si="573">AY53</f>
        <v>624</v>
      </c>
      <c r="BR53" s="10">
        <f t="shared" ref="BR53:BR76" si="574">AZ53</f>
        <v>0</v>
      </c>
      <c r="BS53" s="10">
        <f t="shared" ref="BS53:BS76" si="575">BA53</f>
        <v>15000</v>
      </c>
      <c r="BT53" s="10">
        <f t="shared" ref="BT53:BT68" si="576">SUM(BO53:BS53)</f>
        <v>49961.087200000002</v>
      </c>
      <c r="BU53" s="10">
        <f t="shared" ref="BU53:BU57" si="577">BT53*12</f>
        <v>599533.04639999999</v>
      </c>
      <c r="BV53" s="10">
        <f t="shared" ref="BV53:BV68" si="578">BO53/30.4*$T$7</f>
        <v>39477.514736842102</v>
      </c>
      <c r="BW53" s="10">
        <f t="shared" ref="BW53:BW68" si="579">(BO53/30.4*$T$7)*0.25</f>
        <v>9869.3786842105255</v>
      </c>
      <c r="BX53" s="10">
        <f t="shared" ref="BX53:BX57" si="580">BU53+BV53+BW53</f>
        <v>648879.9398210526</v>
      </c>
      <c r="BY53" s="10">
        <f t="shared" ref="BY53:BY68" si="581">BO53*$W$7</f>
        <v>5100.4949040000001</v>
      </c>
      <c r="BZ53" s="10">
        <f t="shared" ref="BZ53:BZ68" si="582">BO53*$X$7</f>
        <v>5100.4949040000001</v>
      </c>
      <c r="CA53" s="10">
        <f t="shared" ref="CA53:CA76" si="583">BO53*$Y$7</f>
        <v>900.08733599999994</v>
      </c>
      <c r="CB53" s="10">
        <f t="shared" ref="CB53:CB76" si="584">(CA53+BY53+BZ53)*12</f>
        <v>133212.925728</v>
      </c>
      <c r="CC53" s="10">
        <f t="shared" ref="CC53:CC76" si="585">CB53+BX53</f>
        <v>782092.8655490526</v>
      </c>
      <c r="CD53" s="10"/>
      <c r="CE53" s="10">
        <f t="shared" ref="CE53:CE76" si="586">I53*CC53</f>
        <v>782092.8655490526</v>
      </c>
      <c r="CF53" s="10"/>
      <c r="CG53" s="10">
        <f t="shared" si="165"/>
        <v>31203.027647999999</v>
      </c>
      <c r="CH53" s="10">
        <f t="shared" ref="CH53:CH76" si="587">BP53</f>
        <v>4334.1760000000004</v>
      </c>
      <c r="CI53" s="10">
        <f t="shared" ref="CI53:CI76" si="588">BQ53</f>
        <v>624</v>
      </c>
      <c r="CJ53" s="10">
        <f t="shared" ref="CJ53:CJ76" si="589">BR53</f>
        <v>0</v>
      </c>
      <c r="CK53" s="10">
        <f t="shared" ref="CK53:CK76" si="590">BS53</f>
        <v>15000</v>
      </c>
      <c r="CL53" s="10">
        <f t="shared" ref="CL53:CL68" si="591">SUM(CG53:CK53)</f>
        <v>51161.203648000002</v>
      </c>
      <c r="CM53" s="10">
        <f t="shared" ref="CM53:CM57" si="592">CL53*12</f>
        <v>613934.44377600006</v>
      </c>
      <c r="CN53" s="10">
        <f t="shared" ref="CN53:CN68" si="593">CG53/30.4*$T$7</f>
        <v>41056.61532631579</v>
      </c>
      <c r="CO53" s="10">
        <f t="shared" ref="CO53:CO68" si="594">(CG53/30.4*$T$7)*0.25</f>
        <v>10264.153831578948</v>
      </c>
      <c r="CP53" s="10">
        <f t="shared" ref="CP53:CP57" si="595">CM53+CN53+CO53</f>
        <v>665255.21293389471</v>
      </c>
      <c r="CQ53" s="10">
        <f t="shared" ref="CQ53:CQ68" si="596">CG53*$W$7</f>
        <v>5304.5147001599998</v>
      </c>
      <c r="CR53" s="10">
        <f t="shared" ref="CR53:CR68" si="597">CG53*$X$7</f>
        <v>5304.5147001599998</v>
      </c>
      <c r="CS53" s="10">
        <f t="shared" ref="CS53:CS76" si="598">CG53*$Y$7</f>
        <v>936.09082943999999</v>
      </c>
      <c r="CT53" s="10">
        <f t="shared" ref="CT53:CT76" si="599">(CS53+CQ53+CR53)*12</f>
        <v>138541.44275712001</v>
      </c>
      <c r="CU53" s="10">
        <f t="shared" ref="CU53:CU76" si="600">CT53+CP53</f>
        <v>803796.65569101472</v>
      </c>
      <c r="CV53" s="10"/>
      <c r="CW53" s="10">
        <f t="shared" si="170"/>
        <v>803796.65569101472</v>
      </c>
      <c r="CX53" s="10"/>
      <c r="CY53" s="10">
        <f t="shared" si="171"/>
        <v>32607.163892159999</v>
      </c>
      <c r="CZ53" s="10">
        <f t="shared" ref="CZ53:CZ76" si="601">CH53</f>
        <v>4334.1760000000004</v>
      </c>
      <c r="DA53" s="10">
        <f t="shared" ref="DA53:DA76" si="602">CI53</f>
        <v>624</v>
      </c>
      <c r="DB53" s="10">
        <f t="shared" ref="DB53:DB76" si="603">CJ53</f>
        <v>0</v>
      </c>
      <c r="DC53" s="10">
        <f t="shared" ref="DC53:DC76" si="604">CK53</f>
        <v>15000</v>
      </c>
      <c r="DD53" s="10">
        <f t="shared" ref="DD53:DD68" si="605">SUM(CY53:DC53)</f>
        <v>52565.339892160002</v>
      </c>
      <c r="DE53" s="10">
        <f t="shared" ref="DE53:DE57" si="606">DD53*12</f>
        <v>630784.07870592002</v>
      </c>
      <c r="DF53" s="10">
        <f t="shared" ref="DF53:DF68" si="607">CY53/30.4*$T$7</f>
        <v>42904.163016000006</v>
      </c>
      <c r="DG53" s="10">
        <f t="shared" ref="DG53:DG68" si="608">(CY53/30.4*$T$7)*0.25</f>
        <v>10726.040754000001</v>
      </c>
      <c r="DH53" s="10">
        <f t="shared" ref="DH53:DH57" si="609">DE53+DF53+DG53</f>
        <v>684414.28247591993</v>
      </c>
      <c r="DI53" s="10">
        <f t="shared" ref="DI53:DI68" si="610">CY53*$W$7</f>
        <v>5543.2178616671999</v>
      </c>
      <c r="DJ53" s="10">
        <f t="shared" ref="DJ53:DJ68" si="611">CY53*$X$7</f>
        <v>5543.2178616671999</v>
      </c>
      <c r="DK53" s="10">
        <f t="shared" ref="DK53:DK76" si="612">CY53*$Y$7</f>
        <v>978.21491676479991</v>
      </c>
      <c r="DL53" s="10">
        <f t="shared" ref="DL53:DL76" si="613">(DK53+DI53+DJ53)*12</f>
        <v>144775.8076811904</v>
      </c>
      <c r="DM53" s="10">
        <f t="shared" ref="DM53:DM76" si="614">DL53+DH53</f>
        <v>829190.09015711036</v>
      </c>
      <c r="DN53" s="10"/>
      <c r="DO53" s="10">
        <f t="shared" ref="DO53:DO76" si="615">K53*DM53</f>
        <v>829190.09015711036</v>
      </c>
      <c r="DP53" s="10"/>
    </row>
    <row r="54" spans="2:120" s="1" customFormat="1" x14ac:dyDescent="0.2">
      <c r="B54" t="s">
        <v>21</v>
      </c>
      <c r="C54" s="2">
        <v>8</v>
      </c>
      <c r="D54" t="s">
        <v>329</v>
      </c>
      <c r="E54" t="s">
        <v>330</v>
      </c>
      <c r="F54" s="2"/>
      <c r="G54" s="2"/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10">
        <f t="shared" si="528"/>
        <v>10000</v>
      </c>
      <c r="N54" s="10">
        <f t="shared" si="529"/>
        <v>1500</v>
      </c>
      <c r="O54" s="10">
        <f t="shared" si="530"/>
        <v>624</v>
      </c>
      <c r="P54" s="10">
        <f t="shared" si="531"/>
        <v>491</v>
      </c>
      <c r="Q54" s="10">
        <f t="shared" si="532"/>
        <v>1000</v>
      </c>
      <c r="R54" s="10">
        <f t="shared" si="533"/>
        <v>13615</v>
      </c>
      <c r="S54" s="10">
        <f t="shared" si="534"/>
        <v>163380</v>
      </c>
      <c r="T54" s="10">
        <f t="shared" si="535"/>
        <v>13157.894736842107</v>
      </c>
      <c r="U54" s="10">
        <f t="shared" si="536"/>
        <v>3289.4736842105267</v>
      </c>
      <c r="V54" s="10">
        <f t="shared" si="537"/>
        <v>179827.36842105264</v>
      </c>
      <c r="W54" s="10">
        <f t="shared" si="538"/>
        <v>1700.0000000000002</v>
      </c>
      <c r="X54" s="10">
        <f t="shared" si="539"/>
        <v>1700.0000000000002</v>
      </c>
      <c r="Y54" s="10">
        <f t="shared" si="148"/>
        <v>300</v>
      </c>
      <c r="Z54" s="10">
        <f t="shared" si="540"/>
        <v>44400.000000000007</v>
      </c>
      <c r="AA54" s="10">
        <f t="shared" si="541"/>
        <v>224227.36842105264</v>
      </c>
      <c r="AB54" s="10"/>
      <c r="AC54" s="10">
        <f t="shared" si="542"/>
        <v>224227.36842105264</v>
      </c>
      <c r="AD54" s="10"/>
      <c r="AE54" s="10">
        <f t="shared" si="543"/>
        <v>10000</v>
      </c>
      <c r="AF54" s="10">
        <f t="shared" si="544"/>
        <v>1500</v>
      </c>
      <c r="AG54" s="10">
        <f t="shared" si="545"/>
        <v>624</v>
      </c>
      <c r="AH54" s="10">
        <f t="shared" si="546"/>
        <v>491</v>
      </c>
      <c r="AI54" s="10">
        <f t="shared" si="547"/>
        <v>1000</v>
      </c>
      <c r="AJ54" s="10">
        <f t="shared" si="548"/>
        <v>13615</v>
      </c>
      <c r="AK54" s="10">
        <f t="shared" si="549"/>
        <v>163380</v>
      </c>
      <c r="AL54" s="10">
        <f t="shared" si="550"/>
        <v>13157.894736842107</v>
      </c>
      <c r="AM54" s="10">
        <f t="shared" si="551"/>
        <v>3289.4736842105267</v>
      </c>
      <c r="AN54" s="10">
        <f t="shared" si="552"/>
        <v>179827.36842105264</v>
      </c>
      <c r="AO54" s="10">
        <f t="shared" si="553"/>
        <v>1700.0000000000002</v>
      </c>
      <c r="AP54" s="10">
        <f t="shared" si="554"/>
        <v>1700.0000000000002</v>
      </c>
      <c r="AQ54" s="10">
        <f t="shared" si="152"/>
        <v>300</v>
      </c>
      <c r="AR54" s="10">
        <f t="shared" si="555"/>
        <v>44400.000000000007</v>
      </c>
      <c r="AS54" s="10">
        <f t="shared" si="556"/>
        <v>224227.36842105264</v>
      </c>
      <c r="AT54" s="10"/>
      <c r="AU54" s="10">
        <f t="shared" si="155"/>
        <v>0</v>
      </c>
      <c r="AV54" s="10"/>
      <c r="AW54" s="10">
        <f t="shared" si="557"/>
        <v>10300</v>
      </c>
      <c r="AX54" s="10">
        <f t="shared" si="558"/>
        <v>1500</v>
      </c>
      <c r="AY54" s="10">
        <f t="shared" si="559"/>
        <v>624</v>
      </c>
      <c r="AZ54" s="10">
        <f t="shared" si="560"/>
        <v>491</v>
      </c>
      <c r="BA54" s="10">
        <f t="shared" si="561"/>
        <v>1000</v>
      </c>
      <c r="BB54" s="10">
        <f t="shared" si="562"/>
        <v>13915</v>
      </c>
      <c r="BC54" s="10">
        <f t="shared" si="563"/>
        <v>166980</v>
      </c>
      <c r="BD54" s="10">
        <f t="shared" si="564"/>
        <v>13552.631578947368</v>
      </c>
      <c r="BE54" s="10">
        <f t="shared" si="565"/>
        <v>3388.1578947368421</v>
      </c>
      <c r="BF54" s="10">
        <f t="shared" si="566"/>
        <v>183920.78947368421</v>
      </c>
      <c r="BG54" s="10">
        <f t="shared" si="567"/>
        <v>1751.0000000000002</v>
      </c>
      <c r="BH54" s="10">
        <f t="shared" si="568"/>
        <v>1751.0000000000002</v>
      </c>
      <c r="BI54" s="10">
        <f t="shared" si="569"/>
        <v>309</v>
      </c>
      <c r="BJ54" s="10">
        <f t="shared" si="570"/>
        <v>45732</v>
      </c>
      <c r="BK54" s="10">
        <f t="shared" si="571"/>
        <v>229652.78947368421</v>
      </c>
      <c r="BL54" s="10"/>
      <c r="BM54" s="10">
        <f t="shared" si="32"/>
        <v>229652.78947368421</v>
      </c>
      <c r="BN54" s="10"/>
      <c r="BO54" s="10">
        <f t="shared" si="160"/>
        <v>10660.5</v>
      </c>
      <c r="BP54" s="10">
        <f t="shared" si="572"/>
        <v>1500</v>
      </c>
      <c r="BQ54" s="10">
        <f t="shared" si="573"/>
        <v>624</v>
      </c>
      <c r="BR54" s="10">
        <f t="shared" si="574"/>
        <v>491</v>
      </c>
      <c r="BS54" s="10">
        <f t="shared" si="575"/>
        <v>1000</v>
      </c>
      <c r="BT54" s="10">
        <f t="shared" si="576"/>
        <v>14275.5</v>
      </c>
      <c r="BU54" s="10">
        <f t="shared" si="577"/>
        <v>171306</v>
      </c>
      <c r="BV54" s="10">
        <f t="shared" si="578"/>
        <v>14026.973684210527</v>
      </c>
      <c r="BW54" s="10">
        <f t="shared" si="579"/>
        <v>3506.7434210526317</v>
      </c>
      <c r="BX54" s="10">
        <f t="shared" si="580"/>
        <v>188839.71710526317</v>
      </c>
      <c r="BY54" s="10">
        <f t="shared" si="581"/>
        <v>1812.2850000000001</v>
      </c>
      <c r="BZ54" s="10">
        <f t="shared" si="582"/>
        <v>1812.2850000000001</v>
      </c>
      <c r="CA54" s="10">
        <f t="shared" si="583"/>
        <v>319.815</v>
      </c>
      <c r="CB54" s="10">
        <f t="shared" si="584"/>
        <v>47332.62</v>
      </c>
      <c r="CC54" s="10">
        <f t="shared" si="585"/>
        <v>236172.33710526317</v>
      </c>
      <c r="CD54" s="10"/>
      <c r="CE54" s="10">
        <f t="shared" si="586"/>
        <v>236172.33710526317</v>
      </c>
      <c r="CF54" s="10"/>
      <c r="CG54" s="10">
        <f t="shared" si="165"/>
        <v>11086.92</v>
      </c>
      <c r="CH54" s="10">
        <f t="shared" si="587"/>
        <v>1500</v>
      </c>
      <c r="CI54" s="10">
        <f t="shared" si="588"/>
        <v>624</v>
      </c>
      <c r="CJ54" s="10">
        <f t="shared" si="589"/>
        <v>491</v>
      </c>
      <c r="CK54" s="10">
        <f t="shared" si="590"/>
        <v>1000</v>
      </c>
      <c r="CL54" s="10">
        <f t="shared" si="591"/>
        <v>14701.92</v>
      </c>
      <c r="CM54" s="10">
        <f t="shared" si="592"/>
        <v>176423.04000000001</v>
      </c>
      <c r="CN54" s="10">
        <f t="shared" si="593"/>
        <v>14588.052631578948</v>
      </c>
      <c r="CO54" s="10">
        <f t="shared" si="594"/>
        <v>3647.0131578947371</v>
      </c>
      <c r="CP54" s="10">
        <f t="shared" si="595"/>
        <v>194658.10578947372</v>
      </c>
      <c r="CQ54" s="10">
        <f t="shared" si="596"/>
        <v>1884.7764000000002</v>
      </c>
      <c r="CR54" s="10">
        <f t="shared" si="597"/>
        <v>1884.7764000000002</v>
      </c>
      <c r="CS54" s="10">
        <f t="shared" si="598"/>
        <v>332.60759999999999</v>
      </c>
      <c r="CT54" s="10">
        <f t="shared" si="599"/>
        <v>49225.924800000008</v>
      </c>
      <c r="CU54" s="10">
        <f t="shared" si="600"/>
        <v>243884.03058947372</v>
      </c>
      <c r="CV54" s="10"/>
      <c r="CW54" s="10">
        <f t="shared" si="170"/>
        <v>243884.03058947372</v>
      </c>
      <c r="CX54" s="10"/>
      <c r="CY54" s="10">
        <f t="shared" si="171"/>
        <v>11585.831399999999</v>
      </c>
      <c r="CZ54" s="10">
        <f t="shared" si="601"/>
        <v>1500</v>
      </c>
      <c r="DA54" s="10">
        <f t="shared" si="602"/>
        <v>624</v>
      </c>
      <c r="DB54" s="10">
        <f t="shared" si="603"/>
        <v>491</v>
      </c>
      <c r="DC54" s="10">
        <f t="shared" si="604"/>
        <v>1000</v>
      </c>
      <c r="DD54" s="10">
        <f t="shared" si="605"/>
        <v>15200.831399999999</v>
      </c>
      <c r="DE54" s="10">
        <f t="shared" si="606"/>
        <v>182409.9768</v>
      </c>
      <c r="DF54" s="10">
        <f t="shared" si="607"/>
        <v>15244.514999999999</v>
      </c>
      <c r="DG54" s="10">
        <f t="shared" si="608"/>
        <v>3811.1287499999999</v>
      </c>
      <c r="DH54" s="10">
        <f t="shared" si="609"/>
        <v>201465.62055000002</v>
      </c>
      <c r="DI54" s="10">
        <f t="shared" si="610"/>
        <v>1969.591338</v>
      </c>
      <c r="DJ54" s="10">
        <f t="shared" si="611"/>
        <v>1969.591338</v>
      </c>
      <c r="DK54" s="10">
        <f t="shared" si="612"/>
        <v>347.57494199999996</v>
      </c>
      <c r="DL54" s="10">
        <f t="shared" si="613"/>
        <v>51441.091415999996</v>
      </c>
      <c r="DM54" s="10">
        <f t="shared" si="614"/>
        <v>252906.71196600003</v>
      </c>
      <c r="DN54" s="10"/>
      <c r="DO54" s="10">
        <f t="shared" si="615"/>
        <v>252906.71196600003</v>
      </c>
      <c r="DP54" s="10"/>
    </row>
    <row r="55" spans="2:120" s="1" customFormat="1" x14ac:dyDescent="0.2">
      <c r="B55" t="s">
        <v>21</v>
      </c>
      <c r="C55" s="2">
        <v>4</v>
      </c>
      <c r="D55" t="s">
        <v>37</v>
      </c>
      <c r="E55" t="s">
        <v>330</v>
      </c>
      <c r="F55" s="2"/>
      <c r="G55" s="2">
        <v>1</v>
      </c>
      <c r="H55" s="2">
        <v>1</v>
      </c>
      <c r="I55" s="2">
        <v>2</v>
      </c>
      <c r="J55" s="2">
        <v>3</v>
      </c>
      <c r="K55" s="2">
        <v>3</v>
      </c>
      <c r="L55" s="2">
        <v>3</v>
      </c>
      <c r="M55" s="10">
        <f t="shared" si="528"/>
        <v>23214</v>
      </c>
      <c r="N55" s="10">
        <f t="shared" si="529"/>
        <v>3574.9560000000001</v>
      </c>
      <c r="O55" s="10">
        <f t="shared" si="530"/>
        <v>624</v>
      </c>
      <c r="P55" s="10">
        <f t="shared" si="531"/>
        <v>0</v>
      </c>
      <c r="Q55" s="10">
        <f t="shared" si="532"/>
        <v>8000</v>
      </c>
      <c r="R55" s="10">
        <f t="shared" si="533"/>
        <v>35412.955999999998</v>
      </c>
      <c r="S55" s="10">
        <f t="shared" si="534"/>
        <v>424955.47199999995</v>
      </c>
      <c r="T55" s="10">
        <f t="shared" si="535"/>
        <v>30544.736842105263</v>
      </c>
      <c r="U55" s="10">
        <f t="shared" si="536"/>
        <v>7636.1842105263158</v>
      </c>
      <c r="V55" s="10">
        <f t="shared" si="537"/>
        <v>463136.39305263152</v>
      </c>
      <c r="W55" s="10">
        <f t="shared" si="538"/>
        <v>3946.38</v>
      </c>
      <c r="X55" s="10">
        <f t="shared" si="539"/>
        <v>3946.38</v>
      </c>
      <c r="Y55" s="10">
        <f t="shared" si="148"/>
        <v>696.42</v>
      </c>
      <c r="Z55" s="10">
        <f t="shared" si="540"/>
        <v>103070.16</v>
      </c>
      <c r="AA55" s="10">
        <f t="shared" si="541"/>
        <v>566206.55305263156</v>
      </c>
      <c r="AB55" s="10"/>
      <c r="AC55" s="10">
        <f t="shared" si="542"/>
        <v>1698619.6591578946</v>
      </c>
      <c r="AD55" s="10"/>
      <c r="AE55" s="10">
        <f t="shared" si="543"/>
        <v>23214</v>
      </c>
      <c r="AF55" s="10">
        <f t="shared" si="544"/>
        <v>3574.9560000000001</v>
      </c>
      <c r="AG55" s="10">
        <f t="shared" si="545"/>
        <v>624</v>
      </c>
      <c r="AH55" s="10">
        <f t="shared" si="546"/>
        <v>0</v>
      </c>
      <c r="AI55" s="10">
        <f t="shared" si="547"/>
        <v>8000</v>
      </c>
      <c r="AJ55" s="10">
        <f t="shared" si="548"/>
        <v>35412.955999999998</v>
      </c>
      <c r="AK55" s="10">
        <f t="shared" si="549"/>
        <v>424955.47199999995</v>
      </c>
      <c r="AL55" s="10">
        <f t="shared" si="550"/>
        <v>30544.736842105263</v>
      </c>
      <c r="AM55" s="10">
        <f t="shared" si="551"/>
        <v>7636.1842105263158</v>
      </c>
      <c r="AN55" s="10">
        <f t="shared" si="552"/>
        <v>463136.39305263152</v>
      </c>
      <c r="AO55" s="10">
        <f t="shared" si="553"/>
        <v>3946.38</v>
      </c>
      <c r="AP55" s="10">
        <f t="shared" si="554"/>
        <v>3946.38</v>
      </c>
      <c r="AQ55" s="10">
        <f t="shared" si="152"/>
        <v>696.42</v>
      </c>
      <c r="AR55" s="10">
        <f t="shared" si="555"/>
        <v>103070.16</v>
      </c>
      <c r="AS55" s="10">
        <f t="shared" si="556"/>
        <v>566206.55305263156</v>
      </c>
      <c r="AT55" s="10"/>
      <c r="AU55" s="10">
        <f t="shared" si="155"/>
        <v>566206.55305263156</v>
      </c>
      <c r="AV55" s="10"/>
      <c r="AW55" s="10">
        <f t="shared" si="557"/>
        <v>23910.420000000002</v>
      </c>
      <c r="AX55" s="10">
        <f t="shared" si="558"/>
        <v>3574.9560000000001</v>
      </c>
      <c r="AY55" s="10">
        <f t="shared" si="559"/>
        <v>624</v>
      </c>
      <c r="AZ55" s="10">
        <f t="shared" si="560"/>
        <v>0</v>
      </c>
      <c r="BA55" s="10">
        <f t="shared" si="561"/>
        <v>8000</v>
      </c>
      <c r="BB55" s="10">
        <f t="shared" si="562"/>
        <v>36109.376000000004</v>
      </c>
      <c r="BC55" s="10">
        <f t="shared" si="563"/>
        <v>433312.51200000005</v>
      </c>
      <c r="BD55" s="10">
        <f t="shared" si="564"/>
        <v>31461.078947368424</v>
      </c>
      <c r="BE55" s="10">
        <f t="shared" si="565"/>
        <v>7865.2697368421059</v>
      </c>
      <c r="BF55" s="10">
        <f t="shared" si="566"/>
        <v>472638.86068421055</v>
      </c>
      <c r="BG55" s="10">
        <f t="shared" si="567"/>
        <v>4064.7714000000005</v>
      </c>
      <c r="BH55" s="10">
        <f t="shared" si="568"/>
        <v>4064.7714000000005</v>
      </c>
      <c r="BI55" s="10">
        <f t="shared" si="569"/>
        <v>717.31259999999997</v>
      </c>
      <c r="BJ55" s="10">
        <f t="shared" si="570"/>
        <v>106162.2648</v>
      </c>
      <c r="BK55" s="10">
        <f t="shared" si="571"/>
        <v>578801.12548421056</v>
      </c>
      <c r="BL55" s="10"/>
      <c r="BM55" s="10">
        <f t="shared" si="32"/>
        <v>578801.12548421056</v>
      </c>
      <c r="BN55" s="10"/>
      <c r="BO55" s="10">
        <f t="shared" si="160"/>
        <v>24747.2847</v>
      </c>
      <c r="BP55" s="10">
        <f t="shared" si="572"/>
        <v>3574.9560000000001</v>
      </c>
      <c r="BQ55" s="10">
        <f t="shared" si="573"/>
        <v>624</v>
      </c>
      <c r="BR55" s="10">
        <f t="shared" si="574"/>
        <v>0</v>
      </c>
      <c r="BS55" s="10">
        <f t="shared" si="575"/>
        <v>8000</v>
      </c>
      <c r="BT55" s="10">
        <f t="shared" si="576"/>
        <v>36946.240700000002</v>
      </c>
      <c r="BU55" s="10">
        <f t="shared" si="577"/>
        <v>443354.88840000005</v>
      </c>
      <c r="BV55" s="10">
        <f t="shared" si="578"/>
        <v>32562.216710526318</v>
      </c>
      <c r="BW55" s="10">
        <f t="shared" si="579"/>
        <v>8140.5541776315795</v>
      </c>
      <c r="BX55" s="10">
        <f t="shared" si="580"/>
        <v>484057.65928815794</v>
      </c>
      <c r="BY55" s="10">
        <f t="shared" si="581"/>
        <v>4207.038399</v>
      </c>
      <c r="BZ55" s="10">
        <f t="shared" si="582"/>
        <v>4207.038399</v>
      </c>
      <c r="CA55" s="10">
        <f t="shared" si="583"/>
        <v>742.418541</v>
      </c>
      <c r="CB55" s="10">
        <f t="shared" si="584"/>
        <v>109877.94406800001</v>
      </c>
      <c r="CC55" s="10">
        <f t="shared" si="585"/>
        <v>593935.6033561579</v>
      </c>
      <c r="CD55" s="10"/>
      <c r="CE55" s="10">
        <f t="shared" si="586"/>
        <v>1187871.2067123158</v>
      </c>
      <c r="CF55" s="10"/>
      <c r="CG55" s="10">
        <f t="shared" si="165"/>
        <v>25737.176088</v>
      </c>
      <c r="CH55" s="10">
        <f t="shared" si="587"/>
        <v>3574.9560000000001</v>
      </c>
      <c r="CI55" s="10">
        <f t="shared" si="588"/>
        <v>624</v>
      </c>
      <c r="CJ55" s="10">
        <f t="shared" si="589"/>
        <v>0</v>
      </c>
      <c r="CK55" s="10">
        <f t="shared" si="590"/>
        <v>8000</v>
      </c>
      <c r="CL55" s="10">
        <f t="shared" si="591"/>
        <v>37936.132087999998</v>
      </c>
      <c r="CM55" s="10">
        <f t="shared" si="592"/>
        <v>455233.58505599998</v>
      </c>
      <c r="CN55" s="10">
        <f t="shared" si="593"/>
        <v>33864.705378947372</v>
      </c>
      <c r="CO55" s="10">
        <f t="shared" si="594"/>
        <v>8466.176344736843</v>
      </c>
      <c r="CP55" s="10">
        <f t="shared" si="595"/>
        <v>497564.46677968418</v>
      </c>
      <c r="CQ55" s="10">
        <f t="shared" si="596"/>
        <v>4375.31993496</v>
      </c>
      <c r="CR55" s="10">
        <f t="shared" si="597"/>
        <v>4375.31993496</v>
      </c>
      <c r="CS55" s="10">
        <f t="shared" si="598"/>
        <v>772.11528264000003</v>
      </c>
      <c r="CT55" s="10">
        <f t="shared" si="599"/>
        <v>114273.06183071999</v>
      </c>
      <c r="CU55" s="10">
        <f t="shared" si="600"/>
        <v>611837.52861040412</v>
      </c>
      <c r="CV55" s="10"/>
      <c r="CW55" s="10">
        <f t="shared" si="170"/>
        <v>1835512.5858312123</v>
      </c>
      <c r="CX55" s="10"/>
      <c r="CY55" s="10">
        <f t="shared" si="171"/>
        <v>26895.349011959999</v>
      </c>
      <c r="CZ55" s="10">
        <f t="shared" si="601"/>
        <v>3574.9560000000001</v>
      </c>
      <c r="DA55" s="10">
        <f t="shared" si="602"/>
        <v>624</v>
      </c>
      <c r="DB55" s="10">
        <f t="shared" si="603"/>
        <v>0</v>
      </c>
      <c r="DC55" s="10">
        <f t="shared" si="604"/>
        <v>8000</v>
      </c>
      <c r="DD55" s="10">
        <f t="shared" si="605"/>
        <v>39094.305011960001</v>
      </c>
      <c r="DE55" s="10">
        <f t="shared" si="606"/>
        <v>469131.66014351998</v>
      </c>
      <c r="DF55" s="10">
        <f t="shared" si="607"/>
        <v>35388.617121000003</v>
      </c>
      <c r="DG55" s="10">
        <f t="shared" si="608"/>
        <v>8847.1542802500007</v>
      </c>
      <c r="DH55" s="10">
        <f t="shared" si="609"/>
        <v>513367.43154477002</v>
      </c>
      <c r="DI55" s="10">
        <f t="shared" si="610"/>
        <v>4572.2093320332006</v>
      </c>
      <c r="DJ55" s="10">
        <f t="shared" si="611"/>
        <v>4572.2093320332006</v>
      </c>
      <c r="DK55" s="10">
        <f t="shared" si="612"/>
        <v>806.86047035879994</v>
      </c>
      <c r="DL55" s="10">
        <f t="shared" si="613"/>
        <v>119415.3496131024</v>
      </c>
      <c r="DM55" s="10">
        <f t="shared" si="614"/>
        <v>632782.78115787241</v>
      </c>
      <c r="DN55" s="10"/>
      <c r="DO55" s="10">
        <f t="shared" si="615"/>
        <v>1898348.3434736172</v>
      </c>
      <c r="DP55" s="10"/>
    </row>
    <row r="56" spans="2:120" s="1" customFormat="1" x14ac:dyDescent="0.2">
      <c r="B56" t="s">
        <v>21</v>
      </c>
      <c r="C56" s="2">
        <v>7</v>
      </c>
      <c r="D56" t="s">
        <v>121</v>
      </c>
      <c r="E56" t="s">
        <v>330</v>
      </c>
      <c r="F56" s="2"/>
      <c r="G56" s="2"/>
      <c r="H56" s="2">
        <v>30</v>
      </c>
      <c r="I56" s="2">
        <v>30</v>
      </c>
      <c r="J56" s="2">
        <v>30</v>
      </c>
      <c r="K56" s="2">
        <v>30</v>
      </c>
      <c r="L56" s="2">
        <v>30</v>
      </c>
      <c r="M56" s="10">
        <f t="shared" si="528"/>
        <v>13480</v>
      </c>
      <c r="N56" s="10">
        <f t="shared" si="529"/>
        <v>2075.92</v>
      </c>
      <c r="O56" s="10">
        <f t="shared" si="530"/>
        <v>624</v>
      </c>
      <c r="P56" s="10">
        <f t="shared" si="531"/>
        <v>491</v>
      </c>
      <c r="Q56" s="10">
        <f t="shared" si="532"/>
        <v>2000</v>
      </c>
      <c r="R56" s="10">
        <f t="shared" si="533"/>
        <v>18670.919999999998</v>
      </c>
      <c r="S56" s="10">
        <f t="shared" si="534"/>
        <v>224051.03999999998</v>
      </c>
      <c r="T56" s="10">
        <f t="shared" si="535"/>
        <v>17736.84210526316</v>
      </c>
      <c r="U56" s="10">
        <f t="shared" si="536"/>
        <v>4434.21052631579</v>
      </c>
      <c r="V56" s="10">
        <f t="shared" si="537"/>
        <v>246222.09263157891</v>
      </c>
      <c r="W56" s="10">
        <f t="shared" si="538"/>
        <v>2291.6000000000004</v>
      </c>
      <c r="X56" s="10">
        <f t="shared" si="539"/>
        <v>2291.6000000000004</v>
      </c>
      <c r="Y56" s="10">
        <f t="shared" si="148"/>
        <v>404.4</v>
      </c>
      <c r="Z56" s="10">
        <f t="shared" si="540"/>
        <v>59851.200000000004</v>
      </c>
      <c r="AA56" s="10">
        <f t="shared" si="541"/>
        <v>306073.29263157892</v>
      </c>
      <c r="AB56" s="10"/>
      <c r="AC56" s="10">
        <f t="shared" si="542"/>
        <v>9182198.7789473683</v>
      </c>
      <c r="AD56" s="10"/>
      <c r="AE56" s="10">
        <f t="shared" si="543"/>
        <v>13480</v>
      </c>
      <c r="AF56" s="10">
        <f t="shared" si="544"/>
        <v>2075.92</v>
      </c>
      <c r="AG56" s="10">
        <f t="shared" si="545"/>
        <v>624</v>
      </c>
      <c r="AH56" s="10">
        <f t="shared" si="546"/>
        <v>491</v>
      </c>
      <c r="AI56" s="10">
        <f t="shared" si="547"/>
        <v>2000</v>
      </c>
      <c r="AJ56" s="10">
        <f t="shared" si="548"/>
        <v>18670.919999999998</v>
      </c>
      <c r="AK56" s="10">
        <f t="shared" si="549"/>
        <v>224051.03999999998</v>
      </c>
      <c r="AL56" s="10">
        <f t="shared" si="550"/>
        <v>17736.84210526316</v>
      </c>
      <c r="AM56" s="10">
        <f t="shared" si="551"/>
        <v>4434.21052631579</v>
      </c>
      <c r="AN56" s="10">
        <f t="shared" si="552"/>
        <v>246222.09263157891</v>
      </c>
      <c r="AO56" s="10">
        <f t="shared" si="553"/>
        <v>2291.6000000000004</v>
      </c>
      <c r="AP56" s="10">
        <f t="shared" si="554"/>
        <v>2291.6000000000004</v>
      </c>
      <c r="AQ56" s="10">
        <f t="shared" si="152"/>
        <v>404.4</v>
      </c>
      <c r="AR56" s="10">
        <f t="shared" si="555"/>
        <v>59851.200000000004</v>
      </c>
      <c r="AS56" s="10">
        <f t="shared" si="556"/>
        <v>306073.29263157892</v>
      </c>
      <c r="AT56" s="10"/>
      <c r="AU56" s="10">
        <f t="shared" si="155"/>
        <v>0</v>
      </c>
      <c r="AV56" s="10"/>
      <c r="AW56" s="10">
        <f t="shared" si="557"/>
        <v>13884.4</v>
      </c>
      <c r="AX56" s="10">
        <f t="shared" si="558"/>
        <v>2075.92</v>
      </c>
      <c r="AY56" s="10">
        <f t="shared" si="559"/>
        <v>624</v>
      </c>
      <c r="AZ56" s="10">
        <f t="shared" si="560"/>
        <v>491</v>
      </c>
      <c r="BA56" s="10">
        <f t="shared" si="561"/>
        <v>2000</v>
      </c>
      <c r="BB56" s="10">
        <f t="shared" si="562"/>
        <v>19075.32</v>
      </c>
      <c r="BC56" s="10">
        <f t="shared" si="563"/>
        <v>228903.84</v>
      </c>
      <c r="BD56" s="10">
        <f t="shared" si="564"/>
        <v>18268.947368421053</v>
      </c>
      <c r="BE56" s="10">
        <f t="shared" si="565"/>
        <v>4567.2368421052633</v>
      </c>
      <c r="BF56" s="10">
        <f t="shared" si="566"/>
        <v>251740.02421052629</v>
      </c>
      <c r="BG56" s="10">
        <f t="shared" si="567"/>
        <v>2360.348</v>
      </c>
      <c r="BH56" s="10">
        <f t="shared" si="568"/>
        <v>2360.348</v>
      </c>
      <c r="BI56" s="10">
        <f t="shared" si="569"/>
        <v>416.53199999999998</v>
      </c>
      <c r="BJ56" s="10">
        <f t="shared" si="570"/>
        <v>61646.736000000004</v>
      </c>
      <c r="BK56" s="10">
        <f t="shared" si="571"/>
        <v>313386.76021052629</v>
      </c>
      <c r="BL56" s="10"/>
      <c r="BM56" s="10">
        <f t="shared" si="32"/>
        <v>9401602.806315789</v>
      </c>
      <c r="BN56" s="10"/>
      <c r="BO56" s="10">
        <f t="shared" si="160"/>
        <v>14370.353999999999</v>
      </c>
      <c r="BP56" s="10">
        <f t="shared" si="572"/>
        <v>2075.92</v>
      </c>
      <c r="BQ56" s="10">
        <f t="shared" si="573"/>
        <v>624</v>
      </c>
      <c r="BR56" s="10">
        <f t="shared" si="574"/>
        <v>491</v>
      </c>
      <c r="BS56" s="10">
        <f t="shared" si="575"/>
        <v>2000</v>
      </c>
      <c r="BT56" s="10">
        <f t="shared" si="576"/>
        <v>19561.273999999998</v>
      </c>
      <c r="BU56" s="10">
        <f t="shared" si="577"/>
        <v>234735.28799999997</v>
      </c>
      <c r="BV56" s="10">
        <f t="shared" si="578"/>
        <v>18908.360526315788</v>
      </c>
      <c r="BW56" s="10">
        <f t="shared" si="579"/>
        <v>4727.090131578947</v>
      </c>
      <c r="BX56" s="10">
        <f t="shared" si="580"/>
        <v>258370.73865789469</v>
      </c>
      <c r="BY56" s="10">
        <f t="shared" si="581"/>
        <v>2442.96018</v>
      </c>
      <c r="BZ56" s="10">
        <f t="shared" si="582"/>
        <v>2442.96018</v>
      </c>
      <c r="CA56" s="10">
        <f t="shared" si="583"/>
        <v>431.11061999999998</v>
      </c>
      <c r="CB56" s="10">
        <f t="shared" si="584"/>
        <v>63804.371759999995</v>
      </c>
      <c r="CC56" s="10">
        <f t="shared" si="585"/>
        <v>322175.11041789467</v>
      </c>
      <c r="CD56" s="10"/>
      <c r="CE56" s="10">
        <f t="shared" si="586"/>
        <v>9665253.3125368394</v>
      </c>
      <c r="CF56" s="10"/>
      <c r="CG56" s="10">
        <f t="shared" si="165"/>
        <v>14945.168159999999</v>
      </c>
      <c r="CH56" s="10">
        <f t="shared" si="587"/>
        <v>2075.92</v>
      </c>
      <c r="CI56" s="10">
        <f t="shared" si="588"/>
        <v>624</v>
      </c>
      <c r="CJ56" s="10">
        <f t="shared" si="589"/>
        <v>491</v>
      </c>
      <c r="CK56" s="10">
        <f t="shared" si="590"/>
        <v>2000</v>
      </c>
      <c r="CL56" s="10">
        <f t="shared" si="591"/>
        <v>20136.088159999999</v>
      </c>
      <c r="CM56" s="10">
        <f t="shared" si="592"/>
        <v>241633.05791999999</v>
      </c>
      <c r="CN56" s="10">
        <f t="shared" si="593"/>
        <v>19664.694947368422</v>
      </c>
      <c r="CO56" s="10">
        <f t="shared" si="594"/>
        <v>4916.1737368421054</v>
      </c>
      <c r="CP56" s="10">
        <f t="shared" si="595"/>
        <v>266213.92660421052</v>
      </c>
      <c r="CQ56" s="10">
        <f t="shared" si="596"/>
        <v>2540.6785872</v>
      </c>
      <c r="CR56" s="10">
        <f t="shared" si="597"/>
        <v>2540.6785872</v>
      </c>
      <c r="CS56" s="10">
        <f t="shared" si="598"/>
        <v>448.35504479999997</v>
      </c>
      <c r="CT56" s="10">
        <f t="shared" si="599"/>
        <v>66356.5466304</v>
      </c>
      <c r="CU56" s="10">
        <f t="shared" si="600"/>
        <v>332570.47323461052</v>
      </c>
      <c r="CV56" s="10"/>
      <c r="CW56" s="10">
        <f t="shared" si="170"/>
        <v>9977114.1970383152</v>
      </c>
      <c r="CX56" s="10"/>
      <c r="CY56" s="10">
        <f t="shared" si="171"/>
        <v>15617.700727199997</v>
      </c>
      <c r="CZ56" s="10">
        <f t="shared" si="601"/>
        <v>2075.92</v>
      </c>
      <c r="DA56" s="10">
        <f t="shared" si="602"/>
        <v>624</v>
      </c>
      <c r="DB56" s="10">
        <f t="shared" si="603"/>
        <v>491</v>
      </c>
      <c r="DC56" s="10">
        <f t="shared" si="604"/>
        <v>2000</v>
      </c>
      <c r="DD56" s="10">
        <f t="shared" si="605"/>
        <v>20808.620727199996</v>
      </c>
      <c r="DE56" s="10">
        <f t="shared" si="606"/>
        <v>249703.44872639995</v>
      </c>
      <c r="DF56" s="10">
        <f t="shared" si="607"/>
        <v>20549.606219999994</v>
      </c>
      <c r="DG56" s="10">
        <f t="shared" si="608"/>
        <v>5137.4015549999986</v>
      </c>
      <c r="DH56" s="10">
        <f t="shared" si="609"/>
        <v>275390.45650139992</v>
      </c>
      <c r="DI56" s="10">
        <f t="shared" si="610"/>
        <v>2655.0091236239996</v>
      </c>
      <c r="DJ56" s="10">
        <f t="shared" si="611"/>
        <v>2655.0091236239996</v>
      </c>
      <c r="DK56" s="10">
        <f t="shared" si="612"/>
        <v>468.53102181599991</v>
      </c>
      <c r="DL56" s="10">
        <f t="shared" si="613"/>
        <v>69342.591228767982</v>
      </c>
      <c r="DM56" s="10">
        <f t="shared" si="614"/>
        <v>344733.04773016792</v>
      </c>
      <c r="DN56" s="10"/>
      <c r="DO56" s="10">
        <f t="shared" si="615"/>
        <v>10341991.431905037</v>
      </c>
      <c r="DP56" s="10"/>
    </row>
    <row r="57" spans="2:120" s="1" customFormat="1" x14ac:dyDescent="0.2">
      <c r="B57" t="s">
        <v>18</v>
      </c>
      <c r="C57" s="2">
        <v>7</v>
      </c>
      <c r="D57" t="s">
        <v>122</v>
      </c>
      <c r="E57" t="s">
        <v>330</v>
      </c>
      <c r="F57" s="2"/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3</v>
      </c>
      <c r="M57" s="10">
        <f t="shared" si="528"/>
        <v>13480</v>
      </c>
      <c r="N57" s="10">
        <f t="shared" si="529"/>
        <v>2075.92</v>
      </c>
      <c r="O57" s="10">
        <f t="shared" si="530"/>
        <v>624</v>
      </c>
      <c r="P57" s="10">
        <f t="shared" si="531"/>
        <v>491</v>
      </c>
      <c r="Q57" s="10">
        <f t="shared" si="532"/>
        <v>2000</v>
      </c>
      <c r="R57" s="10">
        <f t="shared" si="533"/>
        <v>18670.919999999998</v>
      </c>
      <c r="S57" s="10">
        <f t="shared" si="534"/>
        <v>224051.03999999998</v>
      </c>
      <c r="T57" s="10">
        <f t="shared" si="535"/>
        <v>17736.84210526316</v>
      </c>
      <c r="U57" s="10">
        <f t="shared" si="536"/>
        <v>4434.21052631579</v>
      </c>
      <c r="V57" s="10">
        <f t="shared" si="537"/>
        <v>246222.09263157891</v>
      </c>
      <c r="W57" s="10">
        <f t="shared" si="538"/>
        <v>2291.6000000000004</v>
      </c>
      <c r="X57" s="10">
        <f t="shared" si="539"/>
        <v>2291.6000000000004</v>
      </c>
      <c r="Y57" s="10">
        <f t="shared" si="148"/>
        <v>404.4</v>
      </c>
      <c r="Z57" s="10">
        <f t="shared" si="540"/>
        <v>59851.200000000004</v>
      </c>
      <c r="AA57" s="10">
        <f t="shared" si="541"/>
        <v>306073.29263157892</v>
      </c>
      <c r="AB57" s="10"/>
      <c r="AC57" s="10">
        <f t="shared" si="542"/>
        <v>918219.87789473683</v>
      </c>
      <c r="AD57" s="10"/>
      <c r="AE57" s="10">
        <f t="shared" si="543"/>
        <v>13480</v>
      </c>
      <c r="AF57" s="10">
        <f t="shared" si="544"/>
        <v>2075.92</v>
      </c>
      <c r="AG57" s="10">
        <f t="shared" si="545"/>
        <v>624</v>
      </c>
      <c r="AH57" s="10">
        <f t="shared" si="546"/>
        <v>491</v>
      </c>
      <c r="AI57" s="10">
        <f t="shared" si="547"/>
        <v>2000</v>
      </c>
      <c r="AJ57" s="10">
        <f t="shared" si="548"/>
        <v>18670.919999999998</v>
      </c>
      <c r="AK57" s="10">
        <f t="shared" si="549"/>
        <v>224051.03999999998</v>
      </c>
      <c r="AL57" s="10">
        <f t="shared" si="550"/>
        <v>17736.84210526316</v>
      </c>
      <c r="AM57" s="10">
        <f t="shared" si="551"/>
        <v>4434.21052631579</v>
      </c>
      <c r="AN57" s="10">
        <f t="shared" si="552"/>
        <v>246222.09263157891</v>
      </c>
      <c r="AO57" s="10">
        <f t="shared" si="553"/>
        <v>2291.6000000000004</v>
      </c>
      <c r="AP57" s="10">
        <f t="shared" si="554"/>
        <v>2291.6000000000004</v>
      </c>
      <c r="AQ57" s="10">
        <f t="shared" si="152"/>
        <v>404.4</v>
      </c>
      <c r="AR57" s="10">
        <f t="shared" si="555"/>
        <v>59851.200000000004</v>
      </c>
      <c r="AS57" s="10">
        <f t="shared" si="556"/>
        <v>306073.29263157892</v>
      </c>
      <c r="AT57" s="10"/>
      <c r="AU57" s="10">
        <f t="shared" si="155"/>
        <v>306073.29263157892</v>
      </c>
      <c r="AV57" s="10"/>
      <c r="AW57" s="10">
        <f t="shared" si="557"/>
        <v>13884.4</v>
      </c>
      <c r="AX57" s="10">
        <f t="shared" si="558"/>
        <v>2075.92</v>
      </c>
      <c r="AY57" s="10">
        <f t="shared" si="559"/>
        <v>624</v>
      </c>
      <c r="AZ57" s="10">
        <f t="shared" si="560"/>
        <v>491</v>
      </c>
      <c r="BA57" s="10">
        <f t="shared" si="561"/>
        <v>2000</v>
      </c>
      <c r="BB57" s="10">
        <f t="shared" si="562"/>
        <v>19075.32</v>
      </c>
      <c r="BC57" s="10">
        <f t="shared" si="563"/>
        <v>228903.84</v>
      </c>
      <c r="BD57" s="10">
        <f t="shared" si="564"/>
        <v>18268.947368421053</v>
      </c>
      <c r="BE57" s="10">
        <f t="shared" si="565"/>
        <v>4567.2368421052633</v>
      </c>
      <c r="BF57" s="10">
        <f t="shared" si="566"/>
        <v>251740.02421052629</v>
      </c>
      <c r="BG57" s="10">
        <f t="shared" si="567"/>
        <v>2360.348</v>
      </c>
      <c r="BH57" s="10">
        <f t="shared" si="568"/>
        <v>2360.348</v>
      </c>
      <c r="BI57" s="10">
        <f t="shared" si="569"/>
        <v>416.53199999999998</v>
      </c>
      <c r="BJ57" s="10">
        <f t="shared" si="570"/>
        <v>61646.736000000004</v>
      </c>
      <c r="BK57" s="10">
        <f t="shared" si="571"/>
        <v>313386.76021052629</v>
      </c>
      <c r="BL57" s="10"/>
      <c r="BM57" s="10">
        <f t="shared" si="32"/>
        <v>626773.52042105258</v>
      </c>
      <c r="BN57" s="10"/>
      <c r="BO57" s="10">
        <f t="shared" si="160"/>
        <v>14370.353999999999</v>
      </c>
      <c r="BP57" s="10">
        <f t="shared" si="572"/>
        <v>2075.92</v>
      </c>
      <c r="BQ57" s="10">
        <f t="shared" si="573"/>
        <v>624</v>
      </c>
      <c r="BR57" s="10">
        <f t="shared" si="574"/>
        <v>491</v>
      </c>
      <c r="BS57" s="10">
        <f t="shared" si="575"/>
        <v>2000</v>
      </c>
      <c r="BT57" s="10">
        <f t="shared" si="576"/>
        <v>19561.273999999998</v>
      </c>
      <c r="BU57" s="10">
        <f t="shared" si="577"/>
        <v>234735.28799999997</v>
      </c>
      <c r="BV57" s="10">
        <f t="shared" si="578"/>
        <v>18908.360526315788</v>
      </c>
      <c r="BW57" s="10">
        <f t="shared" si="579"/>
        <v>4727.090131578947</v>
      </c>
      <c r="BX57" s="10">
        <f t="shared" si="580"/>
        <v>258370.73865789469</v>
      </c>
      <c r="BY57" s="10">
        <f t="shared" si="581"/>
        <v>2442.96018</v>
      </c>
      <c r="BZ57" s="10">
        <f t="shared" si="582"/>
        <v>2442.96018</v>
      </c>
      <c r="CA57" s="10">
        <f t="shared" si="583"/>
        <v>431.11061999999998</v>
      </c>
      <c r="CB57" s="10">
        <f t="shared" si="584"/>
        <v>63804.371759999995</v>
      </c>
      <c r="CC57" s="10">
        <f t="shared" si="585"/>
        <v>322175.11041789467</v>
      </c>
      <c r="CD57" s="10"/>
      <c r="CE57" s="10">
        <f t="shared" si="586"/>
        <v>966525.33125368401</v>
      </c>
      <c r="CF57" s="10"/>
      <c r="CG57" s="10">
        <f t="shared" si="165"/>
        <v>14945.168159999999</v>
      </c>
      <c r="CH57" s="10">
        <f t="shared" si="587"/>
        <v>2075.92</v>
      </c>
      <c r="CI57" s="10">
        <f t="shared" si="588"/>
        <v>624</v>
      </c>
      <c r="CJ57" s="10">
        <f t="shared" si="589"/>
        <v>491</v>
      </c>
      <c r="CK57" s="10">
        <f t="shared" si="590"/>
        <v>2000</v>
      </c>
      <c r="CL57" s="10">
        <f t="shared" si="591"/>
        <v>20136.088159999999</v>
      </c>
      <c r="CM57" s="10">
        <f t="shared" si="592"/>
        <v>241633.05791999999</v>
      </c>
      <c r="CN57" s="10">
        <f t="shared" si="593"/>
        <v>19664.694947368422</v>
      </c>
      <c r="CO57" s="10">
        <f t="shared" si="594"/>
        <v>4916.1737368421054</v>
      </c>
      <c r="CP57" s="10">
        <f t="shared" si="595"/>
        <v>266213.92660421052</v>
      </c>
      <c r="CQ57" s="10">
        <f t="shared" si="596"/>
        <v>2540.6785872</v>
      </c>
      <c r="CR57" s="10">
        <f t="shared" si="597"/>
        <v>2540.6785872</v>
      </c>
      <c r="CS57" s="10">
        <f t="shared" si="598"/>
        <v>448.35504479999997</v>
      </c>
      <c r="CT57" s="10">
        <f t="shared" si="599"/>
        <v>66356.5466304</v>
      </c>
      <c r="CU57" s="10">
        <f t="shared" si="600"/>
        <v>332570.47323461052</v>
      </c>
      <c r="CV57" s="10"/>
      <c r="CW57" s="10">
        <f t="shared" si="170"/>
        <v>997711.41970383155</v>
      </c>
      <c r="CX57" s="10"/>
      <c r="CY57" s="10">
        <f t="shared" si="171"/>
        <v>15617.700727199997</v>
      </c>
      <c r="CZ57" s="10">
        <f t="shared" si="601"/>
        <v>2075.92</v>
      </c>
      <c r="DA57" s="10">
        <f t="shared" si="602"/>
        <v>624</v>
      </c>
      <c r="DB57" s="10">
        <f t="shared" si="603"/>
        <v>491</v>
      </c>
      <c r="DC57" s="10">
        <f t="shared" si="604"/>
        <v>2000</v>
      </c>
      <c r="DD57" s="10">
        <f t="shared" si="605"/>
        <v>20808.620727199996</v>
      </c>
      <c r="DE57" s="10">
        <f t="shared" si="606"/>
        <v>249703.44872639995</v>
      </c>
      <c r="DF57" s="10">
        <f t="shared" si="607"/>
        <v>20549.606219999994</v>
      </c>
      <c r="DG57" s="10">
        <f t="shared" si="608"/>
        <v>5137.4015549999986</v>
      </c>
      <c r="DH57" s="10">
        <f t="shared" si="609"/>
        <v>275390.45650139992</v>
      </c>
      <c r="DI57" s="10">
        <f t="shared" si="610"/>
        <v>2655.0091236239996</v>
      </c>
      <c r="DJ57" s="10">
        <f t="shared" si="611"/>
        <v>2655.0091236239996</v>
      </c>
      <c r="DK57" s="10">
        <f t="shared" si="612"/>
        <v>468.53102181599991</v>
      </c>
      <c r="DL57" s="10">
        <f t="shared" si="613"/>
        <v>69342.591228767982</v>
      </c>
      <c r="DM57" s="10">
        <f t="shared" si="614"/>
        <v>344733.04773016792</v>
      </c>
      <c r="DN57" s="10"/>
      <c r="DO57" s="10">
        <f t="shared" si="615"/>
        <v>1034199.1431905038</v>
      </c>
      <c r="DP57" s="10"/>
    </row>
    <row r="58" spans="2:120" s="1" customFormat="1" x14ac:dyDescent="0.2">
      <c r="B58" t="s">
        <v>21</v>
      </c>
      <c r="C58" s="2">
        <v>6</v>
      </c>
      <c r="D58" t="s">
        <v>38</v>
      </c>
      <c r="E58" t="s">
        <v>330</v>
      </c>
      <c r="F58" s="2"/>
      <c r="G58" s="2">
        <v>1</v>
      </c>
      <c r="H58" s="2">
        <v>2</v>
      </c>
      <c r="I58" s="2">
        <v>2</v>
      </c>
      <c r="J58" s="2">
        <v>2</v>
      </c>
      <c r="K58" s="2">
        <v>2</v>
      </c>
      <c r="L58" s="2">
        <v>2</v>
      </c>
      <c r="M58" s="10">
        <f t="shared" si="528"/>
        <v>15438</v>
      </c>
      <c r="N58" s="10">
        <f t="shared" si="529"/>
        <v>2377.4519999999998</v>
      </c>
      <c r="O58" s="10">
        <f t="shared" si="530"/>
        <v>624</v>
      </c>
      <c r="P58" s="10">
        <f t="shared" si="531"/>
        <v>491</v>
      </c>
      <c r="Q58" s="10">
        <f t="shared" si="532"/>
        <v>2500</v>
      </c>
      <c r="R58" s="10">
        <f t="shared" si="533"/>
        <v>21430.452000000001</v>
      </c>
      <c r="S58" s="10">
        <f>R58*12</f>
        <v>257165.424</v>
      </c>
      <c r="T58" s="10">
        <f t="shared" si="535"/>
        <v>20313.157894736843</v>
      </c>
      <c r="U58" s="10">
        <f t="shared" si="536"/>
        <v>5078.2894736842109</v>
      </c>
      <c r="V58" s="10">
        <f>S58+T58+U58</f>
        <v>282556.87136842107</v>
      </c>
      <c r="W58" s="10">
        <f t="shared" si="538"/>
        <v>2624.46</v>
      </c>
      <c r="X58" s="10">
        <f t="shared" si="539"/>
        <v>2624.46</v>
      </c>
      <c r="Y58" s="10">
        <f t="shared" si="148"/>
        <v>463.14</v>
      </c>
      <c r="Z58" s="10">
        <f t="shared" ref="Z58:Z76" si="616">(Y58+W58+X58)*12</f>
        <v>68544.72</v>
      </c>
      <c r="AA58" s="10">
        <f t="shared" ref="AA58:AA76" si="617">Z58+V58</f>
        <v>351101.5913684211</v>
      </c>
      <c r="AB58" s="10"/>
      <c r="AC58" s="10">
        <f t="shared" si="542"/>
        <v>702203.18273684219</v>
      </c>
      <c r="AD58" s="10"/>
      <c r="AE58" s="10">
        <f t="shared" si="543"/>
        <v>15438</v>
      </c>
      <c r="AF58" s="10">
        <f t="shared" ref="AF58:AF76" si="618">N58</f>
        <v>2377.4519999999998</v>
      </c>
      <c r="AG58" s="10">
        <f t="shared" ref="AG58:AG76" si="619">O58</f>
        <v>624</v>
      </c>
      <c r="AH58" s="10">
        <f t="shared" ref="AH58:AH76" si="620">P58</f>
        <v>491</v>
      </c>
      <c r="AI58" s="10">
        <f t="shared" ref="AI58:AI76" si="621">Q58</f>
        <v>2500</v>
      </c>
      <c r="AJ58" s="10">
        <f t="shared" si="548"/>
        <v>21430.452000000001</v>
      </c>
      <c r="AK58" s="10">
        <f>AJ58*12</f>
        <v>257165.424</v>
      </c>
      <c r="AL58" s="10">
        <f t="shared" si="550"/>
        <v>20313.157894736843</v>
      </c>
      <c r="AM58" s="10">
        <f t="shared" si="551"/>
        <v>5078.2894736842109</v>
      </c>
      <c r="AN58" s="10">
        <f>AK58+AL58+AM58</f>
        <v>282556.87136842107</v>
      </c>
      <c r="AO58" s="10">
        <f t="shared" si="553"/>
        <v>2624.46</v>
      </c>
      <c r="AP58" s="10">
        <f t="shared" si="554"/>
        <v>2624.46</v>
      </c>
      <c r="AQ58" s="10">
        <f t="shared" si="152"/>
        <v>463.14</v>
      </c>
      <c r="AR58" s="10">
        <f t="shared" si="555"/>
        <v>68544.72</v>
      </c>
      <c r="AS58" s="10">
        <f t="shared" si="556"/>
        <v>351101.5913684211</v>
      </c>
      <c r="AT58" s="10"/>
      <c r="AU58" s="10">
        <f t="shared" si="155"/>
        <v>351101.5913684211</v>
      </c>
      <c r="AV58" s="10"/>
      <c r="AW58" s="10">
        <f t="shared" si="557"/>
        <v>15901.140000000001</v>
      </c>
      <c r="AX58" s="10">
        <f t="shared" si="558"/>
        <v>2377.4519999999998</v>
      </c>
      <c r="AY58" s="10">
        <f t="shared" si="559"/>
        <v>624</v>
      </c>
      <c r="AZ58" s="10">
        <f t="shared" si="560"/>
        <v>491</v>
      </c>
      <c r="BA58" s="10">
        <f t="shared" si="561"/>
        <v>2500</v>
      </c>
      <c r="BB58" s="10">
        <f t="shared" si="562"/>
        <v>21893.592000000001</v>
      </c>
      <c r="BC58" s="10">
        <f>BB58*12</f>
        <v>262723.10399999999</v>
      </c>
      <c r="BD58" s="10">
        <f t="shared" si="564"/>
        <v>20922.55263157895</v>
      </c>
      <c r="BE58" s="10">
        <f t="shared" si="565"/>
        <v>5230.6381578947376</v>
      </c>
      <c r="BF58" s="10">
        <f>BC58+BD58+BE58</f>
        <v>288876.29478947364</v>
      </c>
      <c r="BG58" s="10">
        <f t="shared" si="567"/>
        <v>2703.1938000000005</v>
      </c>
      <c r="BH58" s="10">
        <f t="shared" si="568"/>
        <v>2703.1938000000005</v>
      </c>
      <c r="BI58" s="10">
        <f t="shared" si="569"/>
        <v>477.0342</v>
      </c>
      <c r="BJ58" s="10">
        <f t="shared" si="570"/>
        <v>70601.061600000015</v>
      </c>
      <c r="BK58" s="10">
        <f t="shared" si="571"/>
        <v>359477.35638947366</v>
      </c>
      <c r="BL58" s="10"/>
      <c r="BM58" s="10">
        <f t="shared" si="32"/>
        <v>718954.71277894732</v>
      </c>
      <c r="BN58" s="10"/>
      <c r="BO58" s="10">
        <f t="shared" si="160"/>
        <v>16457.679899999999</v>
      </c>
      <c r="BP58" s="10">
        <f t="shared" si="572"/>
        <v>2377.4519999999998</v>
      </c>
      <c r="BQ58" s="10">
        <f t="shared" si="573"/>
        <v>624</v>
      </c>
      <c r="BR58" s="10">
        <f t="shared" si="574"/>
        <v>491</v>
      </c>
      <c r="BS58" s="10">
        <f t="shared" si="575"/>
        <v>2500</v>
      </c>
      <c r="BT58" s="10">
        <f t="shared" si="576"/>
        <v>22450.1319</v>
      </c>
      <c r="BU58" s="10">
        <f>BT58*12</f>
        <v>269401.58279999997</v>
      </c>
      <c r="BV58" s="10">
        <f t="shared" si="578"/>
        <v>21654.841973684212</v>
      </c>
      <c r="BW58" s="10">
        <f t="shared" si="579"/>
        <v>5413.7104934210529</v>
      </c>
      <c r="BX58" s="10">
        <f>BU58+BV58+BW58</f>
        <v>296470.13526710524</v>
      </c>
      <c r="BY58" s="10">
        <f t="shared" si="581"/>
        <v>2797.8055829999998</v>
      </c>
      <c r="BZ58" s="10">
        <f t="shared" si="582"/>
        <v>2797.8055829999998</v>
      </c>
      <c r="CA58" s="10">
        <f t="shared" si="583"/>
        <v>493.73039699999998</v>
      </c>
      <c r="CB58" s="10">
        <f t="shared" si="584"/>
        <v>73072.098755999992</v>
      </c>
      <c r="CC58" s="10">
        <f t="shared" si="585"/>
        <v>369542.23402310524</v>
      </c>
      <c r="CD58" s="10"/>
      <c r="CE58" s="10">
        <f t="shared" si="586"/>
        <v>739084.46804621047</v>
      </c>
      <c r="CF58" s="10"/>
      <c r="CG58" s="10">
        <f t="shared" si="165"/>
        <v>17115.987096000001</v>
      </c>
      <c r="CH58" s="10">
        <f t="shared" si="587"/>
        <v>2377.4519999999998</v>
      </c>
      <c r="CI58" s="10">
        <f t="shared" si="588"/>
        <v>624</v>
      </c>
      <c r="CJ58" s="10">
        <f t="shared" si="589"/>
        <v>491</v>
      </c>
      <c r="CK58" s="10">
        <f t="shared" si="590"/>
        <v>2500</v>
      </c>
      <c r="CL58" s="10">
        <f t="shared" si="591"/>
        <v>23108.439096000002</v>
      </c>
      <c r="CM58" s="10">
        <f>CL58*12</f>
        <v>277301.26915200002</v>
      </c>
      <c r="CN58" s="10">
        <f t="shared" si="593"/>
        <v>22521.035652631581</v>
      </c>
      <c r="CO58" s="10">
        <f t="shared" si="594"/>
        <v>5630.2589131578952</v>
      </c>
      <c r="CP58" s="10">
        <f>CM58+CN58+CO58</f>
        <v>305452.56371778954</v>
      </c>
      <c r="CQ58" s="10">
        <f t="shared" si="596"/>
        <v>2909.7178063200004</v>
      </c>
      <c r="CR58" s="10">
        <f t="shared" si="597"/>
        <v>2909.7178063200004</v>
      </c>
      <c r="CS58" s="10">
        <f t="shared" si="598"/>
        <v>513.47961287999999</v>
      </c>
      <c r="CT58" s="10">
        <f t="shared" si="599"/>
        <v>75994.98270624</v>
      </c>
      <c r="CU58" s="10">
        <f t="shared" si="600"/>
        <v>381447.54642402951</v>
      </c>
      <c r="CV58" s="10"/>
      <c r="CW58" s="10">
        <f t="shared" si="170"/>
        <v>762895.09284805902</v>
      </c>
      <c r="CX58" s="10"/>
      <c r="CY58" s="10">
        <f t="shared" si="171"/>
        <v>17886.206515319998</v>
      </c>
      <c r="CZ58" s="10">
        <f t="shared" si="601"/>
        <v>2377.4519999999998</v>
      </c>
      <c r="DA58" s="10">
        <f t="shared" si="602"/>
        <v>624</v>
      </c>
      <c r="DB58" s="10">
        <f t="shared" si="603"/>
        <v>491</v>
      </c>
      <c r="DC58" s="10">
        <f t="shared" si="604"/>
        <v>2500</v>
      </c>
      <c r="DD58" s="10">
        <f t="shared" si="605"/>
        <v>23878.658515319999</v>
      </c>
      <c r="DE58" s="10">
        <f>DD58*12</f>
        <v>286543.90218383999</v>
      </c>
      <c r="DF58" s="10">
        <f t="shared" si="607"/>
        <v>23534.482257</v>
      </c>
      <c r="DG58" s="10">
        <f t="shared" si="608"/>
        <v>5883.6205642499999</v>
      </c>
      <c r="DH58" s="10">
        <f>DE58+DF58+DG58</f>
        <v>315962.00500508997</v>
      </c>
      <c r="DI58" s="10">
        <f t="shared" si="610"/>
        <v>3040.6551076043997</v>
      </c>
      <c r="DJ58" s="10">
        <f t="shared" si="611"/>
        <v>3040.6551076043997</v>
      </c>
      <c r="DK58" s="10">
        <f t="shared" si="612"/>
        <v>536.58619545959994</v>
      </c>
      <c r="DL58" s="10">
        <f t="shared" si="613"/>
        <v>79414.756928020797</v>
      </c>
      <c r="DM58" s="10">
        <f t="shared" si="614"/>
        <v>395376.76193311077</v>
      </c>
      <c r="DN58" s="10"/>
      <c r="DO58" s="10">
        <f t="shared" si="615"/>
        <v>790753.52386622154</v>
      </c>
      <c r="DP58" s="10"/>
    </row>
    <row r="59" spans="2:120" s="1" customFormat="1" x14ac:dyDescent="0.2">
      <c r="B59" t="s">
        <v>21</v>
      </c>
      <c r="C59" s="2">
        <v>4</v>
      </c>
      <c r="D59" t="s">
        <v>120</v>
      </c>
      <c r="E59" t="s">
        <v>330</v>
      </c>
      <c r="F59" s="2"/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10">
        <f t="shared" si="528"/>
        <v>23214</v>
      </c>
      <c r="N59" s="10">
        <f t="shared" si="529"/>
        <v>3574.9560000000001</v>
      </c>
      <c r="O59" s="10">
        <f t="shared" si="530"/>
        <v>624</v>
      </c>
      <c r="P59" s="10">
        <f t="shared" si="531"/>
        <v>0</v>
      </c>
      <c r="Q59" s="10">
        <f t="shared" si="532"/>
        <v>8000</v>
      </c>
      <c r="R59" s="10">
        <f t="shared" si="533"/>
        <v>35412.955999999998</v>
      </c>
      <c r="S59" s="10">
        <f t="shared" ref="S59:S60" si="622">R59*12</f>
        <v>424955.47199999995</v>
      </c>
      <c r="T59" s="10">
        <f t="shared" si="535"/>
        <v>30544.736842105263</v>
      </c>
      <c r="U59" s="10">
        <f t="shared" si="536"/>
        <v>7636.1842105263158</v>
      </c>
      <c r="V59" s="10">
        <f t="shared" ref="V59:V60" si="623">S59+T59+U59</f>
        <v>463136.39305263152</v>
      </c>
      <c r="W59" s="10">
        <f t="shared" si="538"/>
        <v>3946.38</v>
      </c>
      <c r="X59" s="10">
        <f t="shared" si="539"/>
        <v>3946.38</v>
      </c>
      <c r="Y59" s="10">
        <f t="shared" si="148"/>
        <v>696.42</v>
      </c>
      <c r="Z59" s="10">
        <f t="shared" si="616"/>
        <v>103070.16</v>
      </c>
      <c r="AA59" s="10">
        <f t="shared" si="617"/>
        <v>566206.55305263156</v>
      </c>
      <c r="AB59" s="10"/>
      <c r="AC59" s="10">
        <f t="shared" si="542"/>
        <v>566206.55305263156</v>
      </c>
      <c r="AD59" s="10"/>
      <c r="AE59" s="10">
        <f t="shared" si="543"/>
        <v>23214</v>
      </c>
      <c r="AF59" s="10">
        <f t="shared" si="618"/>
        <v>3574.9560000000001</v>
      </c>
      <c r="AG59" s="10">
        <f t="shared" si="619"/>
        <v>624</v>
      </c>
      <c r="AH59" s="10">
        <f t="shared" si="620"/>
        <v>0</v>
      </c>
      <c r="AI59" s="10">
        <f t="shared" si="621"/>
        <v>8000</v>
      </c>
      <c r="AJ59" s="10">
        <f t="shared" si="548"/>
        <v>35412.955999999998</v>
      </c>
      <c r="AK59" s="10">
        <f t="shared" ref="AK59:AK68" si="624">AJ59*12</f>
        <v>424955.47199999995</v>
      </c>
      <c r="AL59" s="10">
        <f t="shared" si="550"/>
        <v>30544.736842105263</v>
      </c>
      <c r="AM59" s="10">
        <f t="shared" si="551"/>
        <v>7636.1842105263158</v>
      </c>
      <c r="AN59" s="10">
        <f t="shared" ref="AN59:AN68" si="625">AK59+AL59+AM59</f>
        <v>463136.39305263152</v>
      </c>
      <c r="AO59" s="10">
        <f t="shared" si="553"/>
        <v>3946.38</v>
      </c>
      <c r="AP59" s="10">
        <f t="shared" si="554"/>
        <v>3946.38</v>
      </c>
      <c r="AQ59" s="10">
        <f t="shared" si="152"/>
        <v>696.42</v>
      </c>
      <c r="AR59" s="10">
        <f t="shared" si="555"/>
        <v>103070.16</v>
      </c>
      <c r="AS59" s="10">
        <f t="shared" si="556"/>
        <v>566206.55305263156</v>
      </c>
      <c r="AT59" s="10"/>
      <c r="AU59" s="10">
        <f t="shared" si="155"/>
        <v>566206.55305263156</v>
      </c>
      <c r="AV59" s="10"/>
      <c r="AW59" s="10">
        <f t="shared" si="557"/>
        <v>23910.420000000002</v>
      </c>
      <c r="AX59" s="10">
        <f t="shared" si="558"/>
        <v>3574.9560000000001</v>
      </c>
      <c r="AY59" s="10">
        <f t="shared" si="559"/>
        <v>624</v>
      </c>
      <c r="AZ59" s="10">
        <f t="shared" si="560"/>
        <v>0</v>
      </c>
      <c r="BA59" s="10">
        <f t="shared" si="561"/>
        <v>8000</v>
      </c>
      <c r="BB59" s="10">
        <f t="shared" si="562"/>
        <v>36109.376000000004</v>
      </c>
      <c r="BC59" s="10">
        <f t="shared" ref="BC59:BC68" si="626">BB59*12</f>
        <v>433312.51200000005</v>
      </c>
      <c r="BD59" s="10">
        <f t="shared" si="564"/>
        <v>31461.078947368424</v>
      </c>
      <c r="BE59" s="10">
        <f t="shared" si="565"/>
        <v>7865.2697368421059</v>
      </c>
      <c r="BF59" s="10">
        <f t="shared" ref="BF59:BF68" si="627">BC59+BD59+BE59</f>
        <v>472638.86068421055</v>
      </c>
      <c r="BG59" s="10">
        <f t="shared" si="567"/>
        <v>4064.7714000000005</v>
      </c>
      <c r="BH59" s="10">
        <f t="shared" si="568"/>
        <v>4064.7714000000005</v>
      </c>
      <c r="BI59" s="10">
        <f t="shared" si="569"/>
        <v>717.31259999999997</v>
      </c>
      <c r="BJ59" s="10">
        <f t="shared" si="570"/>
        <v>106162.2648</v>
      </c>
      <c r="BK59" s="10">
        <f t="shared" si="571"/>
        <v>578801.12548421056</v>
      </c>
      <c r="BL59" s="10"/>
      <c r="BM59" s="10">
        <f t="shared" si="32"/>
        <v>578801.12548421056</v>
      </c>
      <c r="BN59" s="10"/>
      <c r="BO59" s="10">
        <f t="shared" si="160"/>
        <v>24747.2847</v>
      </c>
      <c r="BP59" s="10">
        <f t="shared" si="572"/>
        <v>3574.9560000000001</v>
      </c>
      <c r="BQ59" s="10">
        <f t="shared" si="573"/>
        <v>624</v>
      </c>
      <c r="BR59" s="10">
        <f t="shared" si="574"/>
        <v>0</v>
      </c>
      <c r="BS59" s="10">
        <f t="shared" si="575"/>
        <v>8000</v>
      </c>
      <c r="BT59" s="10">
        <f t="shared" si="576"/>
        <v>36946.240700000002</v>
      </c>
      <c r="BU59" s="10">
        <f t="shared" ref="BU59:BU68" si="628">BT59*12</f>
        <v>443354.88840000005</v>
      </c>
      <c r="BV59" s="10">
        <f t="shared" si="578"/>
        <v>32562.216710526318</v>
      </c>
      <c r="BW59" s="10">
        <f t="shared" si="579"/>
        <v>8140.5541776315795</v>
      </c>
      <c r="BX59" s="10">
        <f t="shared" ref="BX59:BX68" si="629">BU59+BV59+BW59</f>
        <v>484057.65928815794</v>
      </c>
      <c r="BY59" s="10">
        <f t="shared" si="581"/>
        <v>4207.038399</v>
      </c>
      <c r="BZ59" s="10">
        <f t="shared" si="582"/>
        <v>4207.038399</v>
      </c>
      <c r="CA59" s="10">
        <f t="shared" si="583"/>
        <v>742.418541</v>
      </c>
      <c r="CB59" s="10">
        <f t="shared" si="584"/>
        <v>109877.94406800001</v>
      </c>
      <c r="CC59" s="10">
        <f t="shared" si="585"/>
        <v>593935.6033561579</v>
      </c>
      <c r="CD59" s="10"/>
      <c r="CE59" s="10">
        <f t="shared" si="586"/>
        <v>593935.6033561579</v>
      </c>
      <c r="CF59" s="10"/>
      <c r="CG59" s="10">
        <f t="shared" si="165"/>
        <v>25737.176088</v>
      </c>
      <c r="CH59" s="10">
        <f t="shared" si="587"/>
        <v>3574.9560000000001</v>
      </c>
      <c r="CI59" s="10">
        <f t="shared" si="588"/>
        <v>624</v>
      </c>
      <c r="CJ59" s="10">
        <f t="shared" si="589"/>
        <v>0</v>
      </c>
      <c r="CK59" s="10">
        <f t="shared" si="590"/>
        <v>8000</v>
      </c>
      <c r="CL59" s="10">
        <f t="shared" si="591"/>
        <v>37936.132087999998</v>
      </c>
      <c r="CM59" s="10">
        <f t="shared" ref="CM59:CM68" si="630">CL59*12</f>
        <v>455233.58505599998</v>
      </c>
      <c r="CN59" s="10">
        <f t="shared" si="593"/>
        <v>33864.705378947372</v>
      </c>
      <c r="CO59" s="10">
        <f t="shared" si="594"/>
        <v>8466.176344736843</v>
      </c>
      <c r="CP59" s="10">
        <f t="shared" ref="CP59:CP68" si="631">CM59+CN59+CO59</f>
        <v>497564.46677968418</v>
      </c>
      <c r="CQ59" s="10">
        <f t="shared" si="596"/>
        <v>4375.31993496</v>
      </c>
      <c r="CR59" s="10">
        <f t="shared" si="597"/>
        <v>4375.31993496</v>
      </c>
      <c r="CS59" s="10">
        <f t="shared" si="598"/>
        <v>772.11528264000003</v>
      </c>
      <c r="CT59" s="10">
        <f t="shared" si="599"/>
        <v>114273.06183071999</v>
      </c>
      <c r="CU59" s="10">
        <f t="shared" si="600"/>
        <v>611837.52861040412</v>
      </c>
      <c r="CV59" s="10"/>
      <c r="CW59" s="10">
        <f t="shared" si="170"/>
        <v>611837.52861040412</v>
      </c>
      <c r="CX59" s="10"/>
      <c r="CY59" s="10">
        <f t="shared" si="171"/>
        <v>26895.349011959999</v>
      </c>
      <c r="CZ59" s="10">
        <f t="shared" si="601"/>
        <v>3574.9560000000001</v>
      </c>
      <c r="DA59" s="10">
        <f t="shared" si="602"/>
        <v>624</v>
      </c>
      <c r="DB59" s="10">
        <f t="shared" si="603"/>
        <v>0</v>
      </c>
      <c r="DC59" s="10">
        <f t="shared" si="604"/>
        <v>8000</v>
      </c>
      <c r="DD59" s="10">
        <f t="shared" si="605"/>
        <v>39094.305011960001</v>
      </c>
      <c r="DE59" s="10">
        <f t="shared" ref="DE59:DE68" si="632">DD59*12</f>
        <v>469131.66014351998</v>
      </c>
      <c r="DF59" s="10">
        <f t="shared" si="607"/>
        <v>35388.617121000003</v>
      </c>
      <c r="DG59" s="10">
        <f t="shared" si="608"/>
        <v>8847.1542802500007</v>
      </c>
      <c r="DH59" s="10">
        <f t="shared" ref="DH59:DH68" si="633">DE59+DF59+DG59</f>
        <v>513367.43154477002</v>
      </c>
      <c r="DI59" s="10">
        <f t="shared" si="610"/>
        <v>4572.2093320332006</v>
      </c>
      <c r="DJ59" s="10">
        <f t="shared" si="611"/>
        <v>4572.2093320332006</v>
      </c>
      <c r="DK59" s="10">
        <f t="shared" si="612"/>
        <v>806.86047035879994</v>
      </c>
      <c r="DL59" s="10">
        <f t="shared" si="613"/>
        <v>119415.3496131024</v>
      </c>
      <c r="DM59" s="10">
        <f t="shared" si="614"/>
        <v>632782.78115787241</v>
      </c>
      <c r="DN59" s="10"/>
      <c r="DO59" s="10">
        <f t="shared" si="615"/>
        <v>632782.78115787241</v>
      </c>
      <c r="DP59" s="10"/>
    </row>
    <row r="60" spans="2:120" s="1" customFormat="1" x14ac:dyDescent="0.2">
      <c r="B60" t="s">
        <v>21</v>
      </c>
      <c r="C60" s="2">
        <v>6</v>
      </c>
      <c r="D60" t="s">
        <v>123</v>
      </c>
      <c r="E60" t="s">
        <v>330</v>
      </c>
      <c r="F60" s="2"/>
      <c r="G60" s="2">
        <v>1</v>
      </c>
      <c r="H60" s="2">
        <v>2</v>
      </c>
      <c r="I60" s="2">
        <v>4</v>
      </c>
      <c r="J60" s="2">
        <v>4</v>
      </c>
      <c r="K60" s="2">
        <v>5</v>
      </c>
      <c r="L60" s="2">
        <v>5</v>
      </c>
      <c r="M60" s="10">
        <f t="shared" si="528"/>
        <v>15438</v>
      </c>
      <c r="N60" s="10">
        <f t="shared" si="529"/>
        <v>2377.4519999999998</v>
      </c>
      <c r="O60" s="10">
        <f t="shared" si="530"/>
        <v>624</v>
      </c>
      <c r="P60" s="10">
        <f t="shared" si="531"/>
        <v>491</v>
      </c>
      <c r="Q60" s="10">
        <f t="shared" si="532"/>
        <v>2500</v>
      </c>
      <c r="R60" s="10">
        <f t="shared" si="533"/>
        <v>21430.452000000001</v>
      </c>
      <c r="S60" s="10">
        <f t="shared" si="622"/>
        <v>257165.424</v>
      </c>
      <c r="T60" s="10">
        <f t="shared" si="535"/>
        <v>20313.157894736843</v>
      </c>
      <c r="U60" s="10">
        <f t="shared" si="536"/>
        <v>5078.2894736842109</v>
      </c>
      <c r="V60" s="10">
        <f t="shared" si="623"/>
        <v>282556.87136842107</v>
      </c>
      <c r="W60" s="10">
        <f t="shared" si="538"/>
        <v>2624.46</v>
      </c>
      <c r="X60" s="10">
        <f t="shared" si="539"/>
        <v>2624.46</v>
      </c>
      <c r="Y60" s="10">
        <f t="shared" si="148"/>
        <v>463.14</v>
      </c>
      <c r="Z60" s="10">
        <f t="shared" si="616"/>
        <v>68544.72</v>
      </c>
      <c r="AA60" s="10">
        <f t="shared" si="617"/>
        <v>351101.5913684211</v>
      </c>
      <c r="AB60" s="10"/>
      <c r="AC60" s="10">
        <f t="shared" si="542"/>
        <v>1755507.9568421054</v>
      </c>
      <c r="AD60" s="10"/>
      <c r="AE60" s="10">
        <f t="shared" si="543"/>
        <v>15438</v>
      </c>
      <c r="AF60" s="10">
        <f t="shared" si="618"/>
        <v>2377.4519999999998</v>
      </c>
      <c r="AG60" s="10">
        <f t="shared" si="619"/>
        <v>624</v>
      </c>
      <c r="AH60" s="10">
        <f t="shared" si="620"/>
        <v>491</v>
      </c>
      <c r="AI60" s="10">
        <f t="shared" si="621"/>
        <v>2500</v>
      </c>
      <c r="AJ60" s="10">
        <f t="shared" si="548"/>
        <v>21430.452000000001</v>
      </c>
      <c r="AK60" s="10">
        <f t="shared" si="624"/>
        <v>257165.424</v>
      </c>
      <c r="AL60" s="10">
        <f t="shared" si="550"/>
        <v>20313.157894736843</v>
      </c>
      <c r="AM60" s="10">
        <f t="shared" si="551"/>
        <v>5078.2894736842109</v>
      </c>
      <c r="AN60" s="10">
        <f t="shared" si="625"/>
        <v>282556.87136842107</v>
      </c>
      <c r="AO60" s="10">
        <f t="shared" si="553"/>
        <v>2624.46</v>
      </c>
      <c r="AP60" s="10">
        <f t="shared" si="554"/>
        <v>2624.46</v>
      </c>
      <c r="AQ60" s="10">
        <f t="shared" si="152"/>
        <v>463.14</v>
      </c>
      <c r="AR60" s="10">
        <f t="shared" si="555"/>
        <v>68544.72</v>
      </c>
      <c r="AS60" s="10">
        <f t="shared" si="556"/>
        <v>351101.5913684211</v>
      </c>
      <c r="AT60" s="10"/>
      <c r="AU60" s="10">
        <f t="shared" si="155"/>
        <v>351101.5913684211</v>
      </c>
      <c r="AV60" s="10"/>
      <c r="AW60" s="10">
        <f t="shared" si="557"/>
        <v>15901.140000000001</v>
      </c>
      <c r="AX60" s="10">
        <f t="shared" si="558"/>
        <v>2377.4519999999998</v>
      </c>
      <c r="AY60" s="10">
        <f t="shared" si="559"/>
        <v>624</v>
      </c>
      <c r="AZ60" s="10">
        <f t="shared" si="560"/>
        <v>491</v>
      </c>
      <c r="BA60" s="10">
        <f t="shared" si="561"/>
        <v>2500</v>
      </c>
      <c r="BB60" s="10">
        <f t="shared" si="562"/>
        <v>21893.592000000001</v>
      </c>
      <c r="BC60" s="10">
        <f t="shared" si="626"/>
        <v>262723.10399999999</v>
      </c>
      <c r="BD60" s="10">
        <f t="shared" si="564"/>
        <v>20922.55263157895</v>
      </c>
      <c r="BE60" s="10">
        <f t="shared" si="565"/>
        <v>5230.6381578947376</v>
      </c>
      <c r="BF60" s="10">
        <f t="shared" si="627"/>
        <v>288876.29478947364</v>
      </c>
      <c r="BG60" s="10">
        <f t="shared" si="567"/>
        <v>2703.1938000000005</v>
      </c>
      <c r="BH60" s="10">
        <f t="shared" si="568"/>
        <v>2703.1938000000005</v>
      </c>
      <c r="BI60" s="10">
        <f t="shared" si="569"/>
        <v>477.0342</v>
      </c>
      <c r="BJ60" s="10">
        <f t="shared" si="570"/>
        <v>70601.061600000015</v>
      </c>
      <c r="BK60" s="10">
        <f t="shared" si="571"/>
        <v>359477.35638947366</v>
      </c>
      <c r="BL60" s="10"/>
      <c r="BM60" s="10">
        <f t="shared" si="32"/>
        <v>718954.71277894732</v>
      </c>
      <c r="BN60" s="10"/>
      <c r="BO60" s="10">
        <f t="shared" si="160"/>
        <v>16457.679899999999</v>
      </c>
      <c r="BP60" s="10">
        <f t="shared" si="572"/>
        <v>2377.4519999999998</v>
      </c>
      <c r="BQ60" s="10">
        <f t="shared" si="573"/>
        <v>624</v>
      </c>
      <c r="BR60" s="10">
        <f t="shared" si="574"/>
        <v>491</v>
      </c>
      <c r="BS60" s="10">
        <f t="shared" si="575"/>
        <v>2500</v>
      </c>
      <c r="BT60" s="10">
        <f t="shared" si="576"/>
        <v>22450.1319</v>
      </c>
      <c r="BU60" s="10">
        <f t="shared" si="628"/>
        <v>269401.58279999997</v>
      </c>
      <c r="BV60" s="10">
        <f t="shared" si="578"/>
        <v>21654.841973684212</v>
      </c>
      <c r="BW60" s="10">
        <f t="shared" si="579"/>
        <v>5413.7104934210529</v>
      </c>
      <c r="BX60" s="10">
        <f t="shared" si="629"/>
        <v>296470.13526710524</v>
      </c>
      <c r="BY60" s="10">
        <f t="shared" si="581"/>
        <v>2797.8055829999998</v>
      </c>
      <c r="BZ60" s="10">
        <f t="shared" si="582"/>
        <v>2797.8055829999998</v>
      </c>
      <c r="CA60" s="10">
        <f t="shared" si="583"/>
        <v>493.73039699999998</v>
      </c>
      <c r="CB60" s="10">
        <f t="shared" si="584"/>
        <v>73072.098755999992</v>
      </c>
      <c r="CC60" s="10">
        <f t="shared" si="585"/>
        <v>369542.23402310524</v>
      </c>
      <c r="CD60" s="10"/>
      <c r="CE60" s="10">
        <f t="shared" si="586"/>
        <v>1478168.9360924209</v>
      </c>
      <c r="CF60" s="10"/>
      <c r="CG60" s="10">
        <f t="shared" si="165"/>
        <v>17115.987096000001</v>
      </c>
      <c r="CH60" s="10">
        <f t="shared" si="587"/>
        <v>2377.4519999999998</v>
      </c>
      <c r="CI60" s="10">
        <f t="shared" si="588"/>
        <v>624</v>
      </c>
      <c r="CJ60" s="10">
        <f t="shared" si="589"/>
        <v>491</v>
      </c>
      <c r="CK60" s="10">
        <f t="shared" si="590"/>
        <v>2500</v>
      </c>
      <c r="CL60" s="10">
        <f t="shared" si="591"/>
        <v>23108.439096000002</v>
      </c>
      <c r="CM60" s="10">
        <f t="shared" si="630"/>
        <v>277301.26915200002</v>
      </c>
      <c r="CN60" s="10">
        <f t="shared" si="593"/>
        <v>22521.035652631581</v>
      </c>
      <c r="CO60" s="10">
        <f t="shared" si="594"/>
        <v>5630.2589131578952</v>
      </c>
      <c r="CP60" s="10">
        <f t="shared" si="631"/>
        <v>305452.56371778954</v>
      </c>
      <c r="CQ60" s="10">
        <f t="shared" si="596"/>
        <v>2909.7178063200004</v>
      </c>
      <c r="CR60" s="10">
        <f t="shared" si="597"/>
        <v>2909.7178063200004</v>
      </c>
      <c r="CS60" s="10">
        <f t="shared" si="598"/>
        <v>513.47961287999999</v>
      </c>
      <c r="CT60" s="10">
        <f t="shared" si="599"/>
        <v>75994.98270624</v>
      </c>
      <c r="CU60" s="10">
        <f t="shared" si="600"/>
        <v>381447.54642402951</v>
      </c>
      <c r="CV60" s="10"/>
      <c r="CW60" s="10">
        <f t="shared" si="170"/>
        <v>1525790.185696118</v>
      </c>
      <c r="CX60" s="10"/>
      <c r="CY60" s="10">
        <f t="shared" si="171"/>
        <v>17886.206515319998</v>
      </c>
      <c r="CZ60" s="10">
        <f t="shared" si="601"/>
        <v>2377.4519999999998</v>
      </c>
      <c r="DA60" s="10">
        <f t="shared" si="602"/>
        <v>624</v>
      </c>
      <c r="DB60" s="10">
        <f t="shared" si="603"/>
        <v>491</v>
      </c>
      <c r="DC60" s="10">
        <f t="shared" si="604"/>
        <v>2500</v>
      </c>
      <c r="DD60" s="10">
        <f t="shared" si="605"/>
        <v>23878.658515319999</v>
      </c>
      <c r="DE60" s="10">
        <f t="shared" si="632"/>
        <v>286543.90218383999</v>
      </c>
      <c r="DF60" s="10">
        <f t="shared" si="607"/>
        <v>23534.482257</v>
      </c>
      <c r="DG60" s="10">
        <f t="shared" si="608"/>
        <v>5883.6205642499999</v>
      </c>
      <c r="DH60" s="10">
        <f t="shared" si="633"/>
        <v>315962.00500508997</v>
      </c>
      <c r="DI60" s="10">
        <f t="shared" si="610"/>
        <v>3040.6551076043997</v>
      </c>
      <c r="DJ60" s="10">
        <f t="shared" si="611"/>
        <v>3040.6551076043997</v>
      </c>
      <c r="DK60" s="10">
        <f t="shared" si="612"/>
        <v>536.58619545959994</v>
      </c>
      <c r="DL60" s="10">
        <f t="shared" si="613"/>
        <v>79414.756928020797</v>
      </c>
      <c r="DM60" s="10">
        <f t="shared" si="614"/>
        <v>395376.76193311077</v>
      </c>
      <c r="DN60" s="10"/>
      <c r="DO60" s="10">
        <f t="shared" si="615"/>
        <v>1976883.8096655537</v>
      </c>
      <c r="DP60" s="10"/>
    </row>
    <row r="61" spans="2:120" s="1" customFormat="1" x14ac:dyDescent="0.2">
      <c r="B61" t="s">
        <v>21</v>
      </c>
      <c r="C61" s="2">
        <v>4</v>
      </c>
      <c r="D61" t="s">
        <v>265</v>
      </c>
      <c r="E61" t="s">
        <v>330</v>
      </c>
      <c r="F61" s="2"/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10">
        <f t="shared" si="528"/>
        <v>23214</v>
      </c>
      <c r="N61" s="10">
        <f t="shared" si="529"/>
        <v>3574.9560000000001</v>
      </c>
      <c r="O61" s="10">
        <f t="shared" si="530"/>
        <v>624</v>
      </c>
      <c r="P61" s="10">
        <f t="shared" si="531"/>
        <v>0</v>
      </c>
      <c r="Q61" s="10">
        <f t="shared" si="532"/>
        <v>8000</v>
      </c>
      <c r="R61" s="10">
        <f t="shared" si="533"/>
        <v>35412.955999999998</v>
      </c>
      <c r="S61" s="10">
        <f t="shared" si="534"/>
        <v>424955.47199999995</v>
      </c>
      <c r="T61" s="10">
        <f t="shared" si="535"/>
        <v>30544.736842105263</v>
      </c>
      <c r="U61" s="10">
        <f t="shared" si="536"/>
        <v>7636.1842105263158</v>
      </c>
      <c r="V61" s="10">
        <f t="shared" si="537"/>
        <v>463136.39305263152</v>
      </c>
      <c r="W61" s="10">
        <f t="shared" si="538"/>
        <v>3946.38</v>
      </c>
      <c r="X61" s="10">
        <f t="shared" si="539"/>
        <v>3946.38</v>
      </c>
      <c r="Y61" s="10">
        <f t="shared" si="148"/>
        <v>696.42</v>
      </c>
      <c r="Z61" s="10">
        <f t="shared" si="616"/>
        <v>103070.16</v>
      </c>
      <c r="AA61" s="10">
        <f t="shared" si="617"/>
        <v>566206.55305263156</v>
      </c>
      <c r="AB61" s="10"/>
      <c r="AC61" s="10">
        <f t="shared" si="542"/>
        <v>566206.55305263156</v>
      </c>
      <c r="AD61" s="10"/>
      <c r="AE61" s="10">
        <f t="shared" si="543"/>
        <v>23214</v>
      </c>
      <c r="AF61" s="10">
        <f t="shared" si="618"/>
        <v>3574.9560000000001</v>
      </c>
      <c r="AG61" s="10">
        <f t="shared" si="619"/>
        <v>624</v>
      </c>
      <c r="AH61" s="10">
        <f t="shared" si="620"/>
        <v>0</v>
      </c>
      <c r="AI61" s="10">
        <f t="shared" si="621"/>
        <v>8000</v>
      </c>
      <c r="AJ61" s="10">
        <f t="shared" si="548"/>
        <v>35412.955999999998</v>
      </c>
      <c r="AK61" s="10">
        <f t="shared" si="624"/>
        <v>424955.47199999995</v>
      </c>
      <c r="AL61" s="10">
        <f t="shared" si="550"/>
        <v>30544.736842105263</v>
      </c>
      <c r="AM61" s="10">
        <f t="shared" si="551"/>
        <v>7636.1842105263158</v>
      </c>
      <c r="AN61" s="10">
        <f t="shared" si="625"/>
        <v>463136.39305263152</v>
      </c>
      <c r="AO61" s="10">
        <f t="shared" si="553"/>
        <v>3946.38</v>
      </c>
      <c r="AP61" s="10">
        <f t="shared" si="554"/>
        <v>3946.38</v>
      </c>
      <c r="AQ61" s="10">
        <f t="shared" si="152"/>
        <v>696.42</v>
      </c>
      <c r="AR61" s="10">
        <f t="shared" si="555"/>
        <v>103070.16</v>
      </c>
      <c r="AS61" s="10">
        <f t="shared" si="556"/>
        <v>566206.55305263156</v>
      </c>
      <c r="AT61" s="10"/>
      <c r="AU61" s="10">
        <f t="shared" si="155"/>
        <v>566206.55305263156</v>
      </c>
      <c r="AV61" s="10"/>
      <c r="AW61" s="10">
        <f t="shared" si="557"/>
        <v>23910.420000000002</v>
      </c>
      <c r="AX61" s="10">
        <f t="shared" si="558"/>
        <v>3574.9560000000001</v>
      </c>
      <c r="AY61" s="10">
        <f t="shared" si="559"/>
        <v>624</v>
      </c>
      <c r="AZ61" s="10">
        <f t="shared" si="560"/>
        <v>0</v>
      </c>
      <c r="BA61" s="10">
        <f t="shared" si="561"/>
        <v>8000</v>
      </c>
      <c r="BB61" s="10">
        <f t="shared" si="562"/>
        <v>36109.376000000004</v>
      </c>
      <c r="BC61" s="10">
        <f t="shared" si="626"/>
        <v>433312.51200000005</v>
      </c>
      <c r="BD61" s="10">
        <f t="shared" si="564"/>
        <v>31461.078947368424</v>
      </c>
      <c r="BE61" s="10">
        <f t="shared" si="565"/>
        <v>7865.2697368421059</v>
      </c>
      <c r="BF61" s="10">
        <f t="shared" si="627"/>
        <v>472638.86068421055</v>
      </c>
      <c r="BG61" s="10">
        <f t="shared" si="567"/>
        <v>4064.7714000000005</v>
      </c>
      <c r="BH61" s="10">
        <f t="shared" si="568"/>
        <v>4064.7714000000005</v>
      </c>
      <c r="BI61" s="10">
        <f t="shared" si="569"/>
        <v>717.31259999999997</v>
      </c>
      <c r="BJ61" s="10">
        <f t="shared" si="570"/>
        <v>106162.2648</v>
      </c>
      <c r="BK61" s="10">
        <f t="shared" si="571"/>
        <v>578801.12548421056</v>
      </c>
      <c r="BL61" s="10"/>
      <c r="BM61" s="10">
        <f t="shared" si="32"/>
        <v>578801.12548421056</v>
      </c>
      <c r="BN61" s="10"/>
      <c r="BO61" s="10">
        <f t="shared" si="160"/>
        <v>24747.2847</v>
      </c>
      <c r="BP61" s="10">
        <f t="shared" si="572"/>
        <v>3574.9560000000001</v>
      </c>
      <c r="BQ61" s="10">
        <f t="shared" si="573"/>
        <v>624</v>
      </c>
      <c r="BR61" s="10">
        <f t="shared" si="574"/>
        <v>0</v>
      </c>
      <c r="BS61" s="10">
        <f t="shared" si="575"/>
        <v>8000</v>
      </c>
      <c r="BT61" s="10">
        <f t="shared" si="576"/>
        <v>36946.240700000002</v>
      </c>
      <c r="BU61" s="10">
        <f t="shared" si="628"/>
        <v>443354.88840000005</v>
      </c>
      <c r="BV61" s="10">
        <f t="shared" si="578"/>
        <v>32562.216710526318</v>
      </c>
      <c r="BW61" s="10">
        <f t="shared" si="579"/>
        <v>8140.5541776315795</v>
      </c>
      <c r="BX61" s="10">
        <f t="shared" si="629"/>
        <v>484057.65928815794</v>
      </c>
      <c r="BY61" s="10">
        <f t="shared" si="581"/>
        <v>4207.038399</v>
      </c>
      <c r="BZ61" s="10">
        <f t="shared" si="582"/>
        <v>4207.038399</v>
      </c>
      <c r="CA61" s="10">
        <f t="shared" si="583"/>
        <v>742.418541</v>
      </c>
      <c r="CB61" s="10">
        <f t="shared" si="584"/>
        <v>109877.94406800001</v>
      </c>
      <c r="CC61" s="10">
        <f t="shared" si="585"/>
        <v>593935.6033561579</v>
      </c>
      <c r="CD61" s="10"/>
      <c r="CE61" s="10">
        <f t="shared" si="586"/>
        <v>593935.6033561579</v>
      </c>
      <c r="CF61" s="10"/>
      <c r="CG61" s="10">
        <f t="shared" si="165"/>
        <v>25737.176088</v>
      </c>
      <c r="CH61" s="10">
        <f t="shared" si="587"/>
        <v>3574.9560000000001</v>
      </c>
      <c r="CI61" s="10">
        <f t="shared" si="588"/>
        <v>624</v>
      </c>
      <c r="CJ61" s="10">
        <f t="shared" si="589"/>
        <v>0</v>
      </c>
      <c r="CK61" s="10">
        <f t="shared" si="590"/>
        <v>8000</v>
      </c>
      <c r="CL61" s="10">
        <f t="shared" si="591"/>
        <v>37936.132087999998</v>
      </c>
      <c r="CM61" s="10">
        <f t="shared" si="630"/>
        <v>455233.58505599998</v>
      </c>
      <c r="CN61" s="10">
        <f t="shared" si="593"/>
        <v>33864.705378947372</v>
      </c>
      <c r="CO61" s="10">
        <f t="shared" si="594"/>
        <v>8466.176344736843</v>
      </c>
      <c r="CP61" s="10">
        <f t="shared" si="631"/>
        <v>497564.46677968418</v>
      </c>
      <c r="CQ61" s="10">
        <f t="shared" si="596"/>
        <v>4375.31993496</v>
      </c>
      <c r="CR61" s="10">
        <f t="shared" si="597"/>
        <v>4375.31993496</v>
      </c>
      <c r="CS61" s="10">
        <f t="shared" si="598"/>
        <v>772.11528264000003</v>
      </c>
      <c r="CT61" s="10">
        <f t="shared" si="599"/>
        <v>114273.06183071999</v>
      </c>
      <c r="CU61" s="10">
        <f t="shared" si="600"/>
        <v>611837.52861040412</v>
      </c>
      <c r="CV61" s="10"/>
      <c r="CW61" s="10">
        <f t="shared" si="170"/>
        <v>611837.52861040412</v>
      </c>
      <c r="CX61" s="10"/>
      <c r="CY61" s="10">
        <f t="shared" si="171"/>
        <v>26895.349011959999</v>
      </c>
      <c r="CZ61" s="10">
        <f t="shared" si="601"/>
        <v>3574.9560000000001</v>
      </c>
      <c r="DA61" s="10">
        <f t="shared" si="602"/>
        <v>624</v>
      </c>
      <c r="DB61" s="10">
        <f t="shared" si="603"/>
        <v>0</v>
      </c>
      <c r="DC61" s="10">
        <f t="shared" si="604"/>
        <v>8000</v>
      </c>
      <c r="DD61" s="10">
        <f t="shared" si="605"/>
        <v>39094.305011960001</v>
      </c>
      <c r="DE61" s="10">
        <f t="shared" si="632"/>
        <v>469131.66014351998</v>
      </c>
      <c r="DF61" s="10">
        <f t="shared" si="607"/>
        <v>35388.617121000003</v>
      </c>
      <c r="DG61" s="10">
        <f t="shared" si="608"/>
        <v>8847.1542802500007</v>
      </c>
      <c r="DH61" s="10">
        <f t="shared" si="633"/>
        <v>513367.43154477002</v>
      </c>
      <c r="DI61" s="10">
        <f t="shared" si="610"/>
        <v>4572.2093320332006</v>
      </c>
      <c r="DJ61" s="10">
        <f t="shared" si="611"/>
        <v>4572.2093320332006</v>
      </c>
      <c r="DK61" s="10">
        <f t="shared" si="612"/>
        <v>806.86047035879994</v>
      </c>
      <c r="DL61" s="10">
        <f t="shared" si="613"/>
        <v>119415.3496131024</v>
      </c>
      <c r="DM61" s="10">
        <f t="shared" si="614"/>
        <v>632782.78115787241</v>
      </c>
      <c r="DN61" s="10"/>
      <c r="DO61" s="10">
        <f t="shared" si="615"/>
        <v>632782.78115787241</v>
      </c>
      <c r="DP61" s="10"/>
    </row>
    <row r="62" spans="2:120" s="1" customFormat="1" x14ac:dyDescent="0.2">
      <c r="B62" t="s">
        <v>21</v>
      </c>
      <c r="C62" s="2">
        <v>5</v>
      </c>
      <c r="D62" t="s">
        <v>264</v>
      </c>
      <c r="E62" t="s">
        <v>330</v>
      </c>
      <c r="F62" s="2"/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10">
        <f t="shared" si="528"/>
        <v>19909</v>
      </c>
      <c r="N62" s="10">
        <f t="shared" si="529"/>
        <v>3065.9859999999999</v>
      </c>
      <c r="O62" s="10">
        <f t="shared" si="530"/>
        <v>624</v>
      </c>
      <c r="P62" s="10">
        <f t="shared" si="531"/>
        <v>491</v>
      </c>
      <c r="Q62" s="10">
        <f t="shared" si="532"/>
        <v>4000</v>
      </c>
      <c r="R62" s="10">
        <f t="shared" ref="R62" si="634">SUM(M62:Q62)</f>
        <v>28089.986000000001</v>
      </c>
      <c r="S62" s="10">
        <f t="shared" ref="S62" si="635">R62*12</f>
        <v>337079.83199999999</v>
      </c>
      <c r="T62" s="10">
        <f t="shared" ref="T62" si="636">M62/30.4*$T$7</f>
        <v>26196.05263157895</v>
      </c>
      <c r="U62" s="10">
        <f t="shared" ref="U62" si="637">(M62/30.4*$T$7)*0.25</f>
        <v>6549.0131578947376</v>
      </c>
      <c r="V62" s="10">
        <f t="shared" ref="V62" si="638">S62+T62+U62</f>
        <v>369824.89778947365</v>
      </c>
      <c r="W62" s="10">
        <f t="shared" ref="W62" si="639">M62*$W$7</f>
        <v>3384.53</v>
      </c>
      <c r="X62" s="10">
        <f t="shared" ref="X62" si="640">M62*$X$7</f>
        <v>3384.53</v>
      </c>
      <c r="Y62" s="10">
        <f t="shared" si="148"/>
        <v>597.27</v>
      </c>
      <c r="Z62" s="10">
        <f t="shared" si="616"/>
        <v>88395.959999999992</v>
      </c>
      <c r="AA62" s="10">
        <f t="shared" si="617"/>
        <v>458220.85778947361</v>
      </c>
      <c r="AB62" s="10"/>
      <c r="AC62" s="10">
        <f t="shared" si="542"/>
        <v>458220.85778947361</v>
      </c>
      <c r="AD62" s="10"/>
      <c r="AE62" s="10">
        <f t="shared" si="543"/>
        <v>19909</v>
      </c>
      <c r="AF62" s="10">
        <f t="shared" si="618"/>
        <v>3065.9859999999999</v>
      </c>
      <c r="AG62" s="10">
        <f t="shared" si="619"/>
        <v>624</v>
      </c>
      <c r="AH62" s="10">
        <f t="shared" si="620"/>
        <v>491</v>
      </c>
      <c r="AI62" s="10">
        <f t="shared" si="621"/>
        <v>4000</v>
      </c>
      <c r="AJ62" s="10">
        <f t="shared" si="548"/>
        <v>28089.986000000001</v>
      </c>
      <c r="AK62" s="10">
        <f t="shared" si="624"/>
        <v>337079.83199999999</v>
      </c>
      <c r="AL62" s="10">
        <f t="shared" si="550"/>
        <v>26196.05263157895</v>
      </c>
      <c r="AM62" s="10">
        <f t="shared" si="551"/>
        <v>6549.0131578947376</v>
      </c>
      <c r="AN62" s="10">
        <f t="shared" si="625"/>
        <v>369824.89778947365</v>
      </c>
      <c r="AO62" s="10">
        <f t="shared" si="553"/>
        <v>3384.53</v>
      </c>
      <c r="AP62" s="10">
        <f t="shared" si="554"/>
        <v>3384.53</v>
      </c>
      <c r="AQ62" s="10">
        <f t="shared" si="152"/>
        <v>597.27</v>
      </c>
      <c r="AR62" s="10">
        <f t="shared" si="555"/>
        <v>88395.959999999992</v>
      </c>
      <c r="AS62" s="10">
        <f t="shared" si="556"/>
        <v>458220.85778947361</v>
      </c>
      <c r="AT62" s="10"/>
      <c r="AU62" s="10">
        <f t="shared" si="155"/>
        <v>458220.85778947361</v>
      </c>
      <c r="AV62" s="10"/>
      <c r="AW62" s="10">
        <f t="shared" si="557"/>
        <v>20506.27</v>
      </c>
      <c r="AX62" s="10">
        <f t="shared" si="558"/>
        <v>3065.9859999999999</v>
      </c>
      <c r="AY62" s="10">
        <f t="shared" si="559"/>
        <v>624</v>
      </c>
      <c r="AZ62" s="10">
        <f t="shared" si="560"/>
        <v>491</v>
      </c>
      <c r="BA62" s="10">
        <f t="shared" si="561"/>
        <v>4000</v>
      </c>
      <c r="BB62" s="10">
        <f t="shared" si="562"/>
        <v>28687.256000000001</v>
      </c>
      <c r="BC62" s="10">
        <f t="shared" si="626"/>
        <v>344247.07200000004</v>
      </c>
      <c r="BD62" s="10">
        <f t="shared" si="564"/>
        <v>26981.93421052632</v>
      </c>
      <c r="BE62" s="10">
        <f t="shared" si="565"/>
        <v>6745.4835526315801</v>
      </c>
      <c r="BF62" s="10">
        <f t="shared" si="627"/>
        <v>377974.48976315791</v>
      </c>
      <c r="BG62" s="10">
        <f t="shared" si="567"/>
        <v>3486.0659000000005</v>
      </c>
      <c r="BH62" s="10">
        <f t="shared" si="568"/>
        <v>3486.0659000000005</v>
      </c>
      <c r="BI62" s="10">
        <f t="shared" si="569"/>
        <v>615.18809999999996</v>
      </c>
      <c r="BJ62" s="10">
        <f t="shared" si="570"/>
        <v>91047.838800000012</v>
      </c>
      <c r="BK62" s="10">
        <f t="shared" si="571"/>
        <v>469022.32856315793</v>
      </c>
      <c r="BL62" s="10"/>
      <c r="BM62" s="10">
        <f t="shared" si="32"/>
        <v>469022.32856315793</v>
      </c>
      <c r="BN62" s="10"/>
      <c r="BO62" s="10">
        <f t="shared" si="160"/>
        <v>21223.989449999997</v>
      </c>
      <c r="BP62" s="10">
        <f t="shared" si="572"/>
        <v>3065.9859999999999</v>
      </c>
      <c r="BQ62" s="10">
        <f t="shared" si="573"/>
        <v>624</v>
      </c>
      <c r="BR62" s="10">
        <f t="shared" si="574"/>
        <v>491</v>
      </c>
      <c r="BS62" s="10">
        <f t="shared" si="575"/>
        <v>4000</v>
      </c>
      <c r="BT62" s="10">
        <f t="shared" si="576"/>
        <v>29404.975449999998</v>
      </c>
      <c r="BU62" s="10">
        <f t="shared" si="628"/>
        <v>352859.70539999998</v>
      </c>
      <c r="BV62" s="10">
        <f t="shared" si="578"/>
        <v>27926.301907894736</v>
      </c>
      <c r="BW62" s="10">
        <f t="shared" si="579"/>
        <v>6981.5754769736841</v>
      </c>
      <c r="BX62" s="10">
        <f t="shared" si="629"/>
        <v>387767.58278486837</v>
      </c>
      <c r="BY62" s="10">
        <f t="shared" si="581"/>
        <v>3608.0782064999999</v>
      </c>
      <c r="BZ62" s="10">
        <f t="shared" si="582"/>
        <v>3608.0782064999999</v>
      </c>
      <c r="CA62" s="10">
        <f t="shared" si="583"/>
        <v>636.71968349999986</v>
      </c>
      <c r="CB62" s="10">
        <f t="shared" si="584"/>
        <v>94234.513158000002</v>
      </c>
      <c r="CC62" s="10">
        <f t="shared" si="585"/>
        <v>482002.09594286839</v>
      </c>
      <c r="CD62" s="10"/>
      <c r="CE62" s="10">
        <f t="shared" si="586"/>
        <v>482002.09594286839</v>
      </c>
      <c r="CF62" s="10"/>
      <c r="CG62" s="10">
        <f t="shared" si="165"/>
        <v>22072.949027999999</v>
      </c>
      <c r="CH62" s="10">
        <f t="shared" si="587"/>
        <v>3065.9859999999999</v>
      </c>
      <c r="CI62" s="10">
        <f t="shared" si="588"/>
        <v>624</v>
      </c>
      <c r="CJ62" s="10">
        <f t="shared" si="589"/>
        <v>491</v>
      </c>
      <c r="CK62" s="10">
        <f t="shared" si="590"/>
        <v>4000</v>
      </c>
      <c r="CL62" s="10">
        <f t="shared" si="591"/>
        <v>30253.935028</v>
      </c>
      <c r="CM62" s="10">
        <f t="shared" si="630"/>
        <v>363047.22033599997</v>
      </c>
      <c r="CN62" s="10">
        <f t="shared" si="593"/>
        <v>29043.353984210524</v>
      </c>
      <c r="CO62" s="10">
        <f t="shared" si="594"/>
        <v>7260.8384960526309</v>
      </c>
      <c r="CP62" s="10">
        <f t="shared" si="631"/>
        <v>399351.41281626315</v>
      </c>
      <c r="CQ62" s="10">
        <f t="shared" si="596"/>
        <v>3752.4013347600003</v>
      </c>
      <c r="CR62" s="10">
        <f t="shared" si="597"/>
        <v>3752.4013347600003</v>
      </c>
      <c r="CS62" s="10">
        <f t="shared" si="598"/>
        <v>662.18847083999992</v>
      </c>
      <c r="CT62" s="10">
        <f t="shared" si="599"/>
        <v>98003.893684320006</v>
      </c>
      <c r="CU62" s="10">
        <f t="shared" si="600"/>
        <v>497355.30650058319</v>
      </c>
      <c r="CV62" s="10"/>
      <c r="CW62" s="10">
        <f t="shared" si="170"/>
        <v>497355.30650058319</v>
      </c>
      <c r="CX62" s="10"/>
      <c r="CY62" s="10">
        <f t="shared" si="171"/>
        <v>23066.231734259996</v>
      </c>
      <c r="CZ62" s="10">
        <f t="shared" si="601"/>
        <v>3065.9859999999999</v>
      </c>
      <c r="DA62" s="10">
        <f t="shared" si="602"/>
        <v>624</v>
      </c>
      <c r="DB62" s="10">
        <f t="shared" si="603"/>
        <v>491</v>
      </c>
      <c r="DC62" s="10">
        <f t="shared" si="604"/>
        <v>4000</v>
      </c>
      <c r="DD62" s="10">
        <f t="shared" si="605"/>
        <v>31247.217734259997</v>
      </c>
      <c r="DE62" s="10">
        <f t="shared" si="632"/>
        <v>374966.61281111999</v>
      </c>
      <c r="DF62" s="10">
        <f t="shared" si="607"/>
        <v>30350.304913499996</v>
      </c>
      <c r="DG62" s="10">
        <f t="shared" si="608"/>
        <v>7587.5762283749991</v>
      </c>
      <c r="DH62" s="10">
        <f t="shared" si="633"/>
        <v>412904.49395299499</v>
      </c>
      <c r="DI62" s="10">
        <f t="shared" si="610"/>
        <v>3921.2593948241997</v>
      </c>
      <c r="DJ62" s="10">
        <f t="shared" si="611"/>
        <v>3921.2593948241997</v>
      </c>
      <c r="DK62" s="10">
        <f t="shared" si="612"/>
        <v>691.98695202779982</v>
      </c>
      <c r="DL62" s="10">
        <f t="shared" si="613"/>
        <v>102414.06890011439</v>
      </c>
      <c r="DM62" s="10">
        <f t="shared" si="614"/>
        <v>515318.56285310938</v>
      </c>
      <c r="DN62" s="10"/>
      <c r="DO62" s="10">
        <f t="shared" si="615"/>
        <v>515318.56285310938</v>
      </c>
      <c r="DP62" s="10"/>
    </row>
    <row r="63" spans="2:120" s="1" customFormat="1" x14ac:dyDescent="0.2">
      <c r="B63" t="s">
        <v>21</v>
      </c>
      <c r="C63" s="2">
        <v>6</v>
      </c>
      <c r="D63" t="s">
        <v>267</v>
      </c>
      <c r="E63" t="s">
        <v>330</v>
      </c>
      <c r="F63" s="2"/>
      <c r="G63" s="2"/>
      <c r="H63" s="2">
        <v>1</v>
      </c>
      <c r="I63" s="2">
        <v>1</v>
      </c>
      <c r="J63" s="2">
        <v>3</v>
      </c>
      <c r="K63" s="2">
        <v>3</v>
      </c>
      <c r="L63" s="2">
        <v>3</v>
      </c>
      <c r="M63" s="10">
        <f t="shared" si="528"/>
        <v>15438</v>
      </c>
      <c r="N63" s="10">
        <f t="shared" si="529"/>
        <v>2377.4519999999998</v>
      </c>
      <c r="O63" s="10">
        <f t="shared" si="530"/>
        <v>624</v>
      </c>
      <c r="P63" s="10">
        <f t="shared" si="531"/>
        <v>491</v>
      </c>
      <c r="Q63" s="10">
        <f t="shared" si="532"/>
        <v>2500</v>
      </c>
      <c r="R63" s="10">
        <f t="shared" si="533"/>
        <v>21430.452000000001</v>
      </c>
      <c r="S63" s="10">
        <f t="shared" si="534"/>
        <v>257165.424</v>
      </c>
      <c r="T63" s="10">
        <f t="shared" si="535"/>
        <v>20313.157894736843</v>
      </c>
      <c r="U63" s="10">
        <f t="shared" si="536"/>
        <v>5078.2894736842109</v>
      </c>
      <c r="V63" s="10">
        <f t="shared" si="537"/>
        <v>282556.87136842107</v>
      </c>
      <c r="W63" s="10">
        <f t="shared" si="538"/>
        <v>2624.46</v>
      </c>
      <c r="X63" s="10">
        <f t="shared" si="539"/>
        <v>2624.46</v>
      </c>
      <c r="Y63" s="10">
        <f t="shared" si="148"/>
        <v>463.14</v>
      </c>
      <c r="Z63" s="10">
        <f t="shared" si="616"/>
        <v>68544.72</v>
      </c>
      <c r="AA63" s="10">
        <f t="shared" si="617"/>
        <v>351101.5913684211</v>
      </c>
      <c r="AB63" s="10"/>
      <c r="AC63" s="10">
        <f t="shared" si="542"/>
        <v>1053304.7741052634</v>
      </c>
      <c r="AD63" s="10"/>
      <c r="AE63" s="10">
        <f t="shared" si="543"/>
        <v>15438</v>
      </c>
      <c r="AF63" s="10">
        <f t="shared" si="618"/>
        <v>2377.4519999999998</v>
      </c>
      <c r="AG63" s="10">
        <f t="shared" si="619"/>
        <v>624</v>
      </c>
      <c r="AH63" s="10">
        <f t="shared" si="620"/>
        <v>491</v>
      </c>
      <c r="AI63" s="10">
        <f t="shared" si="621"/>
        <v>2500</v>
      </c>
      <c r="AJ63" s="10">
        <f t="shared" si="548"/>
        <v>21430.452000000001</v>
      </c>
      <c r="AK63" s="10">
        <f t="shared" si="624"/>
        <v>257165.424</v>
      </c>
      <c r="AL63" s="10">
        <f t="shared" si="550"/>
        <v>20313.157894736843</v>
      </c>
      <c r="AM63" s="10">
        <f t="shared" si="551"/>
        <v>5078.2894736842109</v>
      </c>
      <c r="AN63" s="10">
        <f t="shared" si="625"/>
        <v>282556.87136842107</v>
      </c>
      <c r="AO63" s="10">
        <f t="shared" si="553"/>
        <v>2624.46</v>
      </c>
      <c r="AP63" s="10">
        <f t="shared" si="554"/>
        <v>2624.46</v>
      </c>
      <c r="AQ63" s="10">
        <f t="shared" si="152"/>
        <v>463.14</v>
      </c>
      <c r="AR63" s="10">
        <f t="shared" si="555"/>
        <v>68544.72</v>
      </c>
      <c r="AS63" s="10">
        <f t="shared" si="556"/>
        <v>351101.5913684211</v>
      </c>
      <c r="AT63" s="10"/>
      <c r="AU63" s="10">
        <f t="shared" si="155"/>
        <v>0</v>
      </c>
      <c r="AV63" s="10"/>
      <c r="AW63" s="10">
        <f t="shared" si="557"/>
        <v>15901.140000000001</v>
      </c>
      <c r="AX63" s="10">
        <f t="shared" si="558"/>
        <v>2377.4519999999998</v>
      </c>
      <c r="AY63" s="10">
        <f t="shared" si="559"/>
        <v>624</v>
      </c>
      <c r="AZ63" s="10">
        <f t="shared" si="560"/>
        <v>491</v>
      </c>
      <c r="BA63" s="10">
        <f t="shared" si="561"/>
        <v>2500</v>
      </c>
      <c r="BB63" s="10">
        <f t="shared" si="562"/>
        <v>21893.592000000001</v>
      </c>
      <c r="BC63" s="10">
        <f t="shared" si="626"/>
        <v>262723.10399999999</v>
      </c>
      <c r="BD63" s="10">
        <f t="shared" si="564"/>
        <v>20922.55263157895</v>
      </c>
      <c r="BE63" s="10">
        <f t="shared" si="565"/>
        <v>5230.6381578947376</v>
      </c>
      <c r="BF63" s="10">
        <f t="shared" si="627"/>
        <v>288876.29478947364</v>
      </c>
      <c r="BG63" s="10">
        <f t="shared" si="567"/>
        <v>2703.1938000000005</v>
      </c>
      <c r="BH63" s="10">
        <f t="shared" si="568"/>
        <v>2703.1938000000005</v>
      </c>
      <c r="BI63" s="10">
        <f t="shared" si="569"/>
        <v>477.0342</v>
      </c>
      <c r="BJ63" s="10">
        <f t="shared" si="570"/>
        <v>70601.061600000015</v>
      </c>
      <c r="BK63" s="10">
        <f t="shared" si="571"/>
        <v>359477.35638947366</v>
      </c>
      <c r="BL63" s="10"/>
      <c r="BM63" s="10">
        <f t="shared" si="32"/>
        <v>359477.35638947366</v>
      </c>
      <c r="BN63" s="10"/>
      <c r="BO63" s="10">
        <f t="shared" si="160"/>
        <v>16457.679899999999</v>
      </c>
      <c r="BP63" s="10">
        <f t="shared" si="572"/>
        <v>2377.4519999999998</v>
      </c>
      <c r="BQ63" s="10">
        <f t="shared" si="573"/>
        <v>624</v>
      </c>
      <c r="BR63" s="10">
        <f t="shared" si="574"/>
        <v>491</v>
      </c>
      <c r="BS63" s="10">
        <f t="shared" si="575"/>
        <v>2500</v>
      </c>
      <c r="BT63" s="10">
        <f t="shared" si="576"/>
        <v>22450.1319</v>
      </c>
      <c r="BU63" s="10">
        <f t="shared" si="628"/>
        <v>269401.58279999997</v>
      </c>
      <c r="BV63" s="10">
        <f t="shared" si="578"/>
        <v>21654.841973684212</v>
      </c>
      <c r="BW63" s="10">
        <f t="shared" si="579"/>
        <v>5413.7104934210529</v>
      </c>
      <c r="BX63" s="10">
        <f t="shared" si="629"/>
        <v>296470.13526710524</v>
      </c>
      <c r="BY63" s="10">
        <f t="shared" si="581"/>
        <v>2797.8055829999998</v>
      </c>
      <c r="BZ63" s="10">
        <f t="shared" si="582"/>
        <v>2797.8055829999998</v>
      </c>
      <c r="CA63" s="10">
        <f t="shared" si="583"/>
        <v>493.73039699999998</v>
      </c>
      <c r="CB63" s="10">
        <f t="shared" si="584"/>
        <v>73072.098755999992</v>
      </c>
      <c r="CC63" s="10">
        <f t="shared" si="585"/>
        <v>369542.23402310524</v>
      </c>
      <c r="CD63" s="10"/>
      <c r="CE63" s="10">
        <f t="shared" si="586"/>
        <v>369542.23402310524</v>
      </c>
      <c r="CF63" s="10"/>
      <c r="CG63" s="10">
        <f t="shared" si="165"/>
        <v>17115.987096000001</v>
      </c>
      <c r="CH63" s="10">
        <f t="shared" si="587"/>
        <v>2377.4519999999998</v>
      </c>
      <c r="CI63" s="10">
        <f t="shared" si="588"/>
        <v>624</v>
      </c>
      <c r="CJ63" s="10">
        <f t="shared" si="589"/>
        <v>491</v>
      </c>
      <c r="CK63" s="10">
        <f t="shared" si="590"/>
        <v>2500</v>
      </c>
      <c r="CL63" s="10">
        <f t="shared" si="591"/>
        <v>23108.439096000002</v>
      </c>
      <c r="CM63" s="10">
        <f t="shared" si="630"/>
        <v>277301.26915200002</v>
      </c>
      <c r="CN63" s="10">
        <f t="shared" si="593"/>
        <v>22521.035652631581</v>
      </c>
      <c r="CO63" s="10">
        <f t="shared" si="594"/>
        <v>5630.2589131578952</v>
      </c>
      <c r="CP63" s="10">
        <f t="shared" si="631"/>
        <v>305452.56371778954</v>
      </c>
      <c r="CQ63" s="10">
        <f t="shared" si="596"/>
        <v>2909.7178063200004</v>
      </c>
      <c r="CR63" s="10">
        <f t="shared" si="597"/>
        <v>2909.7178063200004</v>
      </c>
      <c r="CS63" s="10">
        <f t="shared" si="598"/>
        <v>513.47961287999999</v>
      </c>
      <c r="CT63" s="10">
        <f t="shared" si="599"/>
        <v>75994.98270624</v>
      </c>
      <c r="CU63" s="10">
        <f t="shared" si="600"/>
        <v>381447.54642402951</v>
      </c>
      <c r="CV63" s="10"/>
      <c r="CW63" s="10">
        <f t="shared" si="170"/>
        <v>1144342.6392720887</v>
      </c>
      <c r="CX63" s="10"/>
      <c r="CY63" s="10">
        <f t="shared" si="171"/>
        <v>17886.206515319998</v>
      </c>
      <c r="CZ63" s="10">
        <f t="shared" si="601"/>
        <v>2377.4519999999998</v>
      </c>
      <c r="DA63" s="10">
        <f t="shared" si="602"/>
        <v>624</v>
      </c>
      <c r="DB63" s="10">
        <f t="shared" si="603"/>
        <v>491</v>
      </c>
      <c r="DC63" s="10">
        <f t="shared" si="604"/>
        <v>2500</v>
      </c>
      <c r="DD63" s="10">
        <f t="shared" si="605"/>
        <v>23878.658515319999</v>
      </c>
      <c r="DE63" s="10">
        <f t="shared" si="632"/>
        <v>286543.90218383999</v>
      </c>
      <c r="DF63" s="10">
        <f t="shared" si="607"/>
        <v>23534.482257</v>
      </c>
      <c r="DG63" s="10">
        <f t="shared" si="608"/>
        <v>5883.6205642499999</v>
      </c>
      <c r="DH63" s="10">
        <f t="shared" si="633"/>
        <v>315962.00500508997</v>
      </c>
      <c r="DI63" s="10">
        <f t="shared" si="610"/>
        <v>3040.6551076043997</v>
      </c>
      <c r="DJ63" s="10">
        <f t="shared" si="611"/>
        <v>3040.6551076043997</v>
      </c>
      <c r="DK63" s="10">
        <f t="shared" si="612"/>
        <v>536.58619545959994</v>
      </c>
      <c r="DL63" s="10">
        <f t="shared" si="613"/>
        <v>79414.756928020797</v>
      </c>
      <c r="DM63" s="10">
        <f t="shared" si="614"/>
        <v>395376.76193311077</v>
      </c>
      <c r="DN63" s="10"/>
      <c r="DO63" s="10">
        <f t="shared" si="615"/>
        <v>1186130.2857993324</v>
      </c>
      <c r="DP63" s="10"/>
    </row>
    <row r="64" spans="2:120" s="1" customFormat="1" x14ac:dyDescent="0.2">
      <c r="B64" t="s">
        <v>21</v>
      </c>
      <c r="C64" s="2">
        <v>6</v>
      </c>
      <c r="D64" t="s">
        <v>268</v>
      </c>
      <c r="E64" t="s">
        <v>330</v>
      </c>
      <c r="F64" s="2"/>
      <c r="G64" s="2"/>
      <c r="H64" s="2">
        <v>1</v>
      </c>
      <c r="I64" s="2">
        <v>1</v>
      </c>
      <c r="J64" s="2">
        <v>2</v>
      </c>
      <c r="K64" s="2">
        <v>2</v>
      </c>
      <c r="L64" s="2">
        <v>2</v>
      </c>
      <c r="M64" s="10">
        <f t="shared" si="528"/>
        <v>15438</v>
      </c>
      <c r="N64" s="10">
        <f t="shared" si="529"/>
        <v>2377.4519999999998</v>
      </c>
      <c r="O64" s="10">
        <f t="shared" si="530"/>
        <v>624</v>
      </c>
      <c r="P64" s="10">
        <f t="shared" si="531"/>
        <v>491</v>
      </c>
      <c r="Q64" s="10">
        <f t="shared" si="532"/>
        <v>2500</v>
      </c>
      <c r="R64" s="10">
        <f t="shared" si="533"/>
        <v>21430.452000000001</v>
      </c>
      <c r="S64" s="10">
        <f t="shared" si="534"/>
        <v>257165.424</v>
      </c>
      <c r="T64" s="10">
        <f t="shared" si="535"/>
        <v>20313.157894736843</v>
      </c>
      <c r="U64" s="10">
        <f t="shared" si="536"/>
        <v>5078.2894736842109</v>
      </c>
      <c r="V64" s="10">
        <f t="shared" si="537"/>
        <v>282556.87136842107</v>
      </c>
      <c r="W64" s="10">
        <f t="shared" si="538"/>
        <v>2624.46</v>
      </c>
      <c r="X64" s="10">
        <f t="shared" si="539"/>
        <v>2624.46</v>
      </c>
      <c r="Y64" s="10">
        <f t="shared" si="148"/>
        <v>463.14</v>
      </c>
      <c r="Z64" s="10">
        <f t="shared" si="616"/>
        <v>68544.72</v>
      </c>
      <c r="AA64" s="10">
        <f t="shared" si="617"/>
        <v>351101.5913684211</v>
      </c>
      <c r="AB64" s="10"/>
      <c r="AC64" s="10">
        <f t="shared" si="542"/>
        <v>702203.18273684219</v>
      </c>
      <c r="AD64" s="10"/>
      <c r="AE64" s="10">
        <f t="shared" si="543"/>
        <v>15438</v>
      </c>
      <c r="AF64" s="10">
        <f t="shared" si="618"/>
        <v>2377.4519999999998</v>
      </c>
      <c r="AG64" s="10">
        <f t="shared" si="619"/>
        <v>624</v>
      </c>
      <c r="AH64" s="10">
        <f t="shared" si="620"/>
        <v>491</v>
      </c>
      <c r="AI64" s="10">
        <f t="shared" si="621"/>
        <v>2500</v>
      </c>
      <c r="AJ64" s="10">
        <f t="shared" si="548"/>
        <v>21430.452000000001</v>
      </c>
      <c r="AK64" s="10">
        <f t="shared" si="624"/>
        <v>257165.424</v>
      </c>
      <c r="AL64" s="10">
        <f t="shared" si="550"/>
        <v>20313.157894736843</v>
      </c>
      <c r="AM64" s="10">
        <f t="shared" si="551"/>
        <v>5078.2894736842109</v>
      </c>
      <c r="AN64" s="10">
        <f t="shared" si="625"/>
        <v>282556.87136842107</v>
      </c>
      <c r="AO64" s="10">
        <f t="shared" si="553"/>
        <v>2624.46</v>
      </c>
      <c r="AP64" s="10">
        <f t="shared" si="554"/>
        <v>2624.46</v>
      </c>
      <c r="AQ64" s="10">
        <f t="shared" si="152"/>
        <v>463.14</v>
      </c>
      <c r="AR64" s="10">
        <f t="shared" si="555"/>
        <v>68544.72</v>
      </c>
      <c r="AS64" s="10">
        <f t="shared" si="556"/>
        <v>351101.5913684211</v>
      </c>
      <c r="AT64" s="10"/>
      <c r="AU64" s="10">
        <f t="shared" si="155"/>
        <v>0</v>
      </c>
      <c r="AV64" s="10"/>
      <c r="AW64" s="10">
        <f t="shared" si="557"/>
        <v>15901.140000000001</v>
      </c>
      <c r="AX64" s="10">
        <f t="shared" si="558"/>
        <v>2377.4519999999998</v>
      </c>
      <c r="AY64" s="10">
        <f t="shared" si="559"/>
        <v>624</v>
      </c>
      <c r="AZ64" s="10">
        <f t="shared" si="560"/>
        <v>491</v>
      </c>
      <c r="BA64" s="10">
        <f t="shared" si="561"/>
        <v>2500</v>
      </c>
      <c r="BB64" s="10">
        <f t="shared" si="562"/>
        <v>21893.592000000001</v>
      </c>
      <c r="BC64" s="10">
        <f t="shared" si="626"/>
        <v>262723.10399999999</v>
      </c>
      <c r="BD64" s="10">
        <f t="shared" si="564"/>
        <v>20922.55263157895</v>
      </c>
      <c r="BE64" s="10">
        <f t="shared" si="565"/>
        <v>5230.6381578947376</v>
      </c>
      <c r="BF64" s="10">
        <f t="shared" si="627"/>
        <v>288876.29478947364</v>
      </c>
      <c r="BG64" s="10">
        <f t="shared" si="567"/>
        <v>2703.1938000000005</v>
      </c>
      <c r="BH64" s="10">
        <f t="shared" si="568"/>
        <v>2703.1938000000005</v>
      </c>
      <c r="BI64" s="10">
        <f t="shared" si="569"/>
        <v>477.0342</v>
      </c>
      <c r="BJ64" s="10">
        <f t="shared" si="570"/>
        <v>70601.061600000015</v>
      </c>
      <c r="BK64" s="10">
        <f t="shared" si="571"/>
        <v>359477.35638947366</v>
      </c>
      <c r="BL64" s="10"/>
      <c r="BM64" s="10">
        <f t="shared" si="32"/>
        <v>359477.35638947366</v>
      </c>
      <c r="BN64" s="10"/>
      <c r="BO64" s="10">
        <f t="shared" si="160"/>
        <v>16457.679899999999</v>
      </c>
      <c r="BP64" s="10">
        <f t="shared" si="572"/>
        <v>2377.4519999999998</v>
      </c>
      <c r="BQ64" s="10">
        <f t="shared" si="573"/>
        <v>624</v>
      </c>
      <c r="BR64" s="10">
        <f t="shared" si="574"/>
        <v>491</v>
      </c>
      <c r="BS64" s="10">
        <f t="shared" si="575"/>
        <v>2500</v>
      </c>
      <c r="BT64" s="10">
        <f t="shared" si="576"/>
        <v>22450.1319</v>
      </c>
      <c r="BU64" s="10">
        <f t="shared" si="628"/>
        <v>269401.58279999997</v>
      </c>
      <c r="BV64" s="10">
        <f t="shared" si="578"/>
        <v>21654.841973684212</v>
      </c>
      <c r="BW64" s="10">
        <f t="shared" si="579"/>
        <v>5413.7104934210529</v>
      </c>
      <c r="BX64" s="10">
        <f t="shared" si="629"/>
        <v>296470.13526710524</v>
      </c>
      <c r="BY64" s="10">
        <f t="shared" si="581"/>
        <v>2797.8055829999998</v>
      </c>
      <c r="BZ64" s="10">
        <f t="shared" si="582"/>
        <v>2797.8055829999998</v>
      </c>
      <c r="CA64" s="10">
        <f t="shared" si="583"/>
        <v>493.73039699999998</v>
      </c>
      <c r="CB64" s="10">
        <f t="shared" si="584"/>
        <v>73072.098755999992</v>
      </c>
      <c r="CC64" s="10">
        <f t="shared" si="585"/>
        <v>369542.23402310524</v>
      </c>
      <c r="CD64" s="10"/>
      <c r="CE64" s="10">
        <f t="shared" si="586"/>
        <v>369542.23402310524</v>
      </c>
      <c r="CF64" s="10"/>
      <c r="CG64" s="10">
        <f t="shared" si="165"/>
        <v>17115.987096000001</v>
      </c>
      <c r="CH64" s="10">
        <f t="shared" si="587"/>
        <v>2377.4519999999998</v>
      </c>
      <c r="CI64" s="10">
        <f t="shared" si="588"/>
        <v>624</v>
      </c>
      <c r="CJ64" s="10">
        <f t="shared" si="589"/>
        <v>491</v>
      </c>
      <c r="CK64" s="10">
        <f t="shared" si="590"/>
        <v>2500</v>
      </c>
      <c r="CL64" s="10">
        <f t="shared" si="591"/>
        <v>23108.439096000002</v>
      </c>
      <c r="CM64" s="10">
        <f t="shared" si="630"/>
        <v>277301.26915200002</v>
      </c>
      <c r="CN64" s="10">
        <f t="shared" si="593"/>
        <v>22521.035652631581</v>
      </c>
      <c r="CO64" s="10">
        <f t="shared" si="594"/>
        <v>5630.2589131578952</v>
      </c>
      <c r="CP64" s="10">
        <f t="shared" si="631"/>
        <v>305452.56371778954</v>
      </c>
      <c r="CQ64" s="10">
        <f t="shared" si="596"/>
        <v>2909.7178063200004</v>
      </c>
      <c r="CR64" s="10">
        <f t="shared" si="597"/>
        <v>2909.7178063200004</v>
      </c>
      <c r="CS64" s="10">
        <f t="shared" si="598"/>
        <v>513.47961287999999</v>
      </c>
      <c r="CT64" s="10">
        <f t="shared" si="599"/>
        <v>75994.98270624</v>
      </c>
      <c r="CU64" s="10">
        <f t="shared" si="600"/>
        <v>381447.54642402951</v>
      </c>
      <c r="CV64" s="10"/>
      <c r="CW64" s="10">
        <f t="shared" si="170"/>
        <v>762895.09284805902</v>
      </c>
      <c r="CX64" s="10"/>
      <c r="CY64" s="10">
        <f t="shared" si="171"/>
        <v>17886.206515319998</v>
      </c>
      <c r="CZ64" s="10">
        <f t="shared" si="601"/>
        <v>2377.4519999999998</v>
      </c>
      <c r="DA64" s="10">
        <f t="shared" si="602"/>
        <v>624</v>
      </c>
      <c r="DB64" s="10">
        <f t="shared" si="603"/>
        <v>491</v>
      </c>
      <c r="DC64" s="10">
        <f t="shared" si="604"/>
        <v>2500</v>
      </c>
      <c r="DD64" s="10">
        <f t="shared" si="605"/>
        <v>23878.658515319999</v>
      </c>
      <c r="DE64" s="10">
        <f t="shared" si="632"/>
        <v>286543.90218383999</v>
      </c>
      <c r="DF64" s="10">
        <f t="shared" si="607"/>
        <v>23534.482257</v>
      </c>
      <c r="DG64" s="10">
        <f t="shared" si="608"/>
        <v>5883.6205642499999</v>
      </c>
      <c r="DH64" s="10">
        <f t="shared" si="633"/>
        <v>315962.00500508997</v>
      </c>
      <c r="DI64" s="10">
        <f t="shared" si="610"/>
        <v>3040.6551076043997</v>
      </c>
      <c r="DJ64" s="10">
        <f t="shared" si="611"/>
        <v>3040.6551076043997</v>
      </c>
      <c r="DK64" s="10">
        <f t="shared" si="612"/>
        <v>536.58619545959994</v>
      </c>
      <c r="DL64" s="10">
        <f t="shared" si="613"/>
        <v>79414.756928020797</v>
      </c>
      <c r="DM64" s="10">
        <f t="shared" si="614"/>
        <v>395376.76193311077</v>
      </c>
      <c r="DN64" s="10"/>
      <c r="DO64" s="10">
        <f t="shared" si="615"/>
        <v>790753.52386622154</v>
      </c>
      <c r="DP64" s="10"/>
    </row>
    <row r="65" spans="2:120" s="1" customFormat="1" x14ac:dyDescent="0.2">
      <c r="B65" t="s">
        <v>21</v>
      </c>
      <c r="C65" s="2">
        <v>6</v>
      </c>
      <c r="D65" t="s">
        <v>148</v>
      </c>
      <c r="E65" t="s">
        <v>330</v>
      </c>
      <c r="F65" s="2"/>
      <c r="G65" s="2"/>
      <c r="H65" s="2">
        <v>1</v>
      </c>
      <c r="I65" s="2">
        <v>1</v>
      </c>
      <c r="J65" s="2">
        <v>2</v>
      </c>
      <c r="K65" s="2">
        <v>2</v>
      </c>
      <c r="L65" s="2">
        <v>2</v>
      </c>
      <c r="M65" s="10">
        <f t="shared" si="528"/>
        <v>15438</v>
      </c>
      <c r="N65" s="10">
        <f t="shared" si="529"/>
        <v>2377.4519999999998</v>
      </c>
      <c r="O65" s="10">
        <f t="shared" si="530"/>
        <v>624</v>
      </c>
      <c r="P65" s="10">
        <f t="shared" si="531"/>
        <v>491</v>
      </c>
      <c r="Q65" s="10">
        <f t="shared" si="532"/>
        <v>2500</v>
      </c>
      <c r="R65" s="10">
        <f t="shared" si="533"/>
        <v>21430.452000000001</v>
      </c>
      <c r="S65" s="10">
        <f t="shared" si="534"/>
        <v>257165.424</v>
      </c>
      <c r="T65" s="10">
        <f t="shared" si="535"/>
        <v>20313.157894736843</v>
      </c>
      <c r="U65" s="10">
        <f t="shared" si="536"/>
        <v>5078.2894736842109</v>
      </c>
      <c r="V65" s="10">
        <f t="shared" si="537"/>
        <v>282556.87136842107</v>
      </c>
      <c r="W65" s="10">
        <f t="shared" si="538"/>
        <v>2624.46</v>
      </c>
      <c r="X65" s="10">
        <f t="shared" si="539"/>
        <v>2624.46</v>
      </c>
      <c r="Y65" s="10">
        <f t="shared" si="148"/>
        <v>463.14</v>
      </c>
      <c r="Z65" s="10">
        <f t="shared" si="616"/>
        <v>68544.72</v>
      </c>
      <c r="AA65" s="10">
        <f t="shared" si="617"/>
        <v>351101.5913684211</v>
      </c>
      <c r="AB65" s="10"/>
      <c r="AC65" s="10">
        <f t="shared" si="542"/>
        <v>702203.18273684219</v>
      </c>
      <c r="AD65" s="10"/>
      <c r="AE65" s="10">
        <f t="shared" si="543"/>
        <v>15438</v>
      </c>
      <c r="AF65" s="10">
        <f t="shared" si="618"/>
        <v>2377.4519999999998</v>
      </c>
      <c r="AG65" s="10">
        <f t="shared" si="619"/>
        <v>624</v>
      </c>
      <c r="AH65" s="10">
        <f t="shared" si="620"/>
        <v>491</v>
      </c>
      <c r="AI65" s="10">
        <f t="shared" si="621"/>
        <v>2500</v>
      </c>
      <c r="AJ65" s="10">
        <f t="shared" si="548"/>
        <v>21430.452000000001</v>
      </c>
      <c r="AK65" s="10">
        <f t="shared" si="624"/>
        <v>257165.424</v>
      </c>
      <c r="AL65" s="10">
        <f t="shared" si="550"/>
        <v>20313.157894736843</v>
      </c>
      <c r="AM65" s="10">
        <f t="shared" si="551"/>
        <v>5078.2894736842109</v>
      </c>
      <c r="AN65" s="10">
        <f t="shared" si="625"/>
        <v>282556.87136842107</v>
      </c>
      <c r="AO65" s="10">
        <f t="shared" si="553"/>
        <v>2624.46</v>
      </c>
      <c r="AP65" s="10">
        <f t="shared" si="554"/>
        <v>2624.46</v>
      </c>
      <c r="AQ65" s="10">
        <f t="shared" si="152"/>
        <v>463.14</v>
      </c>
      <c r="AR65" s="10">
        <f t="shared" si="555"/>
        <v>68544.72</v>
      </c>
      <c r="AS65" s="10">
        <f t="shared" si="556"/>
        <v>351101.5913684211</v>
      </c>
      <c r="AT65" s="10"/>
      <c r="AU65" s="10">
        <f t="shared" si="155"/>
        <v>0</v>
      </c>
      <c r="AV65" s="10"/>
      <c r="AW65" s="10">
        <f t="shared" si="557"/>
        <v>15901.140000000001</v>
      </c>
      <c r="AX65" s="10">
        <f t="shared" si="558"/>
        <v>2377.4519999999998</v>
      </c>
      <c r="AY65" s="10">
        <f t="shared" si="559"/>
        <v>624</v>
      </c>
      <c r="AZ65" s="10">
        <f t="shared" si="560"/>
        <v>491</v>
      </c>
      <c r="BA65" s="10">
        <f t="shared" si="561"/>
        <v>2500</v>
      </c>
      <c r="BB65" s="10">
        <f t="shared" si="562"/>
        <v>21893.592000000001</v>
      </c>
      <c r="BC65" s="10">
        <f t="shared" si="626"/>
        <v>262723.10399999999</v>
      </c>
      <c r="BD65" s="10">
        <f t="shared" si="564"/>
        <v>20922.55263157895</v>
      </c>
      <c r="BE65" s="10">
        <f t="shared" si="565"/>
        <v>5230.6381578947376</v>
      </c>
      <c r="BF65" s="10">
        <f t="shared" si="627"/>
        <v>288876.29478947364</v>
      </c>
      <c r="BG65" s="10">
        <f t="shared" si="567"/>
        <v>2703.1938000000005</v>
      </c>
      <c r="BH65" s="10">
        <f t="shared" si="568"/>
        <v>2703.1938000000005</v>
      </c>
      <c r="BI65" s="10">
        <f t="shared" si="569"/>
        <v>477.0342</v>
      </c>
      <c r="BJ65" s="10">
        <f t="shared" si="570"/>
        <v>70601.061600000015</v>
      </c>
      <c r="BK65" s="10">
        <f t="shared" si="571"/>
        <v>359477.35638947366</v>
      </c>
      <c r="BL65" s="10"/>
      <c r="BM65" s="10">
        <f t="shared" si="32"/>
        <v>359477.35638947366</v>
      </c>
      <c r="BN65" s="10"/>
      <c r="BO65" s="10">
        <f t="shared" si="160"/>
        <v>16457.679899999999</v>
      </c>
      <c r="BP65" s="10">
        <f t="shared" si="572"/>
        <v>2377.4519999999998</v>
      </c>
      <c r="BQ65" s="10">
        <f t="shared" si="573"/>
        <v>624</v>
      </c>
      <c r="BR65" s="10">
        <f t="shared" si="574"/>
        <v>491</v>
      </c>
      <c r="BS65" s="10">
        <f t="shared" si="575"/>
        <v>2500</v>
      </c>
      <c r="BT65" s="10">
        <f t="shared" si="576"/>
        <v>22450.1319</v>
      </c>
      <c r="BU65" s="10">
        <f t="shared" si="628"/>
        <v>269401.58279999997</v>
      </c>
      <c r="BV65" s="10">
        <f t="shared" si="578"/>
        <v>21654.841973684212</v>
      </c>
      <c r="BW65" s="10">
        <f t="shared" si="579"/>
        <v>5413.7104934210529</v>
      </c>
      <c r="BX65" s="10">
        <f t="shared" si="629"/>
        <v>296470.13526710524</v>
      </c>
      <c r="BY65" s="10">
        <f t="shared" si="581"/>
        <v>2797.8055829999998</v>
      </c>
      <c r="BZ65" s="10">
        <f t="shared" si="582"/>
        <v>2797.8055829999998</v>
      </c>
      <c r="CA65" s="10">
        <f t="shared" si="583"/>
        <v>493.73039699999998</v>
      </c>
      <c r="CB65" s="10">
        <f t="shared" si="584"/>
        <v>73072.098755999992</v>
      </c>
      <c r="CC65" s="10">
        <f t="shared" si="585"/>
        <v>369542.23402310524</v>
      </c>
      <c r="CD65" s="10"/>
      <c r="CE65" s="10">
        <f t="shared" si="586"/>
        <v>369542.23402310524</v>
      </c>
      <c r="CF65" s="10"/>
      <c r="CG65" s="10">
        <f t="shared" si="165"/>
        <v>17115.987096000001</v>
      </c>
      <c r="CH65" s="10">
        <f t="shared" si="587"/>
        <v>2377.4519999999998</v>
      </c>
      <c r="CI65" s="10">
        <f t="shared" si="588"/>
        <v>624</v>
      </c>
      <c r="CJ65" s="10">
        <f t="shared" si="589"/>
        <v>491</v>
      </c>
      <c r="CK65" s="10">
        <f t="shared" si="590"/>
        <v>2500</v>
      </c>
      <c r="CL65" s="10">
        <f t="shared" si="591"/>
        <v>23108.439096000002</v>
      </c>
      <c r="CM65" s="10">
        <f t="shared" si="630"/>
        <v>277301.26915200002</v>
      </c>
      <c r="CN65" s="10">
        <f t="shared" si="593"/>
        <v>22521.035652631581</v>
      </c>
      <c r="CO65" s="10">
        <f t="shared" si="594"/>
        <v>5630.2589131578952</v>
      </c>
      <c r="CP65" s="10">
        <f t="shared" si="631"/>
        <v>305452.56371778954</v>
      </c>
      <c r="CQ65" s="10">
        <f t="shared" si="596"/>
        <v>2909.7178063200004</v>
      </c>
      <c r="CR65" s="10">
        <f t="shared" si="597"/>
        <v>2909.7178063200004</v>
      </c>
      <c r="CS65" s="10">
        <f t="shared" si="598"/>
        <v>513.47961287999999</v>
      </c>
      <c r="CT65" s="10">
        <f t="shared" si="599"/>
        <v>75994.98270624</v>
      </c>
      <c r="CU65" s="10">
        <f t="shared" si="600"/>
        <v>381447.54642402951</v>
      </c>
      <c r="CV65" s="10"/>
      <c r="CW65" s="10">
        <f t="shared" si="170"/>
        <v>762895.09284805902</v>
      </c>
      <c r="CX65" s="10"/>
      <c r="CY65" s="10">
        <f t="shared" si="171"/>
        <v>17886.206515319998</v>
      </c>
      <c r="CZ65" s="10">
        <f t="shared" si="601"/>
        <v>2377.4519999999998</v>
      </c>
      <c r="DA65" s="10">
        <f t="shared" si="602"/>
        <v>624</v>
      </c>
      <c r="DB65" s="10">
        <f t="shared" si="603"/>
        <v>491</v>
      </c>
      <c r="DC65" s="10">
        <f t="shared" si="604"/>
        <v>2500</v>
      </c>
      <c r="DD65" s="10">
        <f t="shared" si="605"/>
        <v>23878.658515319999</v>
      </c>
      <c r="DE65" s="10">
        <f t="shared" si="632"/>
        <v>286543.90218383999</v>
      </c>
      <c r="DF65" s="10">
        <f t="shared" si="607"/>
        <v>23534.482257</v>
      </c>
      <c r="DG65" s="10">
        <f t="shared" si="608"/>
        <v>5883.6205642499999</v>
      </c>
      <c r="DH65" s="10">
        <f t="shared" si="633"/>
        <v>315962.00500508997</v>
      </c>
      <c r="DI65" s="10">
        <f t="shared" si="610"/>
        <v>3040.6551076043997</v>
      </c>
      <c r="DJ65" s="10">
        <f t="shared" si="611"/>
        <v>3040.6551076043997</v>
      </c>
      <c r="DK65" s="10">
        <f t="shared" si="612"/>
        <v>536.58619545959994</v>
      </c>
      <c r="DL65" s="10">
        <f t="shared" si="613"/>
        <v>79414.756928020797</v>
      </c>
      <c r="DM65" s="10">
        <f t="shared" si="614"/>
        <v>395376.76193311077</v>
      </c>
      <c r="DN65" s="10"/>
      <c r="DO65" s="10">
        <f t="shared" si="615"/>
        <v>790753.52386622154</v>
      </c>
      <c r="DP65" s="10"/>
    </row>
    <row r="66" spans="2:120" s="1" customFormat="1" x14ac:dyDescent="0.2">
      <c r="B66" t="s">
        <v>21</v>
      </c>
      <c r="C66" s="2">
        <v>6</v>
      </c>
      <c r="D66" t="s">
        <v>149</v>
      </c>
      <c r="E66" t="s">
        <v>330</v>
      </c>
      <c r="F66" s="2"/>
      <c r="G66" s="2"/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10">
        <f t="shared" si="528"/>
        <v>15438</v>
      </c>
      <c r="N66" s="10">
        <f t="shared" si="529"/>
        <v>2377.4519999999998</v>
      </c>
      <c r="O66" s="10">
        <f t="shared" si="530"/>
        <v>624</v>
      </c>
      <c r="P66" s="10">
        <f t="shared" si="531"/>
        <v>491</v>
      </c>
      <c r="Q66" s="10">
        <f t="shared" si="532"/>
        <v>2500</v>
      </c>
      <c r="R66" s="10">
        <f t="shared" si="533"/>
        <v>21430.452000000001</v>
      </c>
      <c r="S66" s="10">
        <f t="shared" si="534"/>
        <v>257165.424</v>
      </c>
      <c r="T66" s="10">
        <f t="shared" si="535"/>
        <v>20313.157894736843</v>
      </c>
      <c r="U66" s="10">
        <f t="shared" si="536"/>
        <v>5078.2894736842109</v>
      </c>
      <c r="V66" s="10">
        <f t="shared" si="537"/>
        <v>282556.87136842107</v>
      </c>
      <c r="W66" s="10">
        <f t="shared" si="538"/>
        <v>2624.46</v>
      </c>
      <c r="X66" s="10">
        <f t="shared" si="539"/>
        <v>2624.46</v>
      </c>
      <c r="Y66" s="10">
        <f t="shared" si="148"/>
        <v>463.14</v>
      </c>
      <c r="Z66" s="10">
        <f t="shared" si="616"/>
        <v>68544.72</v>
      </c>
      <c r="AA66" s="10">
        <f t="shared" si="617"/>
        <v>351101.5913684211</v>
      </c>
      <c r="AB66" s="10"/>
      <c r="AC66" s="10">
        <f t="shared" si="542"/>
        <v>351101.5913684211</v>
      </c>
      <c r="AD66" s="10"/>
      <c r="AE66" s="10">
        <f t="shared" si="543"/>
        <v>15438</v>
      </c>
      <c r="AF66" s="10">
        <f t="shared" si="618"/>
        <v>2377.4519999999998</v>
      </c>
      <c r="AG66" s="10">
        <f t="shared" si="619"/>
        <v>624</v>
      </c>
      <c r="AH66" s="10">
        <f t="shared" si="620"/>
        <v>491</v>
      </c>
      <c r="AI66" s="10">
        <f t="shared" si="621"/>
        <v>2500</v>
      </c>
      <c r="AJ66" s="10">
        <f t="shared" si="548"/>
        <v>21430.452000000001</v>
      </c>
      <c r="AK66" s="10">
        <f t="shared" si="624"/>
        <v>257165.424</v>
      </c>
      <c r="AL66" s="10">
        <f t="shared" si="550"/>
        <v>20313.157894736843</v>
      </c>
      <c r="AM66" s="10">
        <f t="shared" si="551"/>
        <v>5078.2894736842109</v>
      </c>
      <c r="AN66" s="10">
        <f t="shared" si="625"/>
        <v>282556.87136842107</v>
      </c>
      <c r="AO66" s="10">
        <f t="shared" si="553"/>
        <v>2624.46</v>
      </c>
      <c r="AP66" s="10">
        <f t="shared" si="554"/>
        <v>2624.46</v>
      </c>
      <c r="AQ66" s="10">
        <f t="shared" si="152"/>
        <v>463.14</v>
      </c>
      <c r="AR66" s="10">
        <f t="shared" si="555"/>
        <v>68544.72</v>
      </c>
      <c r="AS66" s="10">
        <f t="shared" si="556"/>
        <v>351101.5913684211</v>
      </c>
      <c r="AT66" s="10"/>
      <c r="AU66" s="10">
        <f t="shared" si="155"/>
        <v>0</v>
      </c>
      <c r="AV66" s="10"/>
      <c r="AW66" s="10">
        <f t="shared" si="557"/>
        <v>15901.140000000001</v>
      </c>
      <c r="AX66" s="10">
        <f t="shared" si="558"/>
        <v>2377.4519999999998</v>
      </c>
      <c r="AY66" s="10">
        <f t="shared" si="559"/>
        <v>624</v>
      </c>
      <c r="AZ66" s="10">
        <f t="shared" si="560"/>
        <v>491</v>
      </c>
      <c r="BA66" s="10">
        <f t="shared" si="561"/>
        <v>2500</v>
      </c>
      <c r="BB66" s="10">
        <f t="shared" si="562"/>
        <v>21893.592000000001</v>
      </c>
      <c r="BC66" s="10">
        <f t="shared" si="626"/>
        <v>262723.10399999999</v>
      </c>
      <c r="BD66" s="10">
        <f t="shared" si="564"/>
        <v>20922.55263157895</v>
      </c>
      <c r="BE66" s="10">
        <f t="shared" si="565"/>
        <v>5230.6381578947376</v>
      </c>
      <c r="BF66" s="10">
        <f t="shared" si="627"/>
        <v>288876.29478947364</v>
      </c>
      <c r="BG66" s="10">
        <f t="shared" si="567"/>
        <v>2703.1938000000005</v>
      </c>
      <c r="BH66" s="10">
        <f t="shared" si="568"/>
        <v>2703.1938000000005</v>
      </c>
      <c r="BI66" s="10">
        <f t="shared" si="569"/>
        <v>477.0342</v>
      </c>
      <c r="BJ66" s="10">
        <f t="shared" si="570"/>
        <v>70601.061600000015</v>
      </c>
      <c r="BK66" s="10">
        <f t="shared" si="571"/>
        <v>359477.35638947366</v>
      </c>
      <c r="BL66" s="10"/>
      <c r="BM66" s="10">
        <f t="shared" si="32"/>
        <v>359477.35638947366</v>
      </c>
      <c r="BN66" s="10"/>
      <c r="BO66" s="10">
        <f t="shared" si="160"/>
        <v>16457.679899999999</v>
      </c>
      <c r="BP66" s="10">
        <f t="shared" si="572"/>
        <v>2377.4519999999998</v>
      </c>
      <c r="BQ66" s="10">
        <f t="shared" si="573"/>
        <v>624</v>
      </c>
      <c r="BR66" s="10">
        <f t="shared" si="574"/>
        <v>491</v>
      </c>
      <c r="BS66" s="10">
        <f t="shared" si="575"/>
        <v>2500</v>
      </c>
      <c r="BT66" s="10">
        <f t="shared" si="576"/>
        <v>22450.1319</v>
      </c>
      <c r="BU66" s="10">
        <f t="shared" si="628"/>
        <v>269401.58279999997</v>
      </c>
      <c r="BV66" s="10">
        <f t="shared" si="578"/>
        <v>21654.841973684212</v>
      </c>
      <c r="BW66" s="10">
        <f t="shared" si="579"/>
        <v>5413.7104934210529</v>
      </c>
      <c r="BX66" s="10">
        <f t="shared" si="629"/>
        <v>296470.13526710524</v>
      </c>
      <c r="BY66" s="10">
        <f t="shared" si="581"/>
        <v>2797.8055829999998</v>
      </c>
      <c r="BZ66" s="10">
        <f t="shared" si="582"/>
        <v>2797.8055829999998</v>
      </c>
      <c r="CA66" s="10">
        <f t="shared" si="583"/>
        <v>493.73039699999998</v>
      </c>
      <c r="CB66" s="10">
        <f t="shared" si="584"/>
        <v>73072.098755999992</v>
      </c>
      <c r="CC66" s="10">
        <f t="shared" si="585"/>
        <v>369542.23402310524</v>
      </c>
      <c r="CD66" s="10"/>
      <c r="CE66" s="10">
        <f t="shared" si="586"/>
        <v>369542.23402310524</v>
      </c>
      <c r="CF66" s="10"/>
      <c r="CG66" s="10">
        <f t="shared" si="165"/>
        <v>17115.987096000001</v>
      </c>
      <c r="CH66" s="10">
        <f t="shared" si="587"/>
        <v>2377.4519999999998</v>
      </c>
      <c r="CI66" s="10">
        <f t="shared" si="588"/>
        <v>624</v>
      </c>
      <c r="CJ66" s="10">
        <f t="shared" si="589"/>
        <v>491</v>
      </c>
      <c r="CK66" s="10">
        <f t="shared" si="590"/>
        <v>2500</v>
      </c>
      <c r="CL66" s="10">
        <f t="shared" si="591"/>
        <v>23108.439096000002</v>
      </c>
      <c r="CM66" s="10">
        <f t="shared" si="630"/>
        <v>277301.26915200002</v>
      </c>
      <c r="CN66" s="10">
        <f t="shared" si="593"/>
        <v>22521.035652631581</v>
      </c>
      <c r="CO66" s="10">
        <f t="shared" si="594"/>
        <v>5630.2589131578952</v>
      </c>
      <c r="CP66" s="10">
        <f t="shared" si="631"/>
        <v>305452.56371778954</v>
      </c>
      <c r="CQ66" s="10">
        <f t="shared" si="596"/>
        <v>2909.7178063200004</v>
      </c>
      <c r="CR66" s="10">
        <f t="shared" si="597"/>
        <v>2909.7178063200004</v>
      </c>
      <c r="CS66" s="10">
        <f t="shared" si="598"/>
        <v>513.47961287999999</v>
      </c>
      <c r="CT66" s="10">
        <f t="shared" si="599"/>
        <v>75994.98270624</v>
      </c>
      <c r="CU66" s="10">
        <f t="shared" si="600"/>
        <v>381447.54642402951</v>
      </c>
      <c r="CV66" s="10"/>
      <c r="CW66" s="10">
        <f t="shared" si="170"/>
        <v>381447.54642402951</v>
      </c>
      <c r="CX66" s="10"/>
      <c r="CY66" s="10">
        <f t="shared" si="171"/>
        <v>17886.206515319998</v>
      </c>
      <c r="CZ66" s="10">
        <f t="shared" si="601"/>
        <v>2377.4519999999998</v>
      </c>
      <c r="DA66" s="10">
        <f t="shared" si="602"/>
        <v>624</v>
      </c>
      <c r="DB66" s="10">
        <f t="shared" si="603"/>
        <v>491</v>
      </c>
      <c r="DC66" s="10">
        <f t="shared" si="604"/>
        <v>2500</v>
      </c>
      <c r="DD66" s="10">
        <f t="shared" si="605"/>
        <v>23878.658515319999</v>
      </c>
      <c r="DE66" s="10">
        <f t="shared" si="632"/>
        <v>286543.90218383999</v>
      </c>
      <c r="DF66" s="10">
        <f t="shared" si="607"/>
        <v>23534.482257</v>
      </c>
      <c r="DG66" s="10">
        <f t="shared" si="608"/>
        <v>5883.6205642499999</v>
      </c>
      <c r="DH66" s="10">
        <f t="shared" si="633"/>
        <v>315962.00500508997</v>
      </c>
      <c r="DI66" s="10">
        <f t="shared" si="610"/>
        <v>3040.6551076043997</v>
      </c>
      <c r="DJ66" s="10">
        <f t="shared" si="611"/>
        <v>3040.6551076043997</v>
      </c>
      <c r="DK66" s="10">
        <f t="shared" si="612"/>
        <v>536.58619545959994</v>
      </c>
      <c r="DL66" s="10">
        <f t="shared" si="613"/>
        <v>79414.756928020797</v>
      </c>
      <c r="DM66" s="10">
        <f t="shared" si="614"/>
        <v>395376.76193311077</v>
      </c>
      <c r="DN66" s="10"/>
      <c r="DO66" s="10">
        <f t="shared" si="615"/>
        <v>395376.76193311077</v>
      </c>
      <c r="DP66" s="10"/>
    </row>
    <row r="67" spans="2:120" s="1" customFormat="1" x14ac:dyDescent="0.2">
      <c r="B67" t="s">
        <v>21</v>
      </c>
      <c r="C67" s="2">
        <v>6</v>
      </c>
      <c r="D67" t="s">
        <v>269</v>
      </c>
      <c r="E67" t="s">
        <v>330</v>
      </c>
      <c r="F67" s="2"/>
      <c r="G67" s="2"/>
      <c r="H67" s="2">
        <v>1</v>
      </c>
      <c r="I67" s="2">
        <v>1</v>
      </c>
      <c r="J67" s="2">
        <v>3</v>
      </c>
      <c r="K67" s="2">
        <v>3</v>
      </c>
      <c r="L67" s="2">
        <v>3</v>
      </c>
      <c r="M67" s="10">
        <f t="shared" si="528"/>
        <v>15438</v>
      </c>
      <c r="N67" s="10">
        <f t="shared" si="529"/>
        <v>2377.4519999999998</v>
      </c>
      <c r="O67" s="10">
        <f t="shared" si="530"/>
        <v>624</v>
      </c>
      <c r="P67" s="10">
        <f t="shared" si="531"/>
        <v>491</v>
      </c>
      <c r="Q67" s="10">
        <f t="shared" si="532"/>
        <v>2500</v>
      </c>
      <c r="R67" s="10">
        <f t="shared" si="533"/>
        <v>21430.452000000001</v>
      </c>
      <c r="S67" s="10">
        <f t="shared" si="534"/>
        <v>257165.424</v>
      </c>
      <c r="T67" s="10">
        <f t="shared" si="535"/>
        <v>20313.157894736843</v>
      </c>
      <c r="U67" s="10">
        <f t="shared" si="536"/>
        <v>5078.2894736842109</v>
      </c>
      <c r="V67" s="10">
        <f t="shared" si="537"/>
        <v>282556.87136842107</v>
      </c>
      <c r="W67" s="10">
        <f t="shared" si="538"/>
        <v>2624.46</v>
      </c>
      <c r="X67" s="10">
        <f t="shared" si="539"/>
        <v>2624.46</v>
      </c>
      <c r="Y67" s="10">
        <f t="shared" si="148"/>
        <v>463.14</v>
      </c>
      <c r="Z67" s="10">
        <f t="shared" si="616"/>
        <v>68544.72</v>
      </c>
      <c r="AA67" s="10">
        <f t="shared" si="617"/>
        <v>351101.5913684211</v>
      </c>
      <c r="AB67" s="10"/>
      <c r="AC67" s="10">
        <f t="shared" si="542"/>
        <v>1053304.7741052634</v>
      </c>
      <c r="AD67" s="10"/>
      <c r="AE67" s="10">
        <f t="shared" si="543"/>
        <v>15438</v>
      </c>
      <c r="AF67" s="10">
        <f t="shared" si="618"/>
        <v>2377.4519999999998</v>
      </c>
      <c r="AG67" s="10">
        <f t="shared" si="619"/>
        <v>624</v>
      </c>
      <c r="AH67" s="10">
        <f t="shared" si="620"/>
        <v>491</v>
      </c>
      <c r="AI67" s="10">
        <f t="shared" si="621"/>
        <v>2500</v>
      </c>
      <c r="AJ67" s="10">
        <f t="shared" si="548"/>
        <v>21430.452000000001</v>
      </c>
      <c r="AK67" s="10">
        <f t="shared" si="624"/>
        <v>257165.424</v>
      </c>
      <c r="AL67" s="10">
        <f t="shared" si="550"/>
        <v>20313.157894736843</v>
      </c>
      <c r="AM67" s="10">
        <f t="shared" si="551"/>
        <v>5078.2894736842109</v>
      </c>
      <c r="AN67" s="10">
        <f t="shared" si="625"/>
        <v>282556.87136842107</v>
      </c>
      <c r="AO67" s="10">
        <f t="shared" si="553"/>
        <v>2624.46</v>
      </c>
      <c r="AP67" s="10">
        <f t="shared" si="554"/>
        <v>2624.46</v>
      </c>
      <c r="AQ67" s="10">
        <f t="shared" si="152"/>
        <v>463.14</v>
      </c>
      <c r="AR67" s="10">
        <f t="shared" si="555"/>
        <v>68544.72</v>
      </c>
      <c r="AS67" s="10">
        <f t="shared" si="556"/>
        <v>351101.5913684211</v>
      </c>
      <c r="AT67" s="10"/>
      <c r="AU67" s="10">
        <f t="shared" si="155"/>
        <v>0</v>
      </c>
      <c r="AV67" s="10"/>
      <c r="AW67" s="10">
        <f t="shared" si="557"/>
        <v>15901.140000000001</v>
      </c>
      <c r="AX67" s="10">
        <f t="shared" si="558"/>
        <v>2377.4519999999998</v>
      </c>
      <c r="AY67" s="10">
        <f t="shared" si="559"/>
        <v>624</v>
      </c>
      <c r="AZ67" s="10">
        <f t="shared" si="560"/>
        <v>491</v>
      </c>
      <c r="BA67" s="10">
        <f t="shared" si="561"/>
        <v>2500</v>
      </c>
      <c r="BB67" s="10">
        <f t="shared" si="562"/>
        <v>21893.592000000001</v>
      </c>
      <c r="BC67" s="10">
        <f t="shared" si="626"/>
        <v>262723.10399999999</v>
      </c>
      <c r="BD67" s="10">
        <f t="shared" si="564"/>
        <v>20922.55263157895</v>
      </c>
      <c r="BE67" s="10">
        <f t="shared" si="565"/>
        <v>5230.6381578947376</v>
      </c>
      <c r="BF67" s="10">
        <f t="shared" si="627"/>
        <v>288876.29478947364</v>
      </c>
      <c r="BG67" s="10">
        <f t="shared" si="567"/>
        <v>2703.1938000000005</v>
      </c>
      <c r="BH67" s="10">
        <f t="shared" si="568"/>
        <v>2703.1938000000005</v>
      </c>
      <c r="BI67" s="10">
        <f t="shared" si="569"/>
        <v>477.0342</v>
      </c>
      <c r="BJ67" s="10">
        <f t="shared" si="570"/>
        <v>70601.061600000015</v>
      </c>
      <c r="BK67" s="10">
        <f t="shared" si="571"/>
        <v>359477.35638947366</v>
      </c>
      <c r="BL67" s="10"/>
      <c r="BM67" s="10">
        <f t="shared" si="32"/>
        <v>359477.35638947366</v>
      </c>
      <c r="BN67" s="10"/>
      <c r="BO67" s="10">
        <f t="shared" si="160"/>
        <v>16457.679899999999</v>
      </c>
      <c r="BP67" s="10">
        <f t="shared" si="572"/>
        <v>2377.4519999999998</v>
      </c>
      <c r="BQ67" s="10">
        <f t="shared" si="573"/>
        <v>624</v>
      </c>
      <c r="BR67" s="10">
        <f t="shared" si="574"/>
        <v>491</v>
      </c>
      <c r="BS67" s="10">
        <f t="shared" si="575"/>
        <v>2500</v>
      </c>
      <c r="BT67" s="10">
        <f t="shared" si="576"/>
        <v>22450.1319</v>
      </c>
      <c r="BU67" s="10">
        <f t="shared" si="628"/>
        <v>269401.58279999997</v>
      </c>
      <c r="BV67" s="10">
        <f t="shared" si="578"/>
        <v>21654.841973684212</v>
      </c>
      <c r="BW67" s="10">
        <f t="shared" si="579"/>
        <v>5413.7104934210529</v>
      </c>
      <c r="BX67" s="10">
        <f t="shared" si="629"/>
        <v>296470.13526710524</v>
      </c>
      <c r="BY67" s="10">
        <f t="shared" si="581"/>
        <v>2797.8055829999998</v>
      </c>
      <c r="BZ67" s="10">
        <f t="shared" si="582"/>
        <v>2797.8055829999998</v>
      </c>
      <c r="CA67" s="10">
        <f t="shared" si="583"/>
        <v>493.73039699999998</v>
      </c>
      <c r="CB67" s="10">
        <f t="shared" si="584"/>
        <v>73072.098755999992</v>
      </c>
      <c r="CC67" s="10">
        <f t="shared" si="585"/>
        <v>369542.23402310524</v>
      </c>
      <c r="CD67" s="10"/>
      <c r="CE67" s="10">
        <f t="shared" si="586"/>
        <v>369542.23402310524</v>
      </c>
      <c r="CF67" s="10"/>
      <c r="CG67" s="10">
        <f t="shared" si="165"/>
        <v>17115.987096000001</v>
      </c>
      <c r="CH67" s="10">
        <f t="shared" si="587"/>
        <v>2377.4519999999998</v>
      </c>
      <c r="CI67" s="10">
        <f t="shared" si="588"/>
        <v>624</v>
      </c>
      <c r="CJ67" s="10">
        <f t="shared" si="589"/>
        <v>491</v>
      </c>
      <c r="CK67" s="10">
        <f t="shared" si="590"/>
        <v>2500</v>
      </c>
      <c r="CL67" s="10">
        <f t="shared" si="591"/>
        <v>23108.439096000002</v>
      </c>
      <c r="CM67" s="10">
        <f t="shared" si="630"/>
        <v>277301.26915200002</v>
      </c>
      <c r="CN67" s="10">
        <f t="shared" si="593"/>
        <v>22521.035652631581</v>
      </c>
      <c r="CO67" s="10">
        <f t="shared" si="594"/>
        <v>5630.2589131578952</v>
      </c>
      <c r="CP67" s="10">
        <f t="shared" si="631"/>
        <v>305452.56371778954</v>
      </c>
      <c r="CQ67" s="10">
        <f t="shared" si="596"/>
        <v>2909.7178063200004</v>
      </c>
      <c r="CR67" s="10">
        <f t="shared" si="597"/>
        <v>2909.7178063200004</v>
      </c>
      <c r="CS67" s="10">
        <f t="shared" si="598"/>
        <v>513.47961287999999</v>
      </c>
      <c r="CT67" s="10">
        <f t="shared" si="599"/>
        <v>75994.98270624</v>
      </c>
      <c r="CU67" s="10">
        <f t="shared" si="600"/>
        <v>381447.54642402951</v>
      </c>
      <c r="CV67" s="10"/>
      <c r="CW67" s="10">
        <f t="shared" si="170"/>
        <v>1144342.6392720887</v>
      </c>
      <c r="CX67" s="10"/>
      <c r="CY67" s="10">
        <f t="shared" si="171"/>
        <v>17886.206515319998</v>
      </c>
      <c r="CZ67" s="10">
        <f t="shared" si="601"/>
        <v>2377.4519999999998</v>
      </c>
      <c r="DA67" s="10">
        <f t="shared" si="602"/>
        <v>624</v>
      </c>
      <c r="DB67" s="10">
        <f t="shared" si="603"/>
        <v>491</v>
      </c>
      <c r="DC67" s="10">
        <f t="shared" si="604"/>
        <v>2500</v>
      </c>
      <c r="DD67" s="10">
        <f t="shared" si="605"/>
        <v>23878.658515319999</v>
      </c>
      <c r="DE67" s="10">
        <f t="shared" si="632"/>
        <v>286543.90218383999</v>
      </c>
      <c r="DF67" s="10">
        <f t="shared" si="607"/>
        <v>23534.482257</v>
      </c>
      <c r="DG67" s="10">
        <f t="shared" si="608"/>
        <v>5883.6205642499999</v>
      </c>
      <c r="DH67" s="10">
        <f t="shared" si="633"/>
        <v>315962.00500508997</v>
      </c>
      <c r="DI67" s="10">
        <f t="shared" si="610"/>
        <v>3040.6551076043997</v>
      </c>
      <c r="DJ67" s="10">
        <f t="shared" si="611"/>
        <v>3040.6551076043997</v>
      </c>
      <c r="DK67" s="10">
        <f t="shared" si="612"/>
        <v>536.58619545959994</v>
      </c>
      <c r="DL67" s="10">
        <f t="shared" si="613"/>
        <v>79414.756928020797</v>
      </c>
      <c r="DM67" s="10">
        <f t="shared" si="614"/>
        <v>395376.76193311077</v>
      </c>
      <c r="DN67" s="10"/>
      <c r="DO67" s="10">
        <f t="shared" si="615"/>
        <v>1186130.2857993324</v>
      </c>
      <c r="DP67" s="10"/>
    </row>
    <row r="68" spans="2:120" s="1" customFormat="1" x14ac:dyDescent="0.2">
      <c r="B68" t="s">
        <v>21</v>
      </c>
      <c r="C68" s="2">
        <v>5</v>
      </c>
      <c r="D68" t="s">
        <v>266</v>
      </c>
      <c r="E68" t="s">
        <v>330</v>
      </c>
      <c r="F68" s="2"/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10">
        <f t="shared" si="528"/>
        <v>19909</v>
      </c>
      <c r="N68" s="10">
        <f t="shared" si="529"/>
        <v>3065.9859999999999</v>
      </c>
      <c r="O68" s="10">
        <f t="shared" si="530"/>
        <v>624</v>
      </c>
      <c r="P68" s="10">
        <f t="shared" si="531"/>
        <v>491</v>
      </c>
      <c r="Q68" s="10">
        <f t="shared" si="532"/>
        <v>4000</v>
      </c>
      <c r="R68" s="10">
        <f t="shared" si="533"/>
        <v>28089.986000000001</v>
      </c>
      <c r="S68" s="10">
        <f t="shared" si="534"/>
        <v>337079.83199999999</v>
      </c>
      <c r="T68" s="10">
        <f t="shared" si="535"/>
        <v>26196.05263157895</v>
      </c>
      <c r="U68" s="10">
        <f t="shared" si="536"/>
        <v>6549.0131578947376</v>
      </c>
      <c r="V68" s="10">
        <f t="shared" si="537"/>
        <v>369824.89778947365</v>
      </c>
      <c r="W68" s="10">
        <f t="shared" si="538"/>
        <v>3384.53</v>
      </c>
      <c r="X68" s="10">
        <f t="shared" si="539"/>
        <v>3384.53</v>
      </c>
      <c r="Y68" s="10">
        <f t="shared" si="148"/>
        <v>597.27</v>
      </c>
      <c r="Z68" s="10">
        <f t="shared" si="616"/>
        <v>88395.959999999992</v>
      </c>
      <c r="AA68" s="10">
        <f t="shared" si="617"/>
        <v>458220.85778947361</v>
      </c>
      <c r="AB68" s="10"/>
      <c r="AC68" s="10">
        <f t="shared" si="542"/>
        <v>458220.85778947361</v>
      </c>
      <c r="AD68" s="10"/>
      <c r="AE68" s="10">
        <f t="shared" si="543"/>
        <v>19909</v>
      </c>
      <c r="AF68" s="10">
        <f t="shared" si="618"/>
        <v>3065.9859999999999</v>
      </c>
      <c r="AG68" s="10">
        <f t="shared" si="619"/>
        <v>624</v>
      </c>
      <c r="AH68" s="10">
        <f t="shared" si="620"/>
        <v>491</v>
      </c>
      <c r="AI68" s="10">
        <f t="shared" si="621"/>
        <v>4000</v>
      </c>
      <c r="AJ68" s="10">
        <f t="shared" si="548"/>
        <v>28089.986000000001</v>
      </c>
      <c r="AK68" s="10">
        <f t="shared" si="624"/>
        <v>337079.83199999999</v>
      </c>
      <c r="AL68" s="10">
        <f t="shared" si="550"/>
        <v>26196.05263157895</v>
      </c>
      <c r="AM68" s="10">
        <f t="shared" si="551"/>
        <v>6549.0131578947376</v>
      </c>
      <c r="AN68" s="10">
        <f t="shared" si="625"/>
        <v>369824.89778947365</v>
      </c>
      <c r="AO68" s="10">
        <f t="shared" si="553"/>
        <v>3384.53</v>
      </c>
      <c r="AP68" s="10">
        <f t="shared" si="554"/>
        <v>3384.53</v>
      </c>
      <c r="AQ68" s="10">
        <f t="shared" si="152"/>
        <v>597.27</v>
      </c>
      <c r="AR68" s="10">
        <f t="shared" si="555"/>
        <v>88395.959999999992</v>
      </c>
      <c r="AS68" s="10">
        <f t="shared" si="556"/>
        <v>458220.85778947361</v>
      </c>
      <c r="AT68" s="10"/>
      <c r="AU68" s="10">
        <f t="shared" si="155"/>
        <v>458220.85778947361</v>
      </c>
      <c r="AV68" s="10"/>
      <c r="AW68" s="10">
        <f t="shared" si="557"/>
        <v>20506.27</v>
      </c>
      <c r="AX68" s="10">
        <f t="shared" si="558"/>
        <v>3065.9859999999999</v>
      </c>
      <c r="AY68" s="10">
        <f t="shared" si="559"/>
        <v>624</v>
      </c>
      <c r="AZ68" s="10">
        <f t="shared" si="560"/>
        <v>491</v>
      </c>
      <c r="BA68" s="10">
        <f t="shared" si="561"/>
        <v>4000</v>
      </c>
      <c r="BB68" s="10">
        <f t="shared" si="562"/>
        <v>28687.256000000001</v>
      </c>
      <c r="BC68" s="10">
        <f t="shared" si="626"/>
        <v>344247.07200000004</v>
      </c>
      <c r="BD68" s="10">
        <f t="shared" si="564"/>
        <v>26981.93421052632</v>
      </c>
      <c r="BE68" s="10">
        <f t="shared" si="565"/>
        <v>6745.4835526315801</v>
      </c>
      <c r="BF68" s="10">
        <f t="shared" si="627"/>
        <v>377974.48976315791</v>
      </c>
      <c r="BG68" s="10">
        <f t="shared" si="567"/>
        <v>3486.0659000000005</v>
      </c>
      <c r="BH68" s="10">
        <f t="shared" si="568"/>
        <v>3486.0659000000005</v>
      </c>
      <c r="BI68" s="10">
        <f t="shared" si="569"/>
        <v>615.18809999999996</v>
      </c>
      <c r="BJ68" s="10">
        <f t="shared" si="570"/>
        <v>91047.838800000012</v>
      </c>
      <c r="BK68" s="10">
        <f t="shared" si="571"/>
        <v>469022.32856315793</v>
      </c>
      <c r="BL68" s="10"/>
      <c r="BM68" s="10">
        <f t="shared" si="32"/>
        <v>469022.32856315793</v>
      </c>
      <c r="BN68" s="10"/>
      <c r="BO68" s="10">
        <f t="shared" si="160"/>
        <v>21223.989449999997</v>
      </c>
      <c r="BP68" s="10">
        <f t="shared" si="572"/>
        <v>3065.9859999999999</v>
      </c>
      <c r="BQ68" s="10">
        <f t="shared" si="573"/>
        <v>624</v>
      </c>
      <c r="BR68" s="10">
        <f t="shared" si="574"/>
        <v>491</v>
      </c>
      <c r="BS68" s="10">
        <f t="shared" si="575"/>
        <v>4000</v>
      </c>
      <c r="BT68" s="10">
        <f t="shared" si="576"/>
        <v>29404.975449999998</v>
      </c>
      <c r="BU68" s="10">
        <f t="shared" si="628"/>
        <v>352859.70539999998</v>
      </c>
      <c r="BV68" s="10">
        <f t="shared" si="578"/>
        <v>27926.301907894736</v>
      </c>
      <c r="BW68" s="10">
        <f t="shared" si="579"/>
        <v>6981.5754769736841</v>
      </c>
      <c r="BX68" s="10">
        <f t="shared" si="629"/>
        <v>387767.58278486837</v>
      </c>
      <c r="BY68" s="10">
        <f t="shared" si="581"/>
        <v>3608.0782064999999</v>
      </c>
      <c r="BZ68" s="10">
        <f t="shared" si="582"/>
        <v>3608.0782064999999</v>
      </c>
      <c r="CA68" s="10">
        <f t="shared" si="583"/>
        <v>636.71968349999986</v>
      </c>
      <c r="CB68" s="10">
        <f t="shared" si="584"/>
        <v>94234.513158000002</v>
      </c>
      <c r="CC68" s="10">
        <f t="shared" si="585"/>
        <v>482002.09594286839</v>
      </c>
      <c r="CD68" s="10"/>
      <c r="CE68" s="10">
        <f t="shared" si="586"/>
        <v>482002.09594286839</v>
      </c>
      <c r="CF68" s="10"/>
      <c r="CG68" s="10">
        <f t="shared" si="165"/>
        <v>22072.949027999999</v>
      </c>
      <c r="CH68" s="10">
        <f t="shared" si="587"/>
        <v>3065.9859999999999</v>
      </c>
      <c r="CI68" s="10">
        <f t="shared" si="588"/>
        <v>624</v>
      </c>
      <c r="CJ68" s="10">
        <f t="shared" si="589"/>
        <v>491</v>
      </c>
      <c r="CK68" s="10">
        <f t="shared" si="590"/>
        <v>4000</v>
      </c>
      <c r="CL68" s="10">
        <f t="shared" si="591"/>
        <v>30253.935028</v>
      </c>
      <c r="CM68" s="10">
        <f t="shared" si="630"/>
        <v>363047.22033599997</v>
      </c>
      <c r="CN68" s="10">
        <f t="shared" si="593"/>
        <v>29043.353984210524</v>
      </c>
      <c r="CO68" s="10">
        <f t="shared" si="594"/>
        <v>7260.8384960526309</v>
      </c>
      <c r="CP68" s="10">
        <f t="shared" si="631"/>
        <v>399351.41281626315</v>
      </c>
      <c r="CQ68" s="10">
        <f t="shared" si="596"/>
        <v>3752.4013347600003</v>
      </c>
      <c r="CR68" s="10">
        <f t="shared" si="597"/>
        <v>3752.4013347600003</v>
      </c>
      <c r="CS68" s="10">
        <f t="shared" si="598"/>
        <v>662.18847083999992</v>
      </c>
      <c r="CT68" s="10">
        <f t="shared" si="599"/>
        <v>98003.893684320006</v>
      </c>
      <c r="CU68" s="10">
        <f t="shared" si="600"/>
        <v>497355.30650058319</v>
      </c>
      <c r="CV68" s="10"/>
      <c r="CW68" s="10">
        <f t="shared" si="170"/>
        <v>497355.30650058319</v>
      </c>
      <c r="CX68" s="10"/>
      <c r="CY68" s="10">
        <f t="shared" si="171"/>
        <v>23066.231734259996</v>
      </c>
      <c r="CZ68" s="10">
        <f t="shared" si="601"/>
        <v>3065.9859999999999</v>
      </c>
      <c r="DA68" s="10">
        <f t="shared" si="602"/>
        <v>624</v>
      </c>
      <c r="DB68" s="10">
        <f t="shared" si="603"/>
        <v>491</v>
      </c>
      <c r="DC68" s="10">
        <f t="shared" si="604"/>
        <v>4000</v>
      </c>
      <c r="DD68" s="10">
        <f t="shared" si="605"/>
        <v>31247.217734259997</v>
      </c>
      <c r="DE68" s="10">
        <f t="shared" si="632"/>
        <v>374966.61281111999</v>
      </c>
      <c r="DF68" s="10">
        <f t="shared" si="607"/>
        <v>30350.304913499996</v>
      </c>
      <c r="DG68" s="10">
        <f t="shared" si="608"/>
        <v>7587.5762283749991</v>
      </c>
      <c r="DH68" s="10">
        <f t="shared" si="633"/>
        <v>412904.49395299499</v>
      </c>
      <c r="DI68" s="10">
        <f t="shared" si="610"/>
        <v>3921.2593948241997</v>
      </c>
      <c r="DJ68" s="10">
        <f t="shared" si="611"/>
        <v>3921.2593948241997</v>
      </c>
      <c r="DK68" s="10">
        <f t="shared" si="612"/>
        <v>691.98695202779982</v>
      </c>
      <c r="DL68" s="10">
        <f t="shared" si="613"/>
        <v>102414.06890011439</v>
      </c>
      <c r="DM68" s="10">
        <f t="shared" si="614"/>
        <v>515318.56285310938</v>
      </c>
      <c r="DN68" s="10"/>
      <c r="DO68" s="10">
        <f t="shared" si="615"/>
        <v>515318.56285310938</v>
      </c>
      <c r="DP68" s="10"/>
    </row>
    <row r="69" spans="2:120" s="1" customFormat="1" x14ac:dyDescent="0.2">
      <c r="B69" t="s">
        <v>21</v>
      </c>
      <c r="C69" s="2">
        <v>6</v>
      </c>
      <c r="D69" t="s">
        <v>270</v>
      </c>
      <c r="E69" t="s">
        <v>330</v>
      </c>
      <c r="F69" s="2"/>
      <c r="G69" s="2"/>
      <c r="H69" s="2">
        <v>1</v>
      </c>
      <c r="I69" s="2">
        <v>1</v>
      </c>
      <c r="J69" s="2">
        <v>2</v>
      </c>
      <c r="K69" s="2">
        <v>2</v>
      </c>
      <c r="L69" s="2">
        <v>2</v>
      </c>
      <c r="M69" s="10">
        <f t="shared" si="528"/>
        <v>15438</v>
      </c>
      <c r="N69" s="10">
        <f t="shared" si="529"/>
        <v>2377.4519999999998</v>
      </c>
      <c r="O69" s="10">
        <f t="shared" si="530"/>
        <v>624</v>
      </c>
      <c r="P69" s="10">
        <f t="shared" si="531"/>
        <v>491</v>
      </c>
      <c r="Q69" s="10">
        <f t="shared" si="532"/>
        <v>2500</v>
      </c>
      <c r="R69" s="10">
        <f>SUM(M69:Q69)</f>
        <v>21430.452000000001</v>
      </c>
      <c r="S69" s="10">
        <f>R69*12</f>
        <v>257165.424</v>
      </c>
      <c r="T69" s="10">
        <f>M69/30.4*$T$7</f>
        <v>20313.157894736843</v>
      </c>
      <c r="U69" s="10">
        <f>(M69/30.4*$T$7)*0.25</f>
        <v>5078.2894736842109</v>
      </c>
      <c r="V69" s="10">
        <f>S69+T69+U69</f>
        <v>282556.87136842107</v>
      </c>
      <c r="W69" s="10">
        <f>M69*$W$7</f>
        <v>2624.46</v>
      </c>
      <c r="X69" s="10">
        <f>M69*$X$7</f>
        <v>2624.46</v>
      </c>
      <c r="Y69" s="10">
        <f t="shared" si="148"/>
        <v>463.14</v>
      </c>
      <c r="Z69" s="10">
        <f t="shared" si="616"/>
        <v>68544.72</v>
      </c>
      <c r="AA69" s="10">
        <f t="shared" si="617"/>
        <v>351101.5913684211</v>
      </c>
      <c r="AB69" s="10"/>
      <c r="AC69" s="10">
        <f t="shared" si="542"/>
        <v>702203.18273684219</v>
      </c>
      <c r="AD69" s="10"/>
      <c r="AE69" s="10">
        <f t="shared" si="543"/>
        <v>15438</v>
      </c>
      <c r="AF69" s="10">
        <f t="shared" si="618"/>
        <v>2377.4519999999998</v>
      </c>
      <c r="AG69" s="10">
        <f t="shared" si="619"/>
        <v>624</v>
      </c>
      <c r="AH69" s="10">
        <f t="shared" si="620"/>
        <v>491</v>
      </c>
      <c r="AI69" s="10">
        <f t="shared" si="621"/>
        <v>2500</v>
      </c>
      <c r="AJ69" s="10">
        <f>SUM(AE69:AI69)</f>
        <v>21430.452000000001</v>
      </c>
      <c r="AK69" s="10">
        <f>AJ69*12</f>
        <v>257165.424</v>
      </c>
      <c r="AL69" s="10">
        <f>AE69/30.4*$T$7</f>
        <v>20313.157894736843</v>
      </c>
      <c r="AM69" s="10">
        <f>(AE69/30.4*$T$7)*0.25</f>
        <v>5078.2894736842109</v>
      </c>
      <c r="AN69" s="10">
        <f>AK69+AL69+AM69</f>
        <v>282556.87136842107</v>
      </c>
      <c r="AO69" s="10">
        <f>AE69*$W$7</f>
        <v>2624.46</v>
      </c>
      <c r="AP69" s="10">
        <f>AE69*$X$7</f>
        <v>2624.46</v>
      </c>
      <c r="AQ69" s="10">
        <f t="shared" si="152"/>
        <v>463.14</v>
      </c>
      <c r="AR69" s="10">
        <f t="shared" si="555"/>
        <v>68544.72</v>
      </c>
      <c r="AS69" s="10">
        <f t="shared" si="556"/>
        <v>351101.5913684211</v>
      </c>
      <c r="AT69" s="10"/>
      <c r="AU69" s="10">
        <f t="shared" si="155"/>
        <v>0</v>
      </c>
      <c r="AV69" s="10"/>
      <c r="AW69" s="10">
        <f t="shared" si="557"/>
        <v>15901.140000000001</v>
      </c>
      <c r="AX69" s="10">
        <f t="shared" si="558"/>
        <v>2377.4519999999998</v>
      </c>
      <c r="AY69" s="10">
        <f t="shared" si="559"/>
        <v>624</v>
      </c>
      <c r="AZ69" s="10">
        <f t="shared" si="560"/>
        <v>491</v>
      </c>
      <c r="BA69" s="10">
        <f t="shared" si="561"/>
        <v>2500</v>
      </c>
      <c r="BB69" s="10">
        <f>SUM(AW69:BA69)</f>
        <v>21893.592000000001</v>
      </c>
      <c r="BC69" s="10">
        <f>BB69*12</f>
        <v>262723.10399999999</v>
      </c>
      <c r="BD69" s="10">
        <f>AW69/30.4*$T$7</f>
        <v>20922.55263157895</v>
      </c>
      <c r="BE69" s="10">
        <f>(AW69/30.4*$T$7)*0.25</f>
        <v>5230.6381578947376</v>
      </c>
      <c r="BF69" s="10">
        <f>BC69+BD69+BE69</f>
        <v>288876.29478947364</v>
      </c>
      <c r="BG69" s="10">
        <f>AW69*$W$7</f>
        <v>2703.1938000000005</v>
      </c>
      <c r="BH69" s="10">
        <f>AW69*$X$7</f>
        <v>2703.1938000000005</v>
      </c>
      <c r="BI69" s="10">
        <f t="shared" si="569"/>
        <v>477.0342</v>
      </c>
      <c r="BJ69" s="10">
        <f t="shared" si="570"/>
        <v>70601.061600000015</v>
      </c>
      <c r="BK69" s="10">
        <f t="shared" si="571"/>
        <v>359477.35638947366</v>
      </c>
      <c r="BL69" s="10"/>
      <c r="BM69" s="10">
        <f t="shared" si="32"/>
        <v>359477.35638947366</v>
      </c>
      <c r="BN69" s="10"/>
      <c r="BO69" s="10">
        <f t="shared" si="160"/>
        <v>16457.679899999999</v>
      </c>
      <c r="BP69" s="10">
        <f t="shared" si="572"/>
        <v>2377.4519999999998</v>
      </c>
      <c r="BQ69" s="10">
        <f t="shared" si="573"/>
        <v>624</v>
      </c>
      <c r="BR69" s="10">
        <f t="shared" si="574"/>
        <v>491</v>
      </c>
      <c r="BS69" s="10">
        <f t="shared" si="575"/>
        <v>2500</v>
      </c>
      <c r="BT69" s="10">
        <f>SUM(BO69:BS69)</f>
        <v>22450.1319</v>
      </c>
      <c r="BU69" s="10">
        <f>BT69*12</f>
        <v>269401.58279999997</v>
      </c>
      <c r="BV69" s="10">
        <f>BO69/30.4*$T$7</f>
        <v>21654.841973684212</v>
      </c>
      <c r="BW69" s="10">
        <f>(BO69/30.4*$T$7)*0.25</f>
        <v>5413.7104934210529</v>
      </c>
      <c r="BX69" s="10">
        <f>BU69+BV69+BW69</f>
        <v>296470.13526710524</v>
      </c>
      <c r="BY69" s="10">
        <f>BO69*$W$7</f>
        <v>2797.8055829999998</v>
      </c>
      <c r="BZ69" s="10">
        <f>BO69*$X$7</f>
        <v>2797.8055829999998</v>
      </c>
      <c r="CA69" s="10">
        <f t="shared" si="583"/>
        <v>493.73039699999998</v>
      </c>
      <c r="CB69" s="10">
        <f t="shared" si="584"/>
        <v>73072.098755999992</v>
      </c>
      <c r="CC69" s="10">
        <f t="shared" si="585"/>
        <v>369542.23402310524</v>
      </c>
      <c r="CD69" s="10"/>
      <c r="CE69" s="10">
        <f t="shared" si="586"/>
        <v>369542.23402310524</v>
      </c>
      <c r="CF69" s="10"/>
      <c r="CG69" s="10">
        <f t="shared" si="165"/>
        <v>17115.987096000001</v>
      </c>
      <c r="CH69" s="10">
        <f t="shared" si="587"/>
        <v>2377.4519999999998</v>
      </c>
      <c r="CI69" s="10">
        <f t="shared" si="588"/>
        <v>624</v>
      </c>
      <c r="CJ69" s="10">
        <f t="shared" si="589"/>
        <v>491</v>
      </c>
      <c r="CK69" s="10">
        <f t="shared" si="590"/>
        <v>2500</v>
      </c>
      <c r="CL69" s="10">
        <f>SUM(CG69:CK69)</f>
        <v>23108.439096000002</v>
      </c>
      <c r="CM69" s="10">
        <f>CL69*12</f>
        <v>277301.26915200002</v>
      </c>
      <c r="CN69" s="10">
        <f>CG69/30.4*$T$7</f>
        <v>22521.035652631581</v>
      </c>
      <c r="CO69" s="10">
        <f>(CG69/30.4*$T$7)*0.25</f>
        <v>5630.2589131578952</v>
      </c>
      <c r="CP69" s="10">
        <f>CM69+CN69+CO69</f>
        <v>305452.56371778954</v>
      </c>
      <c r="CQ69" s="10">
        <f>CG69*$W$7</f>
        <v>2909.7178063200004</v>
      </c>
      <c r="CR69" s="10">
        <f>CG69*$X$7</f>
        <v>2909.7178063200004</v>
      </c>
      <c r="CS69" s="10">
        <f t="shared" si="598"/>
        <v>513.47961287999999</v>
      </c>
      <c r="CT69" s="10">
        <f t="shared" si="599"/>
        <v>75994.98270624</v>
      </c>
      <c r="CU69" s="10">
        <f t="shared" si="600"/>
        <v>381447.54642402951</v>
      </c>
      <c r="CV69" s="10"/>
      <c r="CW69" s="10">
        <f t="shared" si="170"/>
        <v>762895.09284805902</v>
      </c>
      <c r="CX69" s="10"/>
      <c r="CY69" s="10">
        <f t="shared" si="171"/>
        <v>17886.206515319998</v>
      </c>
      <c r="CZ69" s="10">
        <f t="shared" si="601"/>
        <v>2377.4519999999998</v>
      </c>
      <c r="DA69" s="10">
        <f t="shared" si="602"/>
        <v>624</v>
      </c>
      <c r="DB69" s="10">
        <f t="shared" si="603"/>
        <v>491</v>
      </c>
      <c r="DC69" s="10">
        <f t="shared" si="604"/>
        <v>2500</v>
      </c>
      <c r="DD69" s="10">
        <f>SUM(CY69:DC69)</f>
        <v>23878.658515319999</v>
      </c>
      <c r="DE69" s="10">
        <f>DD69*12</f>
        <v>286543.90218383999</v>
      </c>
      <c r="DF69" s="10">
        <f>CY69/30.4*$T$7</f>
        <v>23534.482257</v>
      </c>
      <c r="DG69" s="10">
        <f>(CY69/30.4*$T$7)*0.25</f>
        <v>5883.6205642499999</v>
      </c>
      <c r="DH69" s="10">
        <f>DE69+DF69+DG69</f>
        <v>315962.00500508997</v>
      </c>
      <c r="DI69" s="10">
        <f>CY69*$W$7</f>
        <v>3040.6551076043997</v>
      </c>
      <c r="DJ69" s="10">
        <f>CY69*$X$7</f>
        <v>3040.6551076043997</v>
      </c>
      <c r="DK69" s="10">
        <f t="shared" si="612"/>
        <v>536.58619545959994</v>
      </c>
      <c r="DL69" s="10">
        <f t="shared" si="613"/>
        <v>79414.756928020797</v>
      </c>
      <c r="DM69" s="10">
        <f t="shared" si="614"/>
        <v>395376.76193311077</v>
      </c>
      <c r="DN69" s="10"/>
      <c r="DO69" s="10">
        <f t="shared" si="615"/>
        <v>790753.52386622154</v>
      </c>
      <c r="DP69" s="10"/>
    </row>
    <row r="70" spans="2:120" s="1" customFormat="1" x14ac:dyDescent="0.2">
      <c r="B70" t="s">
        <v>21</v>
      </c>
      <c r="C70" s="2">
        <v>6</v>
      </c>
      <c r="D70" t="s">
        <v>413</v>
      </c>
      <c r="E70" t="s">
        <v>330</v>
      </c>
      <c r="F70" s="2"/>
      <c r="G70" s="2"/>
      <c r="H70" s="2">
        <v>1</v>
      </c>
      <c r="I70" s="2">
        <v>1</v>
      </c>
      <c r="J70" s="2">
        <v>2</v>
      </c>
      <c r="K70" s="2">
        <v>2</v>
      </c>
      <c r="L70" s="2">
        <v>2</v>
      </c>
      <c r="M70" s="10">
        <f t="shared" si="528"/>
        <v>15438</v>
      </c>
      <c r="N70" s="10">
        <f t="shared" si="529"/>
        <v>2377.4519999999998</v>
      </c>
      <c r="O70" s="10">
        <f t="shared" si="530"/>
        <v>624</v>
      </c>
      <c r="P70" s="10">
        <f t="shared" si="531"/>
        <v>491</v>
      </c>
      <c r="Q70" s="10">
        <f t="shared" si="532"/>
        <v>2500</v>
      </c>
      <c r="R70" s="10">
        <f>SUM(M70:Q70)</f>
        <v>21430.452000000001</v>
      </c>
      <c r="S70" s="10">
        <f>R70*12</f>
        <v>257165.424</v>
      </c>
      <c r="T70" s="10">
        <f>M70/30.4*$T$7</f>
        <v>20313.157894736843</v>
      </c>
      <c r="U70" s="10">
        <f>(M70/30.4*$T$7)*0.25</f>
        <v>5078.2894736842109</v>
      </c>
      <c r="V70" s="10">
        <f>S70+T70+U70</f>
        <v>282556.87136842107</v>
      </c>
      <c r="W70" s="10">
        <f>M70*$W$7</f>
        <v>2624.46</v>
      </c>
      <c r="X70" s="10">
        <f>M70*$X$7</f>
        <v>2624.46</v>
      </c>
      <c r="Y70" s="10">
        <f t="shared" si="148"/>
        <v>463.14</v>
      </c>
      <c r="Z70" s="10">
        <f t="shared" si="616"/>
        <v>68544.72</v>
      </c>
      <c r="AA70" s="10">
        <f t="shared" si="617"/>
        <v>351101.5913684211</v>
      </c>
      <c r="AB70" s="10"/>
      <c r="AC70" s="10">
        <f t="shared" si="542"/>
        <v>702203.18273684219</v>
      </c>
      <c r="AD70" s="10"/>
      <c r="AE70" s="10">
        <f t="shared" si="543"/>
        <v>15438</v>
      </c>
      <c r="AF70" s="10">
        <f t="shared" si="618"/>
        <v>2377.4519999999998</v>
      </c>
      <c r="AG70" s="10">
        <f t="shared" si="619"/>
        <v>624</v>
      </c>
      <c r="AH70" s="10">
        <f t="shared" si="620"/>
        <v>491</v>
      </c>
      <c r="AI70" s="10">
        <f t="shared" si="621"/>
        <v>2500</v>
      </c>
      <c r="AJ70" s="10">
        <f>SUM(AE70:AI70)</f>
        <v>21430.452000000001</v>
      </c>
      <c r="AK70" s="10">
        <f>AJ70*12</f>
        <v>257165.424</v>
      </c>
      <c r="AL70" s="10">
        <f>AE70/30.4*$T$7</f>
        <v>20313.157894736843</v>
      </c>
      <c r="AM70" s="10">
        <f>(AE70/30.4*$T$7)*0.25</f>
        <v>5078.2894736842109</v>
      </c>
      <c r="AN70" s="10">
        <f>AK70+AL70+AM70</f>
        <v>282556.87136842107</v>
      </c>
      <c r="AO70" s="10">
        <f>AE70*$W$7</f>
        <v>2624.46</v>
      </c>
      <c r="AP70" s="10">
        <f>AE70*$X$7</f>
        <v>2624.46</v>
      </c>
      <c r="AQ70" s="10">
        <f t="shared" si="152"/>
        <v>463.14</v>
      </c>
      <c r="AR70" s="10">
        <f t="shared" si="555"/>
        <v>68544.72</v>
      </c>
      <c r="AS70" s="10">
        <f t="shared" si="556"/>
        <v>351101.5913684211</v>
      </c>
      <c r="AT70" s="10"/>
      <c r="AU70" s="10">
        <f t="shared" si="155"/>
        <v>0</v>
      </c>
      <c r="AV70" s="10"/>
      <c r="AW70" s="10">
        <f t="shared" si="557"/>
        <v>15901.140000000001</v>
      </c>
      <c r="AX70" s="10">
        <f t="shared" si="558"/>
        <v>2377.4519999999998</v>
      </c>
      <c r="AY70" s="10">
        <f t="shared" si="559"/>
        <v>624</v>
      </c>
      <c r="AZ70" s="10">
        <f t="shared" si="560"/>
        <v>491</v>
      </c>
      <c r="BA70" s="10">
        <f t="shared" si="561"/>
        <v>2500</v>
      </c>
      <c r="BB70" s="10">
        <f>SUM(AW70:BA70)</f>
        <v>21893.592000000001</v>
      </c>
      <c r="BC70" s="10">
        <f>BB70*12</f>
        <v>262723.10399999999</v>
      </c>
      <c r="BD70" s="10">
        <f>AW70/30.4*$T$7</f>
        <v>20922.55263157895</v>
      </c>
      <c r="BE70" s="10">
        <f>(AW70/30.4*$T$7)*0.25</f>
        <v>5230.6381578947376</v>
      </c>
      <c r="BF70" s="10">
        <f>BC70+BD70+BE70</f>
        <v>288876.29478947364</v>
      </c>
      <c r="BG70" s="10">
        <f>AW70*$W$7</f>
        <v>2703.1938000000005</v>
      </c>
      <c r="BH70" s="10">
        <f>AW70*$X$7</f>
        <v>2703.1938000000005</v>
      </c>
      <c r="BI70" s="10">
        <f t="shared" si="569"/>
        <v>477.0342</v>
      </c>
      <c r="BJ70" s="10">
        <f t="shared" si="570"/>
        <v>70601.061600000015</v>
      </c>
      <c r="BK70" s="10">
        <f t="shared" si="571"/>
        <v>359477.35638947366</v>
      </c>
      <c r="BL70" s="10"/>
      <c r="BM70" s="10">
        <f t="shared" si="32"/>
        <v>359477.35638947366</v>
      </c>
      <c r="BN70" s="10"/>
      <c r="BO70" s="10">
        <f t="shared" si="160"/>
        <v>16457.679899999999</v>
      </c>
      <c r="BP70" s="10">
        <f t="shared" si="572"/>
        <v>2377.4519999999998</v>
      </c>
      <c r="BQ70" s="10">
        <f t="shared" si="573"/>
        <v>624</v>
      </c>
      <c r="BR70" s="10">
        <f t="shared" si="574"/>
        <v>491</v>
      </c>
      <c r="BS70" s="10">
        <f t="shared" si="575"/>
        <v>2500</v>
      </c>
      <c r="BT70" s="10">
        <f>SUM(BO70:BS70)</f>
        <v>22450.1319</v>
      </c>
      <c r="BU70" s="10">
        <f>BT70*12</f>
        <v>269401.58279999997</v>
      </c>
      <c r="BV70" s="10">
        <f>BO70/30.4*$T$7</f>
        <v>21654.841973684212</v>
      </c>
      <c r="BW70" s="10">
        <f>(BO70/30.4*$T$7)*0.25</f>
        <v>5413.7104934210529</v>
      </c>
      <c r="BX70" s="10">
        <f>BU70+BV70+BW70</f>
        <v>296470.13526710524</v>
      </c>
      <c r="BY70" s="10">
        <f>BO70*$W$7</f>
        <v>2797.8055829999998</v>
      </c>
      <c r="BZ70" s="10">
        <f>BO70*$X$7</f>
        <v>2797.8055829999998</v>
      </c>
      <c r="CA70" s="10">
        <f t="shared" si="583"/>
        <v>493.73039699999998</v>
      </c>
      <c r="CB70" s="10">
        <f t="shared" si="584"/>
        <v>73072.098755999992</v>
      </c>
      <c r="CC70" s="10">
        <f t="shared" si="585"/>
        <v>369542.23402310524</v>
      </c>
      <c r="CD70" s="10"/>
      <c r="CE70" s="10">
        <f t="shared" si="586"/>
        <v>369542.23402310524</v>
      </c>
      <c r="CF70" s="10"/>
      <c r="CG70" s="10">
        <f t="shared" si="165"/>
        <v>17115.987096000001</v>
      </c>
      <c r="CH70" s="10">
        <f t="shared" si="587"/>
        <v>2377.4519999999998</v>
      </c>
      <c r="CI70" s="10">
        <f t="shared" si="588"/>
        <v>624</v>
      </c>
      <c r="CJ70" s="10">
        <f t="shared" si="589"/>
        <v>491</v>
      </c>
      <c r="CK70" s="10">
        <f t="shared" si="590"/>
        <v>2500</v>
      </c>
      <c r="CL70" s="10">
        <f>SUM(CG70:CK70)</f>
        <v>23108.439096000002</v>
      </c>
      <c r="CM70" s="10">
        <f>CL70*12</f>
        <v>277301.26915200002</v>
      </c>
      <c r="CN70" s="10">
        <f>CG70/30.4*$T$7</f>
        <v>22521.035652631581</v>
      </c>
      <c r="CO70" s="10">
        <f>(CG70/30.4*$T$7)*0.25</f>
        <v>5630.2589131578952</v>
      </c>
      <c r="CP70" s="10">
        <f>CM70+CN70+CO70</f>
        <v>305452.56371778954</v>
      </c>
      <c r="CQ70" s="10">
        <f>CG70*$W$7</f>
        <v>2909.7178063200004</v>
      </c>
      <c r="CR70" s="10">
        <f>CG70*$X$7</f>
        <v>2909.7178063200004</v>
      </c>
      <c r="CS70" s="10">
        <f t="shared" si="598"/>
        <v>513.47961287999999</v>
      </c>
      <c r="CT70" s="10">
        <f t="shared" si="599"/>
        <v>75994.98270624</v>
      </c>
      <c r="CU70" s="10">
        <f t="shared" si="600"/>
        <v>381447.54642402951</v>
      </c>
      <c r="CV70" s="10"/>
      <c r="CW70" s="10">
        <f t="shared" si="170"/>
        <v>762895.09284805902</v>
      </c>
      <c r="CX70" s="10"/>
      <c r="CY70" s="10">
        <f t="shared" si="171"/>
        <v>17886.206515319998</v>
      </c>
      <c r="CZ70" s="10">
        <f t="shared" si="601"/>
        <v>2377.4519999999998</v>
      </c>
      <c r="DA70" s="10">
        <f t="shared" si="602"/>
        <v>624</v>
      </c>
      <c r="DB70" s="10">
        <f t="shared" si="603"/>
        <v>491</v>
      </c>
      <c r="DC70" s="10">
        <f t="shared" si="604"/>
        <v>2500</v>
      </c>
      <c r="DD70" s="10">
        <f>SUM(CY70:DC70)</f>
        <v>23878.658515319999</v>
      </c>
      <c r="DE70" s="10">
        <f>DD70*12</f>
        <v>286543.90218383999</v>
      </c>
      <c r="DF70" s="10">
        <f>CY70/30.4*$T$7</f>
        <v>23534.482257</v>
      </c>
      <c r="DG70" s="10">
        <f>(CY70/30.4*$T$7)*0.25</f>
        <v>5883.6205642499999</v>
      </c>
      <c r="DH70" s="10">
        <f>DE70+DF70+DG70</f>
        <v>315962.00500508997</v>
      </c>
      <c r="DI70" s="10">
        <f>CY70*$W$7</f>
        <v>3040.6551076043997</v>
      </c>
      <c r="DJ70" s="10">
        <f>CY70*$X$7</f>
        <v>3040.6551076043997</v>
      </c>
      <c r="DK70" s="10">
        <f t="shared" si="612"/>
        <v>536.58619545959994</v>
      </c>
      <c r="DL70" s="10">
        <f t="shared" si="613"/>
        <v>79414.756928020797</v>
      </c>
      <c r="DM70" s="10">
        <f t="shared" si="614"/>
        <v>395376.76193311077</v>
      </c>
      <c r="DN70" s="10"/>
      <c r="DO70" s="10">
        <f t="shared" si="615"/>
        <v>790753.52386622154</v>
      </c>
      <c r="DP70" s="10"/>
    </row>
    <row r="71" spans="2:120" s="1" customFormat="1" x14ac:dyDescent="0.2">
      <c r="B71" t="s">
        <v>21</v>
      </c>
      <c r="C71" s="2">
        <v>5</v>
      </c>
      <c r="D71" t="s">
        <v>271</v>
      </c>
      <c r="E71" t="s">
        <v>330</v>
      </c>
      <c r="F71" s="2"/>
      <c r="G71" s="2"/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10">
        <f t="shared" si="528"/>
        <v>19909</v>
      </c>
      <c r="N71" s="10">
        <f t="shared" si="529"/>
        <v>3065.9859999999999</v>
      </c>
      <c r="O71" s="10">
        <f t="shared" si="530"/>
        <v>624</v>
      </c>
      <c r="P71" s="10">
        <f t="shared" si="531"/>
        <v>491</v>
      </c>
      <c r="Q71" s="10">
        <f t="shared" si="532"/>
        <v>4000</v>
      </c>
      <c r="R71" s="10">
        <f>SUM(M71:Q71)</f>
        <v>28089.986000000001</v>
      </c>
      <c r="S71" s="10">
        <f>R71*12</f>
        <v>337079.83199999999</v>
      </c>
      <c r="T71" s="10">
        <f>M71/30.4*$T$7</f>
        <v>26196.05263157895</v>
      </c>
      <c r="U71" s="10">
        <f>(M71/30.4*$T$7)*0.25</f>
        <v>6549.0131578947376</v>
      </c>
      <c r="V71" s="10">
        <f>S71+T71+U71</f>
        <v>369824.89778947365</v>
      </c>
      <c r="W71" s="10">
        <f>M71*$W$7</f>
        <v>3384.53</v>
      </c>
      <c r="X71" s="10">
        <f>M71*$X$7</f>
        <v>3384.53</v>
      </c>
      <c r="Y71" s="10">
        <f>M71*$Y$7</f>
        <v>597.27</v>
      </c>
      <c r="Z71" s="10">
        <f>(Y71+W71+X71)*12</f>
        <v>88395.959999999992</v>
      </c>
      <c r="AA71" s="10">
        <f>Z71+V71</f>
        <v>458220.85778947361</v>
      </c>
      <c r="AB71" s="10"/>
      <c r="AC71" s="10">
        <f>L71*AA71</f>
        <v>458220.85778947361</v>
      </c>
      <c r="AD71" s="10"/>
      <c r="AE71" s="10">
        <f>M71*(1+$AE$7)</f>
        <v>19909</v>
      </c>
      <c r="AF71" s="10">
        <f>N71</f>
        <v>3065.9859999999999</v>
      </c>
      <c r="AG71" s="10">
        <f>O71</f>
        <v>624</v>
      </c>
      <c r="AH71" s="10">
        <f>P71</f>
        <v>491</v>
      </c>
      <c r="AI71" s="10">
        <f>Q71</f>
        <v>4000</v>
      </c>
      <c r="AJ71" s="10">
        <f>SUM(AE71:AI71)</f>
        <v>28089.986000000001</v>
      </c>
      <c r="AK71" s="10">
        <f>AJ71*12</f>
        <v>337079.83199999999</v>
      </c>
      <c r="AL71" s="10">
        <f>AE71/30.4*$T$7</f>
        <v>26196.05263157895</v>
      </c>
      <c r="AM71" s="10">
        <f>(AE71/30.4*$T$7)*0.25</f>
        <v>6549.0131578947376</v>
      </c>
      <c r="AN71" s="10">
        <f>AK71+AL71+AM71</f>
        <v>369824.89778947365</v>
      </c>
      <c r="AO71" s="10">
        <f>AE71*$W$7</f>
        <v>3384.53</v>
      </c>
      <c r="AP71" s="10">
        <f>AE71*$X$7</f>
        <v>3384.53</v>
      </c>
      <c r="AQ71" s="10">
        <f>AE71*$Y$7</f>
        <v>597.27</v>
      </c>
      <c r="AR71" s="10">
        <f>(AQ71+AO71+AP71)*12</f>
        <v>88395.959999999992</v>
      </c>
      <c r="AS71" s="10">
        <f>AR71+AN71</f>
        <v>458220.85778947361</v>
      </c>
      <c r="AT71" s="10"/>
      <c r="AU71" s="10">
        <f>G71*AS71</f>
        <v>0</v>
      </c>
      <c r="AV71" s="10"/>
      <c r="AW71" s="10">
        <f>AE71*(1+$AW$7)</f>
        <v>20506.27</v>
      </c>
      <c r="AX71" s="10">
        <f>AF71</f>
        <v>3065.9859999999999</v>
      </c>
      <c r="AY71" s="10">
        <f>AG71</f>
        <v>624</v>
      </c>
      <c r="AZ71" s="10">
        <f>AH71</f>
        <v>491</v>
      </c>
      <c r="BA71" s="10">
        <f>AI71</f>
        <v>4000</v>
      </c>
      <c r="BB71" s="10">
        <f>SUM(AW71:BA71)</f>
        <v>28687.256000000001</v>
      </c>
      <c r="BC71" s="10">
        <f>BB71*12</f>
        <v>344247.07200000004</v>
      </c>
      <c r="BD71" s="10">
        <f>AW71/30.4*$T$7</f>
        <v>26981.93421052632</v>
      </c>
      <c r="BE71" s="10">
        <f>(AW71/30.4*$T$7)*0.25</f>
        <v>6745.4835526315801</v>
      </c>
      <c r="BF71" s="10">
        <f>BC71+BD71+BE71</f>
        <v>377974.48976315791</v>
      </c>
      <c r="BG71" s="10">
        <f>AW71*$W$7</f>
        <v>3486.0659000000005</v>
      </c>
      <c r="BH71" s="10">
        <f>AW71*$X$7</f>
        <v>3486.0659000000005</v>
      </c>
      <c r="BI71" s="10">
        <f>AW71*$Y$7</f>
        <v>615.18809999999996</v>
      </c>
      <c r="BJ71" s="10">
        <f>(BI71+BG71+BH71)*12</f>
        <v>91047.838800000012</v>
      </c>
      <c r="BK71" s="10">
        <f>BJ71+BF71</f>
        <v>469022.32856315793</v>
      </c>
      <c r="BL71" s="10"/>
      <c r="BM71" s="10">
        <f>H71*BK71</f>
        <v>469022.32856315793</v>
      </c>
      <c r="BN71" s="10"/>
      <c r="BO71" s="10">
        <f>AW71*(1+$BO$7)</f>
        <v>21223.989449999997</v>
      </c>
      <c r="BP71" s="10">
        <f>AX71</f>
        <v>3065.9859999999999</v>
      </c>
      <c r="BQ71" s="10">
        <f>AY71</f>
        <v>624</v>
      </c>
      <c r="BR71" s="10">
        <f>AZ71</f>
        <v>491</v>
      </c>
      <c r="BS71" s="10">
        <f>BA71</f>
        <v>4000</v>
      </c>
      <c r="BT71" s="10">
        <f>SUM(BO71:BS71)</f>
        <v>29404.975449999998</v>
      </c>
      <c r="BU71" s="10">
        <f>BT71*12</f>
        <v>352859.70539999998</v>
      </c>
      <c r="BV71" s="10">
        <f>BO71/30.4*$T$7</f>
        <v>27926.301907894736</v>
      </c>
      <c r="BW71" s="10">
        <f>(BO71/30.4*$T$7)*0.25</f>
        <v>6981.5754769736841</v>
      </c>
      <c r="BX71" s="10">
        <f>BU71+BV71+BW71</f>
        <v>387767.58278486837</v>
      </c>
      <c r="BY71" s="10">
        <f>BO71*$W$7</f>
        <v>3608.0782064999999</v>
      </c>
      <c r="BZ71" s="10">
        <f>BO71*$X$7</f>
        <v>3608.0782064999999</v>
      </c>
      <c r="CA71" s="10">
        <f>BO71*$Y$7</f>
        <v>636.71968349999986</v>
      </c>
      <c r="CB71" s="10">
        <f>(CA71+BY71+BZ71)*12</f>
        <v>94234.513158000002</v>
      </c>
      <c r="CC71" s="10">
        <f>CB71+BX71</f>
        <v>482002.09594286839</v>
      </c>
      <c r="CD71" s="10"/>
      <c r="CE71" s="10">
        <f>I71*CC71</f>
        <v>482002.09594286839</v>
      </c>
      <c r="CF71" s="10"/>
      <c r="CG71" s="10">
        <f>BO71*(1+$CG$7)</f>
        <v>22072.949027999999</v>
      </c>
      <c r="CH71" s="10">
        <f>BP71</f>
        <v>3065.9859999999999</v>
      </c>
      <c r="CI71" s="10">
        <f>BQ71</f>
        <v>624</v>
      </c>
      <c r="CJ71" s="10">
        <f>BR71</f>
        <v>491</v>
      </c>
      <c r="CK71" s="10">
        <f>BS71</f>
        <v>4000</v>
      </c>
      <c r="CL71" s="10">
        <f>SUM(CG71:CK71)</f>
        <v>30253.935028</v>
      </c>
      <c r="CM71" s="10">
        <f>CL71*12</f>
        <v>363047.22033599997</v>
      </c>
      <c r="CN71" s="10">
        <f>CG71/30.4*$T$7</f>
        <v>29043.353984210524</v>
      </c>
      <c r="CO71" s="10">
        <f>(CG71/30.4*$T$7)*0.25</f>
        <v>7260.8384960526309</v>
      </c>
      <c r="CP71" s="10">
        <f>CM71+CN71+CO71</f>
        <v>399351.41281626315</v>
      </c>
      <c r="CQ71" s="10">
        <f>CG71*$W$7</f>
        <v>3752.4013347600003</v>
      </c>
      <c r="CR71" s="10">
        <f>CG71*$X$7</f>
        <v>3752.4013347600003</v>
      </c>
      <c r="CS71" s="10">
        <f>CG71*$Y$7</f>
        <v>662.18847083999992</v>
      </c>
      <c r="CT71" s="10">
        <f>(CS71+CQ71+CR71)*12</f>
        <v>98003.893684320006</v>
      </c>
      <c r="CU71" s="10">
        <f>CT71+CP71</f>
        <v>497355.30650058319</v>
      </c>
      <c r="CV71" s="10"/>
      <c r="CW71" s="10">
        <f>J71*CU71</f>
        <v>497355.30650058319</v>
      </c>
      <c r="CX71" s="10"/>
      <c r="CY71" s="10">
        <f>CG71*(1+$CY$7)</f>
        <v>23066.231734259996</v>
      </c>
      <c r="CZ71" s="10">
        <f>CH71</f>
        <v>3065.9859999999999</v>
      </c>
      <c r="DA71" s="10">
        <f>CI71</f>
        <v>624</v>
      </c>
      <c r="DB71" s="10">
        <f>CJ71</f>
        <v>491</v>
      </c>
      <c r="DC71" s="10">
        <f>CK71</f>
        <v>4000</v>
      </c>
      <c r="DD71" s="10">
        <f>SUM(CY71:DC71)</f>
        <v>31247.217734259997</v>
      </c>
      <c r="DE71" s="10">
        <f>DD71*12</f>
        <v>374966.61281111999</v>
      </c>
      <c r="DF71" s="10">
        <f>CY71/30.4*$T$7</f>
        <v>30350.304913499996</v>
      </c>
      <c r="DG71" s="10">
        <f>(CY71/30.4*$T$7)*0.25</f>
        <v>7587.5762283749991</v>
      </c>
      <c r="DH71" s="10">
        <f>DE71+DF71+DG71</f>
        <v>412904.49395299499</v>
      </c>
      <c r="DI71" s="10">
        <f>CY71*$W$7</f>
        <v>3921.2593948241997</v>
      </c>
      <c r="DJ71" s="10">
        <f>CY71*$X$7</f>
        <v>3921.2593948241997</v>
      </c>
      <c r="DK71" s="10">
        <f>CY71*$Y$7</f>
        <v>691.98695202779982</v>
      </c>
      <c r="DL71" s="10">
        <f>(DK71+DI71+DJ71)*12</f>
        <v>102414.06890011439</v>
      </c>
      <c r="DM71" s="10">
        <f>DL71+DH71</f>
        <v>515318.56285310938</v>
      </c>
      <c r="DN71" s="10"/>
      <c r="DO71" s="10">
        <f>K71*DM71</f>
        <v>515318.56285310938</v>
      </c>
      <c r="DP71" s="10"/>
    </row>
    <row r="72" spans="2:120" s="1" customFormat="1" x14ac:dyDescent="0.2">
      <c r="B72" t="s">
        <v>21</v>
      </c>
      <c r="C72" s="2">
        <v>4</v>
      </c>
      <c r="D72" t="s">
        <v>150</v>
      </c>
      <c r="E72" t="s">
        <v>330</v>
      </c>
      <c r="F72" s="2"/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10">
        <f t="shared" si="528"/>
        <v>23214</v>
      </c>
      <c r="N72" s="10">
        <f t="shared" si="529"/>
        <v>3574.9560000000001</v>
      </c>
      <c r="O72" s="10">
        <f t="shared" si="530"/>
        <v>624</v>
      </c>
      <c r="P72" s="10">
        <f t="shared" si="531"/>
        <v>0</v>
      </c>
      <c r="Q72" s="10">
        <f t="shared" si="532"/>
        <v>8000</v>
      </c>
      <c r="R72" s="10">
        <f t="shared" ref="R72" si="641">SUM(M72:Q72)</f>
        <v>35412.955999999998</v>
      </c>
      <c r="S72" s="10">
        <f t="shared" ref="S72" si="642">R72*12</f>
        <v>424955.47199999995</v>
      </c>
      <c r="T72" s="10">
        <f t="shared" ref="T72" si="643">M72/30.4*$T$7</f>
        <v>30544.736842105263</v>
      </c>
      <c r="U72" s="10">
        <f t="shared" ref="U72" si="644">(M72/30.4*$T$7)*0.25</f>
        <v>7636.1842105263158</v>
      </c>
      <c r="V72" s="10">
        <f t="shared" ref="V72" si="645">S72+T72+U72</f>
        <v>463136.39305263152</v>
      </c>
      <c r="W72" s="10">
        <f t="shared" ref="W72" si="646">M72*$W$7</f>
        <v>3946.38</v>
      </c>
      <c r="X72" s="10">
        <f t="shared" ref="X72" si="647">M72*$X$7</f>
        <v>3946.38</v>
      </c>
      <c r="Y72" s="10">
        <f t="shared" si="148"/>
        <v>696.42</v>
      </c>
      <c r="Z72" s="10">
        <f t="shared" si="616"/>
        <v>103070.16</v>
      </c>
      <c r="AA72" s="10">
        <f t="shared" si="617"/>
        <v>566206.55305263156</v>
      </c>
      <c r="AB72" s="10"/>
      <c r="AC72" s="10">
        <f t="shared" si="542"/>
        <v>566206.55305263156</v>
      </c>
      <c r="AD72" s="10"/>
      <c r="AE72" s="10">
        <f t="shared" si="543"/>
        <v>23214</v>
      </c>
      <c r="AF72" s="10">
        <f t="shared" si="618"/>
        <v>3574.9560000000001</v>
      </c>
      <c r="AG72" s="10">
        <f t="shared" si="619"/>
        <v>624</v>
      </c>
      <c r="AH72" s="10">
        <f t="shared" si="620"/>
        <v>0</v>
      </c>
      <c r="AI72" s="10">
        <f t="shared" si="621"/>
        <v>8000</v>
      </c>
      <c r="AJ72" s="10">
        <f t="shared" ref="AJ72:AJ76" si="648">SUM(AE72:AI72)</f>
        <v>35412.955999999998</v>
      </c>
      <c r="AK72" s="10">
        <f t="shared" ref="AK72:AK76" si="649">AJ72*12</f>
        <v>424955.47199999995</v>
      </c>
      <c r="AL72" s="10">
        <f t="shared" ref="AL72:AL76" si="650">AE72/30.4*$T$7</f>
        <v>30544.736842105263</v>
      </c>
      <c r="AM72" s="10">
        <f t="shared" ref="AM72:AM76" si="651">(AE72/30.4*$T$7)*0.25</f>
        <v>7636.1842105263158</v>
      </c>
      <c r="AN72" s="10">
        <f t="shared" ref="AN72:AN76" si="652">AK72+AL72+AM72</f>
        <v>463136.39305263152</v>
      </c>
      <c r="AO72" s="10">
        <f t="shared" ref="AO72:AO76" si="653">AE72*$W$7</f>
        <v>3946.38</v>
      </c>
      <c r="AP72" s="10">
        <f t="shared" ref="AP72:AP76" si="654">AE72*$X$7</f>
        <v>3946.38</v>
      </c>
      <c r="AQ72" s="10">
        <f t="shared" si="152"/>
        <v>696.42</v>
      </c>
      <c r="AR72" s="10">
        <f t="shared" si="555"/>
        <v>103070.16</v>
      </c>
      <c r="AS72" s="10">
        <f t="shared" si="556"/>
        <v>566206.55305263156</v>
      </c>
      <c r="AT72" s="10"/>
      <c r="AU72" s="10">
        <f t="shared" si="155"/>
        <v>566206.55305263156</v>
      </c>
      <c r="AV72" s="10"/>
      <c r="AW72" s="10">
        <f t="shared" si="557"/>
        <v>23910.420000000002</v>
      </c>
      <c r="AX72" s="10">
        <f t="shared" si="558"/>
        <v>3574.9560000000001</v>
      </c>
      <c r="AY72" s="10">
        <f t="shared" si="559"/>
        <v>624</v>
      </c>
      <c r="AZ72" s="10">
        <f t="shared" si="560"/>
        <v>0</v>
      </c>
      <c r="BA72" s="10">
        <f t="shared" si="561"/>
        <v>8000</v>
      </c>
      <c r="BB72" s="10">
        <f t="shared" ref="BB72:BB76" si="655">SUM(AW72:BA72)</f>
        <v>36109.376000000004</v>
      </c>
      <c r="BC72" s="10">
        <f t="shared" ref="BC72:BC76" si="656">BB72*12</f>
        <v>433312.51200000005</v>
      </c>
      <c r="BD72" s="10">
        <f t="shared" ref="BD72:BD76" si="657">AW72/30.4*$T$7</f>
        <v>31461.078947368424</v>
      </c>
      <c r="BE72" s="10">
        <f t="shared" ref="BE72:BE76" si="658">(AW72/30.4*$T$7)*0.25</f>
        <v>7865.2697368421059</v>
      </c>
      <c r="BF72" s="10">
        <f t="shared" ref="BF72:BF76" si="659">BC72+BD72+BE72</f>
        <v>472638.86068421055</v>
      </c>
      <c r="BG72" s="10">
        <f t="shared" ref="BG72:BG76" si="660">AW72*$W$7</f>
        <v>4064.7714000000005</v>
      </c>
      <c r="BH72" s="10">
        <f t="shared" ref="BH72:BH76" si="661">AW72*$X$7</f>
        <v>4064.7714000000005</v>
      </c>
      <c r="BI72" s="10">
        <f t="shared" si="569"/>
        <v>717.31259999999997</v>
      </c>
      <c r="BJ72" s="10">
        <f t="shared" si="570"/>
        <v>106162.2648</v>
      </c>
      <c r="BK72" s="10">
        <f t="shared" si="571"/>
        <v>578801.12548421056</v>
      </c>
      <c r="BL72" s="10"/>
      <c r="BM72" s="10">
        <f t="shared" si="32"/>
        <v>578801.12548421056</v>
      </c>
      <c r="BN72" s="10"/>
      <c r="BO72" s="10">
        <f t="shared" si="160"/>
        <v>24747.2847</v>
      </c>
      <c r="BP72" s="10">
        <f t="shared" si="572"/>
        <v>3574.9560000000001</v>
      </c>
      <c r="BQ72" s="10">
        <f t="shared" si="573"/>
        <v>624</v>
      </c>
      <c r="BR72" s="10">
        <f t="shared" si="574"/>
        <v>0</v>
      </c>
      <c r="BS72" s="10">
        <f t="shared" si="575"/>
        <v>8000</v>
      </c>
      <c r="BT72" s="10">
        <f t="shared" ref="BT72:BT76" si="662">SUM(BO72:BS72)</f>
        <v>36946.240700000002</v>
      </c>
      <c r="BU72" s="10">
        <f t="shared" ref="BU72:BU76" si="663">BT72*12</f>
        <v>443354.88840000005</v>
      </c>
      <c r="BV72" s="10">
        <f t="shared" ref="BV72:BV76" si="664">BO72/30.4*$T$7</f>
        <v>32562.216710526318</v>
      </c>
      <c r="BW72" s="10">
        <f t="shared" ref="BW72:BW76" si="665">(BO72/30.4*$T$7)*0.25</f>
        <v>8140.5541776315795</v>
      </c>
      <c r="BX72" s="10">
        <f t="shared" ref="BX72:BX76" si="666">BU72+BV72+BW72</f>
        <v>484057.65928815794</v>
      </c>
      <c r="BY72" s="10">
        <f t="shared" ref="BY72:BY76" si="667">BO72*$W$7</f>
        <v>4207.038399</v>
      </c>
      <c r="BZ72" s="10">
        <f t="shared" ref="BZ72:BZ76" si="668">BO72*$X$7</f>
        <v>4207.038399</v>
      </c>
      <c r="CA72" s="10">
        <f t="shared" si="583"/>
        <v>742.418541</v>
      </c>
      <c r="CB72" s="10">
        <f t="shared" si="584"/>
        <v>109877.94406800001</v>
      </c>
      <c r="CC72" s="10">
        <f t="shared" si="585"/>
        <v>593935.6033561579</v>
      </c>
      <c r="CD72" s="10"/>
      <c r="CE72" s="10">
        <f t="shared" si="586"/>
        <v>593935.6033561579</v>
      </c>
      <c r="CF72" s="10"/>
      <c r="CG72" s="10">
        <f t="shared" si="165"/>
        <v>25737.176088</v>
      </c>
      <c r="CH72" s="10">
        <f t="shared" si="587"/>
        <v>3574.9560000000001</v>
      </c>
      <c r="CI72" s="10">
        <f t="shared" si="588"/>
        <v>624</v>
      </c>
      <c r="CJ72" s="10">
        <f t="shared" si="589"/>
        <v>0</v>
      </c>
      <c r="CK72" s="10">
        <f t="shared" si="590"/>
        <v>8000</v>
      </c>
      <c r="CL72" s="10">
        <f t="shared" ref="CL72:CL76" si="669">SUM(CG72:CK72)</f>
        <v>37936.132087999998</v>
      </c>
      <c r="CM72" s="10">
        <f t="shared" ref="CM72:CM76" si="670">CL72*12</f>
        <v>455233.58505599998</v>
      </c>
      <c r="CN72" s="10">
        <f t="shared" ref="CN72:CN76" si="671">CG72/30.4*$T$7</f>
        <v>33864.705378947372</v>
      </c>
      <c r="CO72" s="10">
        <f t="shared" ref="CO72:CO76" si="672">(CG72/30.4*$T$7)*0.25</f>
        <v>8466.176344736843</v>
      </c>
      <c r="CP72" s="10">
        <f t="shared" ref="CP72:CP76" si="673">CM72+CN72+CO72</f>
        <v>497564.46677968418</v>
      </c>
      <c r="CQ72" s="10">
        <f t="shared" ref="CQ72:CQ76" si="674">CG72*$W$7</f>
        <v>4375.31993496</v>
      </c>
      <c r="CR72" s="10">
        <f t="shared" ref="CR72:CR76" si="675">CG72*$X$7</f>
        <v>4375.31993496</v>
      </c>
      <c r="CS72" s="10">
        <f t="shared" si="598"/>
        <v>772.11528264000003</v>
      </c>
      <c r="CT72" s="10">
        <f t="shared" si="599"/>
        <v>114273.06183071999</v>
      </c>
      <c r="CU72" s="10">
        <f t="shared" si="600"/>
        <v>611837.52861040412</v>
      </c>
      <c r="CV72" s="10"/>
      <c r="CW72" s="10">
        <f t="shared" si="170"/>
        <v>611837.52861040412</v>
      </c>
      <c r="CX72" s="10"/>
      <c r="CY72" s="10">
        <f t="shared" si="171"/>
        <v>26895.349011959999</v>
      </c>
      <c r="CZ72" s="10">
        <f t="shared" si="601"/>
        <v>3574.9560000000001</v>
      </c>
      <c r="DA72" s="10">
        <f t="shared" si="602"/>
        <v>624</v>
      </c>
      <c r="DB72" s="10">
        <f t="shared" si="603"/>
        <v>0</v>
      </c>
      <c r="DC72" s="10">
        <f t="shared" si="604"/>
        <v>8000</v>
      </c>
      <c r="DD72" s="10">
        <f t="shared" ref="DD72:DD76" si="676">SUM(CY72:DC72)</f>
        <v>39094.305011960001</v>
      </c>
      <c r="DE72" s="10">
        <f t="shared" ref="DE72:DE76" si="677">DD72*12</f>
        <v>469131.66014351998</v>
      </c>
      <c r="DF72" s="10">
        <f t="shared" ref="DF72:DF76" si="678">CY72/30.4*$T$7</f>
        <v>35388.617121000003</v>
      </c>
      <c r="DG72" s="10">
        <f t="shared" ref="DG72:DG76" si="679">(CY72/30.4*$T$7)*0.25</f>
        <v>8847.1542802500007</v>
      </c>
      <c r="DH72" s="10">
        <f t="shared" ref="DH72:DH76" si="680">DE72+DF72+DG72</f>
        <v>513367.43154477002</v>
      </c>
      <c r="DI72" s="10">
        <f t="shared" ref="DI72:DI76" si="681">CY72*$W$7</f>
        <v>4572.2093320332006</v>
      </c>
      <c r="DJ72" s="10">
        <f t="shared" ref="DJ72:DJ76" si="682">CY72*$X$7</f>
        <v>4572.2093320332006</v>
      </c>
      <c r="DK72" s="10">
        <f t="shared" si="612"/>
        <v>806.86047035879994</v>
      </c>
      <c r="DL72" s="10">
        <f t="shared" si="613"/>
        <v>119415.3496131024</v>
      </c>
      <c r="DM72" s="10">
        <f t="shared" si="614"/>
        <v>632782.78115787241</v>
      </c>
      <c r="DN72" s="10"/>
      <c r="DO72" s="10">
        <f t="shared" si="615"/>
        <v>632782.78115787241</v>
      </c>
      <c r="DP72" s="10"/>
    </row>
    <row r="73" spans="2:120" s="1" customFormat="1" x14ac:dyDescent="0.2">
      <c r="B73" t="s">
        <v>21</v>
      </c>
      <c r="C73" s="2">
        <v>5</v>
      </c>
      <c r="D73" t="s">
        <v>239</v>
      </c>
      <c r="E73" t="s">
        <v>330</v>
      </c>
      <c r="F73" s="2"/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10">
        <f t="shared" si="528"/>
        <v>19909</v>
      </c>
      <c r="N73" s="10">
        <f t="shared" si="529"/>
        <v>3065.9859999999999</v>
      </c>
      <c r="O73" s="10">
        <f t="shared" si="530"/>
        <v>624</v>
      </c>
      <c r="P73" s="10">
        <f t="shared" si="531"/>
        <v>491</v>
      </c>
      <c r="Q73" s="10">
        <f t="shared" si="532"/>
        <v>4000</v>
      </c>
      <c r="R73" s="10">
        <f t="shared" si="533"/>
        <v>28089.986000000001</v>
      </c>
      <c r="S73" s="10">
        <f t="shared" si="534"/>
        <v>337079.83199999999</v>
      </c>
      <c r="T73" s="10">
        <f t="shared" si="535"/>
        <v>26196.05263157895</v>
      </c>
      <c r="U73" s="10">
        <f t="shared" si="536"/>
        <v>6549.0131578947376</v>
      </c>
      <c r="V73" s="10">
        <f t="shared" si="537"/>
        <v>369824.89778947365</v>
      </c>
      <c r="W73" s="10">
        <f t="shared" si="538"/>
        <v>3384.53</v>
      </c>
      <c r="X73" s="10">
        <f t="shared" si="539"/>
        <v>3384.53</v>
      </c>
      <c r="Y73" s="10">
        <f t="shared" si="148"/>
        <v>597.27</v>
      </c>
      <c r="Z73" s="10">
        <f t="shared" si="616"/>
        <v>88395.959999999992</v>
      </c>
      <c r="AA73" s="10">
        <f t="shared" si="617"/>
        <v>458220.85778947361</v>
      </c>
      <c r="AB73" s="10"/>
      <c r="AC73" s="10">
        <f t="shared" si="542"/>
        <v>458220.85778947361</v>
      </c>
      <c r="AD73" s="10"/>
      <c r="AE73" s="10">
        <f t="shared" si="543"/>
        <v>19909</v>
      </c>
      <c r="AF73" s="10">
        <f t="shared" si="618"/>
        <v>3065.9859999999999</v>
      </c>
      <c r="AG73" s="10">
        <f t="shared" si="619"/>
        <v>624</v>
      </c>
      <c r="AH73" s="10">
        <f t="shared" si="620"/>
        <v>491</v>
      </c>
      <c r="AI73" s="10">
        <f t="shared" si="621"/>
        <v>4000</v>
      </c>
      <c r="AJ73" s="10">
        <f t="shared" si="648"/>
        <v>28089.986000000001</v>
      </c>
      <c r="AK73" s="10">
        <f t="shared" si="649"/>
        <v>337079.83199999999</v>
      </c>
      <c r="AL73" s="10">
        <f t="shared" si="650"/>
        <v>26196.05263157895</v>
      </c>
      <c r="AM73" s="10">
        <f t="shared" si="651"/>
        <v>6549.0131578947376</v>
      </c>
      <c r="AN73" s="10">
        <f t="shared" si="652"/>
        <v>369824.89778947365</v>
      </c>
      <c r="AO73" s="10">
        <f t="shared" si="653"/>
        <v>3384.53</v>
      </c>
      <c r="AP73" s="10">
        <f t="shared" si="654"/>
        <v>3384.53</v>
      </c>
      <c r="AQ73" s="10">
        <f t="shared" si="152"/>
        <v>597.27</v>
      </c>
      <c r="AR73" s="10">
        <f t="shared" si="555"/>
        <v>88395.959999999992</v>
      </c>
      <c r="AS73" s="10">
        <f t="shared" si="556"/>
        <v>458220.85778947361</v>
      </c>
      <c r="AT73" s="10"/>
      <c r="AU73" s="10">
        <f t="shared" si="155"/>
        <v>458220.85778947361</v>
      </c>
      <c r="AV73" s="10"/>
      <c r="AW73" s="10">
        <f t="shared" si="557"/>
        <v>20506.27</v>
      </c>
      <c r="AX73" s="10">
        <f t="shared" si="558"/>
        <v>3065.9859999999999</v>
      </c>
      <c r="AY73" s="10">
        <f t="shared" si="559"/>
        <v>624</v>
      </c>
      <c r="AZ73" s="10">
        <f t="shared" si="560"/>
        <v>491</v>
      </c>
      <c r="BA73" s="10">
        <f t="shared" si="561"/>
        <v>4000</v>
      </c>
      <c r="BB73" s="10">
        <f t="shared" si="655"/>
        <v>28687.256000000001</v>
      </c>
      <c r="BC73" s="10">
        <f t="shared" si="656"/>
        <v>344247.07200000004</v>
      </c>
      <c r="BD73" s="10">
        <f t="shared" si="657"/>
        <v>26981.93421052632</v>
      </c>
      <c r="BE73" s="10">
        <f t="shared" si="658"/>
        <v>6745.4835526315801</v>
      </c>
      <c r="BF73" s="10">
        <f t="shared" si="659"/>
        <v>377974.48976315791</v>
      </c>
      <c r="BG73" s="10">
        <f t="shared" si="660"/>
        <v>3486.0659000000005</v>
      </c>
      <c r="BH73" s="10">
        <f t="shared" si="661"/>
        <v>3486.0659000000005</v>
      </c>
      <c r="BI73" s="10">
        <f t="shared" si="569"/>
        <v>615.18809999999996</v>
      </c>
      <c r="BJ73" s="10">
        <f t="shared" si="570"/>
        <v>91047.838800000012</v>
      </c>
      <c r="BK73" s="10">
        <f t="shared" si="571"/>
        <v>469022.32856315793</v>
      </c>
      <c r="BL73" s="10"/>
      <c r="BM73" s="10">
        <f t="shared" si="32"/>
        <v>469022.32856315793</v>
      </c>
      <c r="BN73" s="10"/>
      <c r="BO73" s="10">
        <f t="shared" si="160"/>
        <v>21223.989449999997</v>
      </c>
      <c r="BP73" s="10">
        <f t="shared" si="572"/>
        <v>3065.9859999999999</v>
      </c>
      <c r="BQ73" s="10">
        <f t="shared" si="573"/>
        <v>624</v>
      </c>
      <c r="BR73" s="10">
        <f t="shared" si="574"/>
        <v>491</v>
      </c>
      <c r="BS73" s="10">
        <f t="shared" si="575"/>
        <v>4000</v>
      </c>
      <c r="BT73" s="10">
        <f t="shared" si="662"/>
        <v>29404.975449999998</v>
      </c>
      <c r="BU73" s="10">
        <f t="shared" si="663"/>
        <v>352859.70539999998</v>
      </c>
      <c r="BV73" s="10">
        <f t="shared" si="664"/>
        <v>27926.301907894736</v>
      </c>
      <c r="BW73" s="10">
        <f t="shared" si="665"/>
        <v>6981.5754769736841</v>
      </c>
      <c r="BX73" s="10">
        <f t="shared" si="666"/>
        <v>387767.58278486837</v>
      </c>
      <c r="BY73" s="10">
        <f t="shared" si="667"/>
        <v>3608.0782064999999</v>
      </c>
      <c r="BZ73" s="10">
        <f t="shared" si="668"/>
        <v>3608.0782064999999</v>
      </c>
      <c r="CA73" s="10">
        <f t="shared" si="583"/>
        <v>636.71968349999986</v>
      </c>
      <c r="CB73" s="10">
        <f t="shared" si="584"/>
        <v>94234.513158000002</v>
      </c>
      <c r="CC73" s="10">
        <f t="shared" si="585"/>
        <v>482002.09594286839</v>
      </c>
      <c r="CD73" s="10"/>
      <c r="CE73" s="10">
        <f t="shared" si="586"/>
        <v>482002.09594286839</v>
      </c>
      <c r="CF73" s="10"/>
      <c r="CG73" s="10">
        <f t="shared" si="165"/>
        <v>22072.949027999999</v>
      </c>
      <c r="CH73" s="10">
        <f t="shared" si="587"/>
        <v>3065.9859999999999</v>
      </c>
      <c r="CI73" s="10">
        <f t="shared" si="588"/>
        <v>624</v>
      </c>
      <c r="CJ73" s="10">
        <f t="shared" si="589"/>
        <v>491</v>
      </c>
      <c r="CK73" s="10">
        <f t="shared" si="590"/>
        <v>4000</v>
      </c>
      <c r="CL73" s="10">
        <f t="shared" si="669"/>
        <v>30253.935028</v>
      </c>
      <c r="CM73" s="10">
        <f t="shared" si="670"/>
        <v>363047.22033599997</v>
      </c>
      <c r="CN73" s="10">
        <f t="shared" si="671"/>
        <v>29043.353984210524</v>
      </c>
      <c r="CO73" s="10">
        <f t="shared" si="672"/>
        <v>7260.8384960526309</v>
      </c>
      <c r="CP73" s="10">
        <f t="shared" si="673"/>
        <v>399351.41281626315</v>
      </c>
      <c r="CQ73" s="10">
        <f t="shared" si="674"/>
        <v>3752.4013347600003</v>
      </c>
      <c r="CR73" s="10">
        <f t="shared" si="675"/>
        <v>3752.4013347600003</v>
      </c>
      <c r="CS73" s="10">
        <f t="shared" si="598"/>
        <v>662.18847083999992</v>
      </c>
      <c r="CT73" s="10">
        <f t="shared" si="599"/>
        <v>98003.893684320006</v>
      </c>
      <c r="CU73" s="10">
        <f t="shared" si="600"/>
        <v>497355.30650058319</v>
      </c>
      <c r="CV73" s="10"/>
      <c r="CW73" s="10">
        <f t="shared" si="170"/>
        <v>497355.30650058319</v>
      </c>
      <c r="CX73" s="10"/>
      <c r="CY73" s="10">
        <f t="shared" si="171"/>
        <v>23066.231734259996</v>
      </c>
      <c r="CZ73" s="10">
        <f t="shared" si="601"/>
        <v>3065.9859999999999</v>
      </c>
      <c r="DA73" s="10">
        <f t="shared" si="602"/>
        <v>624</v>
      </c>
      <c r="DB73" s="10">
        <f t="shared" si="603"/>
        <v>491</v>
      </c>
      <c r="DC73" s="10">
        <f t="shared" si="604"/>
        <v>4000</v>
      </c>
      <c r="DD73" s="10">
        <f t="shared" si="676"/>
        <v>31247.217734259997</v>
      </c>
      <c r="DE73" s="10">
        <f t="shared" si="677"/>
        <v>374966.61281111999</v>
      </c>
      <c r="DF73" s="10">
        <f t="shared" si="678"/>
        <v>30350.304913499996</v>
      </c>
      <c r="DG73" s="10">
        <f t="shared" si="679"/>
        <v>7587.5762283749991</v>
      </c>
      <c r="DH73" s="10">
        <f t="shared" si="680"/>
        <v>412904.49395299499</v>
      </c>
      <c r="DI73" s="10">
        <f t="shared" si="681"/>
        <v>3921.2593948241997</v>
      </c>
      <c r="DJ73" s="10">
        <f t="shared" si="682"/>
        <v>3921.2593948241997</v>
      </c>
      <c r="DK73" s="10">
        <f t="shared" si="612"/>
        <v>691.98695202779982</v>
      </c>
      <c r="DL73" s="10">
        <f t="shared" si="613"/>
        <v>102414.06890011439</v>
      </c>
      <c r="DM73" s="10">
        <f t="shared" si="614"/>
        <v>515318.56285310938</v>
      </c>
      <c r="DN73" s="10"/>
      <c r="DO73" s="10">
        <f t="shared" si="615"/>
        <v>515318.56285310938</v>
      </c>
      <c r="DP73" s="10"/>
    </row>
    <row r="74" spans="2:120" s="1" customFormat="1" x14ac:dyDescent="0.2">
      <c r="B74" t="s">
        <v>21</v>
      </c>
      <c r="C74" s="2">
        <v>7</v>
      </c>
      <c r="D74" t="s">
        <v>36</v>
      </c>
      <c r="E74" t="s">
        <v>330</v>
      </c>
      <c r="F74" s="2"/>
      <c r="G74" s="2"/>
      <c r="H74" s="2">
        <v>15</v>
      </c>
      <c r="I74" s="2">
        <v>15</v>
      </c>
      <c r="J74" s="2">
        <v>15</v>
      </c>
      <c r="K74" s="2">
        <v>15</v>
      </c>
      <c r="L74" s="2">
        <v>15</v>
      </c>
      <c r="M74" s="10">
        <f t="shared" si="528"/>
        <v>13480</v>
      </c>
      <c r="N74" s="10">
        <f t="shared" si="529"/>
        <v>2075.92</v>
      </c>
      <c r="O74" s="10">
        <f t="shared" si="530"/>
        <v>624</v>
      </c>
      <c r="P74" s="10">
        <f t="shared" si="531"/>
        <v>491</v>
      </c>
      <c r="Q74" s="10">
        <f t="shared" si="532"/>
        <v>2000</v>
      </c>
      <c r="R74" s="10">
        <f t="shared" si="533"/>
        <v>18670.919999999998</v>
      </c>
      <c r="S74" s="10">
        <f t="shared" si="534"/>
        <v>224051.03999999998</v>
      </c>
      <c r="T74" s="10">
        <f t="shared" si="535"/>
        <v>17736.84210526316</v>
      </c>
      <c r="U74" s="10">
        <f t="shared" si="536"/>
        <v>4434.21052631579</v>
      </c>
      <c r="V74" s="10">
        <f t="shared" si="537"/>
        <v>246222.09263157891</v>
      </c>
      <c r="W74" s="10">
        <f t="shared" si="538"/>
        <v>2291.6000000000004</v>
      </c>
      <c r="X74" s="10">
        <f t="shared" si="539"/>
        <v>2291.6000000000004</v>
      </c>
      <c r="Y74" s="10">
        <f t="shared" si="148"/>
        <v>404.4</v>
      </c>
      <c r="Z74" s="10">
        <f t="shared" si="616"/>
        <v>59851.200000000004</v>
      </c>
      <c r="AA74" s="10">
        <f t="shared" si="617"/>
        <v>306073.29263157892</v>
      </c>
      <c r="AB74" s="10"/>
      <c r="AC74" s="10">
        <f t="shared" si="542"/>
        <v>4591099.3894736841</v>
      </c>
      <c r="AD74" s="10"/>
      <c r="AE74" s="10">
        <f t="shared" si="543"/>
        <v>13480</v>
      </c>
      <c r="AF74" s="10">
        <f t="shared" si="618"/>
        <v>2075.92</v>
      </c>
      <c r="AG74" s="10">
        <f t="shared" si="619"/>
        <v>624</v>
      </c>
      <c r="AH74" s="10">
        <f t="shared" si="620"/>
        <v>491</v>
      </c>
      <c r="AI74" s="10">
        <f t="shared" si="621"/>
        <v>2000</v>
      </c>
      <c r="AJ74" s="10">
        <f t="shared" si="648"/>
        <v>18670.919999999998</v>
      </c>
      <c r="AK74" s="10">
        <f t="shared" si="649"/>
        <v>224051.03999999998</v>
      </c>
      <c r="AL74" s="10">
        <f t="shared" si="650"/>
        <v>17736.84210526316</v>
      </c>
      <c r="AM74" s="10">
        <f t="shared" si="651"/>
        <v>4434.21052631579</v>
      </c>
      <c r="AN74" s="10">
        <f t="shared" si="652"/>
        <v>246222.09263157891</v>
      </c>
      <c r="AO74" s="10">
        <f t="shared" si="653"/>
        <v>2291.6000000000004</v>
      </c>
      <c r="AP74" s="10">
        <f t="shared" si="654"/>
        <v>2291.6000000000004</v>
      </c>
      <c r="AQ74" s="10">
        <f t="shared" si="152"/>
        <v>404.4</v>
      </c>
      <c r="AR74" s="10">
        <f t="shared" si="555"/>
        <v>59851.200000000004</v>
      </c>
      <c r="AS74" s="10">
        <f t="shared" si="556"/>
        <v>306073.29263157892</v>
      </c>
      <c r="AT74" s="10"/>
      <c r="AU74" s="10">
        <f t="shared" si="155"/>
        <v>0</v>
      </c>
      <c r="AV74" s="10"/>
      <c r="AW74" s="10">
        <f t="shared" si="557"/>
        <v>13884.4</v>
      </c>
      <c r="AX74" s="10">
        <f t="shared" si="558"/>
        <v>2075.92</v>
      </c>
      <c r="AY74" s="10">
        <f t="shared" si="559"/>
        <v>624</v>
      </c>
      <c r="AZ74" s="10">
        <f t="shared" si="560"/>
        <v>491</v>
      </c>
      <c r="BA74" s="10">
        <f t="shared" si="561"/>
        <v>2000</v>
      </c>
      <c r="BB74" s="10">
        <f t="shared" si="655"/>
        <v>19075.32</v>
      </c>
      <c r="BC74" s="10">
        <f t="shared" si="656"/>
        <v>228903.84</v>
      </c>
      <c r="BD74" s="10">
        <f t="shared" si="657"/>
        <v>18268.947368421053</v>
      </c>
      <c r="BE74" s="10">
        <f t="shared" si="658"/>
        <v>4567.2368421052633</v>
      </c>
      <c r="BF74" s="10">
        <f t="shared" si="659"/>
        <v>251740.02421052629</v>
      </c>
      <c r="BG74" s="10">
        <f t="shared" si="660"/>
        <v>2360.348</v>
      </c>
      <c r="BH74" s="10">
        <f t="shared" si="661"/>
        <v>2360.348</v>
      </c>
      <c r="BI74" s="10">
        <f t="shared" si="569"/>
        <v>416.53199999999998</v>
      </c>
      <c r="BJ74" s="10">
        <f t="shared" si="570"/>
        <v>61646.736000000004</v>
      </c>
      <c r="BK74" s="10">
        <f t="shared" si="571"/>
        <v>313386.76021052629</v>
      </c>
      <c r="BL74" s="10"/>
      <c r="BM74" s="10">
        <f t="shared" ref="BM74:BM76" si="683">H74*BK74</f>
        <v>4700801.4031578945</v>
      </c>
      <c r="BN74" s="10"/>
      <c r="BO74" s="10">
        <f t="shared" si="160"/>
        <v>14370.353999999999</v>
      </c>
      <c r="BP74" s="10">
        <f t="shared" si="572"/>
        <v>2075.92</v>
      </c>
      <c r="BQ74" s="10">
        <f t="shared" si="573"/>
        <v>624</v>
      </c>
      <c r="BR74" s="10">
        <f t="shared" si="574"/>
        <v>491</v>
      </c>
      <c r="BS74" s="10">
        <f t="shared" si="575"/>
        <v>2000</v>
      </c>
      <c r="BT74" s="10">
        <f t="shared" si="662"/>
        <v>19561.273999999998</v>
      </c>
      <c r="BU74" s="10">
        <f t="shared" si="663"/>
        <v>234735.28799999997</v>
      </c>
      <c r="BV74" s="10">
        <f t="shared" si="664"/>
        <v>18908.360526315788</v>
      </c>
      <c r="BW74" s="10">
        <f t="shared" si="665"/>
        <v>4727.090131578947</v>
      </c>
      <c r="BX74" s="10">
        <f t="shared" si="666"/>
        <v>258370.73865789469</v>
      </c>
      <c r="BY74" s="10">
        <f t="shared" si="667"/>
        <v>2442.96018</v>
      </c>
      <c r="BZ74" s="10">
        <f t="shared" si="668"/>
        <v>2442.96018</v>
      </c>
      <c r="CA74" s="10">
        <f t="shared" si="583"/>
        <v>431.11061999999998</v>
      </c>
      <c r="CB74" s="10">
        <f t="shared" si="584"/>
        <v>63804.371759999995</v>
      </c>
      <c r="CC74" s="10">
        <f t="shared" si="585"/>
        <v>322175.11041789467</v>
      </c>
      <c r="CD74" s="10"/>
      <c r="CE74" s="10">
        <f t="shared" si="586"/>
        <v>4832626.6562684197</v>
      </c>
      <c r="CF74" s="10"/>
      <c r="CG74" s="10">
        <f t="shared" si="165"/>
        <v>14945.168159999999</v>
      </c>
      <c r="CH74" s="10">
        <f t="shared" si="587"/>
        <v>2075.92</v>
      </c>
      <c r="CI74" s="10">
        <f t="shared" si="588"/>
        <v>624</v>
      </c>
      <c r="CJ74" s="10">
        <f t="shared" si="589"/>
        <v>491</v>
      </c>
      <c r="CK74" s="10">
        <f t="shared" si="590"/>
        <v>2000</v>
      </c>
      <c r="CL74" s="10">
        <f t="shared" si="669"/>
        <v>20136.088159999999</v>
      </c>
      <c r="CM74" s="10">
        <f t="shared" si="670"/>
        <v>241633.05791999999</v>
      </c>
      <c r="CN74" s="10">
        <f t="shared" si="671"/>
        <v>19664.694947368422</v>
      </c>
      <c r="CO74" s="10">
        <f t="shared" si="672"/>
        <v>4916.1737368421054</v>
      </c>
      <c r="CP74" s="10">
        <f t="shared" si="673"/>
        <v>266213.92660421052</v>
      </c>
      <c r="CQ74" s="10">
        <f t="shared" si="674"/>
        <v>2540.6785872</v>
      </c>
      <c r="CR74" s="10">
        <f t="shared" si="675"/>
        <v>2540.6785872</v>
      </c>
      <c r="CS74" s="10">
        <f t="shared" si="598"/>
        <v>448.35504479999997</v>
      </c>
      <c r="CT74" s="10">
        <f t="shared" si="599"/>
        <v>66356.5466304</v>
      </c>
      <c r="CU74" s="10">
        <f t="shared" si="600"/>
        <v>332570.47323461052</v>
      </c>
      <c r="CV74" s="10"/>
      <c r="CW74" s="10">
        <f t="shared" si="170"/>
        <v>4988557.0985191576</v>
      </c>
      <c r="CX74" s="10"/>
      <c r="CY74" s="10">
        <f t="shared" si="171"/>
        <v>15617.700727199997</v>
      </c>
      <c r="CZ74" s="10">
        <f t="shared" si="601"/>
        <v>2075.92</v>
      </c>
      <c r="DA74" s="10">
        <f t="shared" si="602"/>
        <v>624</v>
      </c>
      <c r="DB74" s="10">
        <f t="shared" si="603"/>
        <v>491</v>
      </c>
      <c r="DC74" s="10">
        <f t="shared" si="604"/>
        <v>2000</v>
      </c>
      <c r="DD74" s="10">
        <f t="shared" si="676"/>
        <v>20808.620727199996</v>
      </c>
      <c r="DE74" s="10">
        <f t="shared" si="677"/>
        <v>249703.44872639995</v>
      </c>
      <c r="DF74" s="10">
        <f t="shared" si="678"/>
        <v>20549.606219999994</v>
      </c>
      <c r="DG74" s="10">
        <f t="shared" si="679"/>
        <v>5137.4015549999986</v>
      </c>
      <c r="DH74" s="10">
        <f t="shared" si="680"/>
        <v>275390.45650139992</v>
      </c>
      <c r="DI74" s="10">
        <f t="shared" si="681"/>
        <v>2655.0091236239996</v>
      </c>
      <c r="DJ74" s="10">
        <f t="shared" si="682"/>
        <v>2655.0091236239996</v>
      </c>
      <c r="DK74" s="10">
        <f t="shared" si="612"/>
        <v>468.53102181599991</v>
      </c>
      <c r="DL74" s="10">
        <f t="shared" si="613"/>
        <v>69342.591228767982</v>
      </c>
      <c r="DM74" s="10">
        <f t="shared" si="614"/>
        <v>344733.04773016792</v>
      </c>
      <c r="DN74" s="10"/>
      <c r="DO74" s="10">
        <f t="shared" si="615"/>
        <v>5170995.7159525184</v>
      </c>
      <c r="DP74" s="10"/>
    </row>
    <row r="75" spans="2:120" s="1" customFormat="1" x14ac:dyDescent="0.2">
      <c r="B75" t="s">
        <v>21</v>
      </c>
      <c r="C75" s="2">
        <v>5</v>
      </c>
      <c r="D75" t="s">
        <v>240</v>
      </c>
      <c r="E75" t="s">
        <v>330</v>
      </c>
      <c r="F75" s="2"/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10">
        <f t="shared" si="528"/>
        <v>19909</v>
      </c>
      <c r="N75" s="10">
        <f t="shared" si="529"/>
        <v>3065.9859999999999</v>
      </c>
      <c r="O75" s="10">
        <f t="shared" si="530"/>
        <v>624</v>
      </c>
      <c r="P75" s="10">
        <f t="shared" si="531"/>
        <v>491</v>
      </c>
      <c r="Q75" s="10">
        <f t="shared" si="532"/>
        <v>4000</v>
      </c>
      <c r="R75" s="10">
        <f t="shared" si="533"/>
        <v>28089.986000000001</v>
      </c>
      <c r="S75" s="10">
        <f t="shared" si="534"/>
        <v>337079.83199999999</v>
      </c>
      <c r="T75" s="10">
        <f t="shared" si="535"/>
        <v>26196.05263157895</v>
      </c>
      <c r="U75" s="10">
        <f t="shared" si="536"/>
        <v>6549.0131578947376</v>
      </c>
      <c r="V75" s="10">
        <f t="shared" si="537"/>
        <v>369824.89778947365</v>
      </c>
      <c r="W75" s="10">
        <f t="shared" si="538"/>
        <v>3384.53</v>
      </c>
      <c r="X75" s="10">
        <f t="shared" si="539"/>
        <v>3384.53</v>
      </c>
      <c r="Y75" s="10">
        <f t="shared" si="148"/>
        <v>597.27</v>
      </c>
      <c r="Z75" s="10">
        <f t="shared" si="616"/>
        <v>88395.959999999992</v>
      </c>
      <c r="AA75" s="10">
        <f t="shared" si="617"/>
        <v>458220.85778947361</v>
      </c>
      <c r="AB75" s="10"/>
      <c r="AC75" s="10">
        <f t="shared" si="542"/>
        <v>458220.85778947361</v>
      </c>
      <c r="AD75" s="10"/>
      <c r="AE75" s="10">
        <f t="shared" si="543"/>
        <v>19909</v>
      </c>
      <c r="AF75" s="10">
        <f t="shared" si="618"/>
        <v>3065.9859999999999</v>
      </c>
      <c r="AG75" s="10">
        <f t="shared" si="619"/>
        <v>624</v>
      </c>
      <c r="AH75" s="10">
        <f t="shared" si="620"/>
        <v>491</v>
      </c>
      <c r="AI75" s="10">
        <f t="shared" si="621"/>
        <v>4000</v>
      </c>
      <c r="AJ75" s="10">
        <f t="shared" si="648"/>
        <v>28089.986000000001</v>
      </c>
      <c r="AK75" s="10">
        <f t="shared" si="649"/>
        <v>337079.83199999999</v>
      </c>
      <c r="AL75" s="10">
        <f t="shared" si="650"/>
        <v>26196.05263157895</v>
      </c>
      <c r="AM75" s="10">
        <f t="shared" si="651"/>
        <v>6549.0131578947376</v>
      </c>
      <c r="AN75" s="10">
        <f t="shared" si="652"/>
        <v>369824.89778947365</v>
      </c>
      <c r="AO75" s="10">
        <f t="shared" si="653"/>
        <v>3384.53</v>
      </c>
      <c r="AP75" s="10">
        <f t="shared" si="654"/>
        <v>3384.53</v>
      </c>
      <c r="AQ75" s="10">
        <f t="shared" si="152"/>
        <v>597.27</v>
      </c>
      <c r="AR75" s="10">
        <f t="shared" si="555"/>
        <v>88395.959999999992</v>
      </c>
      <c r="AS75" s="10">
        <f t="shared" si="556"/>
        <v>458220.85778947361</v>
      </c>
      <c r="AT75" s="10"/>
      <c r="AU75" s="10">
        <f t="shared" si="155"/>
        <v>458220.85778947361</v>
      </c>
      <c r="AV75" s="10"/>
      <c r="AW75" s="10">
        <f t="shared" si="557"/>
        <v>20506.27</v>
      </c>
      <c r="AX75" s="10">
        <f t="shared" si="558"/>
        <v>3065.9859999999999</v>
      </c>
      <c r="AY75" s="10">
        <f t="shared" si="559"/>
        <v>624</v>
      </c>
      <c r="AZ75" s="10">
        <f t="shared" si="560"/>
        <v>491</v>
      </c>
      <c r="BA75" s="10">
        <f t="shared" si="561"/>
        <v>4000</v>
      </c>
      <c r="BB75" s="10">
        <f t="shared" si="655"/>
        <v>28687.256000000001</v>
      </c>
      <c r="BC75" s="10">
        <f t="shared" si="656"/>
        <v>344247.07200000004</v>
      </c>
      <c r="BD75" s="10">
        <f t="shared" si="657"/>
        <v>26981.93421052632</v>
      </c>
      <c r="BE75" s="10">
        <f t="shared" si="658"/>
        <v>6745.4835526315801</v>
      </c>
      <c r="BF75" s="10">
        <f t="shared" si="659"/>
        <v>377974.48976315791</v>
      </c>
      <c r="BG75" s="10">
        <f t="shared" si="660"/>
        <v>3486.0659000000005</v>
      </c>
      <c r="BH75" s="10">
        <f t="shared" si="661"/>
        <v>3486.0659000000005</v>
      </c>
      <c r="BI75" s="10">
        <f t="shared" si="569"/>
        <v>615.18809999999996</v>
      </c>
      <c r="BJ75" s="10">
        <f t="shared" si="570"/>
        <v>91047.838800000012</v>
      </c>
      <c r="BK75" s="10">
        <f t="shared" si="571"/>
        <v>469022.32856315793</v>
      </c>
      <c r="BL75" s="10"/>
      <c r="BM75" s="10">
        <f t="shared" si="683"/>
        <v>469022.32856315793</v>
      </c>
      <c r="BN75" s="10"/>
      <c r="BO75" s="10">
        <f t="shared" si="160"/>
        <v>21223.989449999997</v>
      </c>
      <c r="BP75" s="10">
        <f t="shared" si="572"/>
        <v>3065.9859999999999</v>
      </c>
      <c r="BQ75" s="10">
        <f t="shared" si="573"/>
        <v>624</v>
      </c>
      <c r="BR75" s="10">
        <f t="shared" si="574"/>
        <v>491</v>
      </c>
      <c r="BS75" s="10">
        <f t="shared" si="575"/>
        <v>4000</v>
      </c>
      <c r="BT75" s="10">
        <f t="shared" si="662"/>
        <v>29404.975449999998</v>
      </c>
      <c r="BU75" s="10">
        <f t="shared" si="663"/>
        <v>352859.70539999998</v>
      </c>
      <c r="BV75" s="10">
        <f t="shared" si="664"/>
        <v>27926.301907894736</v>
      </c>
      <c r="BW75" s="10">
        <f t="shared" si="665"/>
        <v>6981.5754769736841</v>
      </c>
      <c r="BX75" s="10">
        <f t="shared" si="666"/>
        <v>387767.58278486837</v>
      </c>
      <c r="BY75" s="10">
        <f t="shared" si="667"/>
        <v>3608.0782064999999</v>
      </c>
      <c r="BZ75" s="10">
        <f t="shared" si="668"/>
        <v>3608.0782064999999</v>
      </c>
      <c r="CA75" s="10">
        <f t="shared" si="583"/>
        <v>636.71968349999986</v>
      </c>
      <c r="CB75" s="10">
        <f t="shared" si="584"/>
        <v>94234.513158000002</v>
      </c>
      <c r="CC75" s="10">
        <f t="shared" si="585"/>
        <v>482002.09594286839</v>
      </c>
      <c r="CD75" s="10"/>
      <c r="CE75" s="10">
        <f t="shared" si="586"/>
        <v>482002.09594286839</v>
      </c>
      <c r="CF75" s="10"/>
      <c r="CG75" s="10">
        <f t="shared" si="165"/>
        <v>22072.949027999999</v>
      </c>
      <c r="CH75" s="10">
        <f t="shared" si="587"/>
        <v>3065.9859999999999</v>
      </c>
      <c r="CI75" s="10">
        <f t="shared" si="588"/>
        <v>624</v>
      </c>
      <c r="CJ75" s="10">
        <f t="shared" si="589"/>
        <v>491</v>
      </c>
      <c r="CK75" s="10">
        <f t="shared" si="590"/>
        <v>4000</v>
      </c>
      <c r="CL75" s="10">
        <f t="shared" si="669"/>
        <v>30253.935028</v>
      </c>
      <c r="CM75" s="10">
        <f t="shared" si="670"/>
        <v>363047.22033599997</v>
      </c>
      <c r="CN75" s="10">
        <f t="shared" si="671"/>
        <v>29043.353984210524</v>
      </c>
      <c r="CO75" s="10">
        <f t="shared" si="672"/>
        <v>7260.8384960526309</v>
      </c>
      <c r="CP75" s="10">
        <f t="shared" si="673"/>
        <v>399351.41281626315</v>
      </c>
      <c r="CQ75" s="10">
        <f t="shared" si="674"/>
        <v>3752.4013347600003</v>
      </c>
      <c r="CR75" s="10">
        <f t="shared" si="675"/>
        <v>3752.4013347600003</v>
      </c>
      <c r="CS75" s="10">
        <f t="shared" si="598"/>
        <v>662.18847083999992</v>
      </c>
      <c r="CT75" s="10">
        <f t="shared" si="599"/>
        <v>98003.893684320006</v>
      </c>
      <c r="CU75" s="10">
        <f t="shared" si="600"/>
        <v>497355.30650058319</v>
      </c>
      <c r="CV75" s="10"/>
      <c r="CW75" s="10">
        <f t="shared" si="170"/>
        <v>497355.30650058319</v>
      </c>
      <c r="CX75" s="10"/>
      <c r="CY75" s="10">
        <f t="shared" si="171"/>
        <v>23066.231734259996</v>
      </c>
      <c r="CZ75" s="10">
        <f t="shared" si="601"/>
        <v>3065.9859999999999</v>
      </c>
      <c r="DA75" s="10">
        <f t="shared" si="602"/>
        <v>624</v>
      </c>
      <c r="DB75" s="10">
        <f t="shared" si="603"/>
        <v>491</v>
      </c>
      <c r="DC75" s="10">
        <f t="shared" si="604"/>
        <v>4000</v>
      </c>
      <c r="DD75" s="10">
        <f t="shared" si="676"/>
        <v>31247.217734259997</v>
      </c>
      <c r="DE75" s="10">
        <f t="shared" si="677"/>
        <v>374966.61281111999</v>
      </c>
      <c r="DF75" s="10">
        <f t="shared" si="678"/>
        <v>30350.304913499996</v>
      </c>
      <c r="DG75" s="10">
        <f t="shared" si="679"/>
        <v>7587.5762283749991</v>
      </c>
      <c r="DH75" s="10">
        <f t="shared" si="680"/>
        <v>412904.49395299499</v>
      </c>
      <c r="DI75" s="10">
        <f t="shared" si="681"/>
        <v>3921.2593948241997</v>
      </c>
      <c r="DJ75" s="10">
        <f t="shared" si="682"/>
        <v>3921.2593948241997</v>
      </c>
      <c r="DK75" s="10">
        <f t="shared" si="612"/>
        <v>691.98695202779982</v>
      </c>
      <c r="DL75" s="10">
        <f t="shared" si="613"/>
        <v>102414.06890011439</v>
      </c>
      <c r="DM75" s="10">
        <f t="shared" si="614"/>
        <v>515318.56285310938</v>
      </c>
      <c r="DN75" s="10"/>
      <c r="DO75" s="10">
        <f t="shared" si="615"/>
        <v>515318.56285310938</v>
      </c>
      <c r="DP75" s="10"/>
    </row>
    <row r="76" spans="2:120" x14ac:dyDescent="0.2">
      <c r="B76" t="s">
        <v>21</v>
      </c>
      <c r="C76" s="2">
        <v>7</v>
      </c>
      <c r="D76" t="s">
        <v>137</v>
      </c>
      <c r="E76" t="s">
        <v>330</v>
      </c>
      <c r="H76" s="2">
        <v>15</v>
      </c>
      <c r="I76" s="2">
        <v>15</v>
      </c>
      <c r="J76" s="2">
        <v>15</v>
      </c>
      <c r="K76" s="2">
        <v>15</v>
      </c>
      <c r="L76" s="2">
        <v>15</v>
      </c>
      <c r="M76" s="10">
        <f t="shared" si="528"/>
        <v>13480</v>
      </c>
      <c r="N76" s="10">
        <f t="shared" si="529"/>
        <v>2075.92</v>
      </c>
      <c r="O76" s="10">
        <f t="shared" si="530"/>
        <v>624</v>
      </c>
      <c r="P76" s="10">
        <f t="shared" si="531"/>
        <v>491</v>
      </c>
      <c r="Q76" s="10">
        <f t="shared" si="532"/>
        <v>2000</v>
      </c>
      <c r="R76" s="10">
        <f t="shared" si="533"/>
        <v>18670.919999999998</v>
      </c>
      <c r="S76" s="10">
        <f t="shared" si="85"/>
        <v>224051.03999999998</v>
      </c>
      <c r="T76" s="10">
        <f t="shared" si="535"/>
        <v>17736.84210526316</v>
      </c>
      <c r="U76" s="10">
        <f t="shared" si="536"/>
        <v>4434.21052631579</v>
      </c>
      <c r="V76" s="10">
        <f t="shared" si="88"/>
        <v>246222.09263157891</v>
      </c>
      <c r="W76" s="10">
        <f t="shared" si="538"/>
        <v>2291.6000000000004</v>
      </c>
      <c r="X76" s="10">
        <f t="shared" si="539"/>
        <v>2291.6000000000004</v>
      </c>
      <c r="Y76" s="10">
        <f t="shared" si="148"/>
        <v>404.4</v>
      </c>
      <c r="Z76" s="10">
        <f t="shared" si="616"/>
        <v>59851.200000000004</v>
      </c>
      <c r="AA76" s="10">
        <f t="shared" si="617"/>
        <v>306073.29263157892</v>
      </c>
      <c r="AB76" s="10"/>
      <c r="AC76" s="10">
        <f t="shared" si="542"/>
        <v>4591099.3894736841</v>
      </c>
      <c r="AD76" s="10"/>
      <c r="AE76" s="10">
        <f t="shared" si="543"/>
        <v>13480</v>
      </c>
      <c r="AF76" s="10">
        <f t="shared" si="618"/>
        <v>2075.92</v>
      </c>
      <c r="AG76" s="10">
        <f t="shared" si="619"/>
        <v>624</v>
      </c>
      <c r="AH76" s="10">
        <f t="shared" si="620"/>
        <v>491</v>
      </c>
      <c r="AI76" s="10">
        <f t="shared" si="621"/>
        <v>2000</v>
      </c>
      <c r="AJ76" s="10">
        <f t="shared" si="648"/>
        <v>18670.919999999998</v>
      </c>
      <c r="AK76" s="10">
        <f t="shared" si="649"/>
        <v>224051.03999999998</v>
      </c>
      <c r="AL76" s="10">
        <f t="shared" si="650"/>
        <v>17736.84210526316</v>
      </c>
      <c r="AM76" s="10">
        <f t="shared" si="651"/>
        <v>4434.21052631579</v>
      </c>
      <c r="AN76" s="10">
        <f t="shared" si="652"/>
        <v>246222.09263157891</v>
      </c>
      <c r="AO76" s="10">
        <f t="shared" si="653"/>
        <v>2291.6000000000004</v>
      </c>
      <c r="AP76" s="10">
        <f t="shared" si="654"/>
        <v>2291.6000000000004</v>
      </c>
      <c r="AQ76" s="10">
        <f t="shared" si="152"/>
        <v>404.4</v>
      </c>
      <c r="AR76" s="10">
        <f t="shared" si="555"/>
        <v>59851.200000000004</v>
      </c>
      <c r="AS76" s="10">
        <f t="shared" si="556"/>
        <v>306073.29263157892</v>
      </c>
      <c r="AT76" s="10"/>
      <c r="AU76" s="10">
        <f t="shared" si="155"/>
        <v>0</v>
      </c>
      <c r="AV76" s="10"/>
      <c r="AW76" s="10">
        <f t="shared" si="557"/>
        <v>13884.4</v>
      </c>
      <c r="AX76" s="10">
        <f t="shared" si="558"/>
        <v>2075.92</v>
      </c>
      <c r="AY76" s="10">
        <f t="shared" si="559"/>
        <v>624</v>
      </c>
      <c r="AZ76" s="10">
        <f t="shared" si="560"/>
        <v>491</v>
      </c>
      <c r="BA76" s="10">
        <f t="shared" si="561"/>
        <v>2000</v>
      </c>
      <c r="BB76" s="10">
        <f t="shared" si="655"/>
        <v>19075.32</v>
      </c>
      <c r="BC76" s="10">
        <f t="shared" si="656"/>
        <v>228903.84</v>
      </c>
      <c r="BD76" s="10">
        <f t="shared" si="657"/>
        <v>18268.947368421053</v>
      </c>
      <c r="BE76" s="10">
        <f t="shared" si="658"/>
        <v>4567.2368421052633</v>
      </c>
      <c r="BF76" s="10">
        <f t="shared" si="659"/>
        <v>251740.02421052629</v>
      </c>
      <c r="BG76" s="10">
        <f t="shared" si="660"/>
        <v>2360.348</v>
      </c>
      <c r="BH76" s="10">
        <f t="shared" si="661"/>
        <v>2360.348</v>
      </c>
      <c r="BI76" s="10">
        <f t="shared" si="569"/>
        <v>416.53199999999998</v>
      </c>
      <c r="BJ76" s="10">
        <f t="shared" si="570"/>
        <v>61646.736000000004</v>
      </c>
      <c r="BK76" s="10">
        <f t="shared" si="571"/>
        <v>313386.76021052629</v>
      </c>
      <c r="BL76" s="10"/>
      <c r="BM76" s="10">
        <f t="shared" si="683"/>
        <v>4700801.4031578945</v>
      </c>
      <c r="BN76" s="10"/>
      <c r="BO76" s="10">
        <f t="shared" si="160"/>
        <v>14370.353999999999</v>
      </c>
      <c r="BP76" s="10">
        <f t="shared" si="572"/>
        <v>2075.92</v>
      </c>
      <c r="BQ76" s="10">
        <f t="shared" si="573"/>
        <v>624</v>
      </c>
      <c r="BR76" s="10">
        <f t="shared" si="574"/>
        <v>491</v>
      </c>
      <c r="BS76" s="10">
        <f t="shared" si="575"/>
        <v>2000</v>
      </c>
      <c r="BT76" s="10">
        <f t="shared" si="662"/>
        <v>19561.273999999998</v>
      </c>
      <c r="BU76" s="10">
        <f t="shared" si="663"/>
        <v>234735.28799999997</v>
      </c>
      <c r="BV76" s="10">
        <f t="shared" si="664"/>
        <v>18908.360526315788</v>
      </c>
      <c r="BW76" s="10">
        <f t="shared" si="665"/>
        <v>4727.090131578947</v>
      </c>
      <c r="BX76" s="10">
        <f t="shared" si="666"/>
        <v>258370.73865789469</v>
      </c>
      <c r="BY76" s="10">
        <f t="shared" si="667"/>
        <v>2442.96018</v>
      </c>
      <c r="BZ76" s="10">
        <f t="shared" si="668"/>
        <v>2442.96018</v>
      </c>
      <c r="CA76" s="10">
        <f t="shared" si="583"/>
        <v>431.11061999999998</v>
      </c>
      <c r="CB76" s="10">
        <f t="shared" si="584"/>
        <v>63804.371759999995</v>
      </c>
      <c r="CC76" s="10">
        <f t="shared" si="585"/>
        <v>322175.11041789467</v>
      </c>
      <c r="CD76" s="10"/>
      <c r="CE76" s="10">
        <f t="shared" si="586"/>
        <v>4832626.6562684197</v>
      </c>
      <c r="CF76" s="10"/>
      <c r="CG76" s="10">
        <f t="shared" si="165"/>
        <v>14945.168159999999</v>
      </c>
      <c r="CH76" s="10">
        <f t="shared" si="587"/>
        <v>2075.92</v>
      </c>
      <c r="CI76" s="10">
        <f t="shared" si="588"/>
        <v>624</v>
      </c>
      <c r="CJ76" s="10">
        <f t="shared" si="589"/>
        <v>491</v>
      </c>
      <c r="CK76" s="10">
        <f t="shared" si="590"/>
        <v>2000</v>
      </c>
      <c r="CL76" s="10">
        <f t="shared" si="669"/>
        <v>20136.088159999999</v>
      </c>
      <c r="CM76" s="10">
        <f t="shared" si="670"/>
        <v>241633.05791999999</v>
      </c>
      <c r="CN76" s="10">
        <f t="shared" si="671"/>
        <v>19664.694947368422</v>
      </c>
      <c r="CO76" s="10">
        <f t="shared" si="672"/>
        <v>4916.1737368421054</v>
      </c>
      <c r="CP76" s="10">
        <f t="shared" si="673"/>
        <v>266213.92660421052</v>
      </c>
      <c r="CQ76" s="10">
        <f t="shared" si="674"/>
        <v>2540.6785872</v>
      </c>
      <c r="CR76" s="10">
        <f t="shared" si="675"/>
        <v>2540.6785872</v>
      </c>
      <c r="CS76" s="10">
        <f t="shared" si="598"/>
        <v>448.35504479999997</v>
      </c>
      <c r="CT76" s="10">
        <f t="shared" si="599"/>
        <v>66356.5466304</v>
      </c>
      <c r="CU76" s="10">
        <f t="shared" si="600"/>
        <v>332570.47323461052</v>
      </c>
      <c r="CV76" s="10"/>
      <c r="CW76" s="10">
        <f t="shared" si="170"/>
        <v>4988557.0985191576</v>
      </c>
      <c r="CX76" s="10"/>
      <c r="CY76" s="10">
        <f t="shared" si="171"/>
        <v>15617.700727199997</v>
      </c>
      <c r="CZ76" s="10">
        <f t="shared" si="601"/>
        <v>2075.92</v>
      </c>
      <c r="DA76" s="10">
        <f t="shared" si="602"/>
        <v>624</v>
      </c>
      <c r="DB76" s="10">
        <f t="shared" si="603"/>
        <v>491</v>
      </c>
      <c r="DC76" s="10">
        <f t="shared" si="604"/>
        <v>2000</v>
      </c>
      <c r="DD76" s="10">
        <f t="shared" si="676"/>
        <v>20808.620727199996</v>
      </c>
      <c r="DE76" s="10">
        <f t="shared" si="677"/>
        <v>249703.44872639995</v>
      </c>
      <c r="DF76" s="10">
        <f t="shared" si="678"/>
        <v>20549.606219999994</v>
      </c>
      <c r="DG76" s="10">
        <f t="shared" si="679"/>
        <v>5137.4015549999986</v>
      </c>
      <c r="DH76" s="10">
        <f t="shared" si="680"/>
        <v>275390.45650139992</v>
      </c>
      <c r="DI76" s="10">
        <f t="shared" si="681"/>
        <v>2655.0091236239996</v>
      </c>
      <c r="DJ76" s="10">
        <f t="shared" si="682"/>
        <v>2655.0091236239996</v>
      </c>
      <c r="DK76" s="10">
        <f t="shared" si="612"/>
        <v>468.53102181599991</v>
      </c>
      <c r="DL76" s="10">
        <f t="shared" si="613"/>
        <v>69342.591228767982</v>
      </c>
      <c r="DM76" s="10">
        <f t="shared" si="614"/>
        <v>344733.04773016792</v>
      </c>
      <c r="DN76" s="10"/>
      <c r="DO76" s="10">
        <f t="shared" si="615"/>
        <v>5170995.7159525184</v>
      </c>
      <c r="DP76" s="10"/>
    </row>
    <row r="77" spans="2:120" s="1" customFormat="1" x14ac:dyDescent="0.2">
      <c r="B77" s="7"/>
      <c r="C77" s="7"/>
      <c r="D77" s="39" t="s">
        <v>330</v>
      </c>
      <c r="E77" s="1" t="s">
        <v>1</v>
      </c>
      <c r="F77" s="16">
        <f t="shared" ref="F77:K77" si="684">SUM(F53:F76)</f>
        <v>0</v>
      </c>
      <c r="G77" s="16">
        <f t="shared" si="684"/>
        <v>12</v>
      </c>
      <c r="H77" s="16">
        <f t="shared" si="684"/>
        <v>84</v>
      </c>
      <c r="I77" s="16">
        <f t="shared" si="684"/>
        <v>88</v>
      </c>
      <c r="J77" s="16">
        <f t="shared" si="684"/>
        <v>97</v>
      </c>
      <c r="K77" s="16">
        <f t="shared" si="684"/>
        <v>98</v>
      </c>
      <c r="L77" s="16"/>
      <c r="M77" s="15">
        <f t="shared" ref="M77:AA77" si="685">SUM(M53:M76)</f>
        <v>423407</v>
      </c>
      <c r="N77" s="15">
        <f t="shared" si="685"/>
        <v>65164.677999999971</v>
      </c>
      <c r="O77" s="15">
        <f t="shared" si="685"/>
        <v>14976</v>
      </c>
      <c r="P77" s="15">
        <f t="shared" si="685"/>
        <v>9329</v>
      </c>
      <c r="Q77" s="15">
        <f t="shared" si="685"/>
        <v>98500</v>
      </c>
      <c r="R77" s="15">
        <f t="shared" si="685"/>
        <v>611376.67799999996</v>
      </c>
      <c r="S77" s="15">
        <f t="shared" si="685"/>
        <v>7336520.1360000009</v>
      </c>
      <c r="T77" s="15">
        <f t="shared" si="685"/>
        <v>557114.47368421056</v>
      </c>
      <c r="U77" s="15">
        <f t="shared" si="685"/>
        <v>139278.61842105264</v>
      </c>
      <c r="V77" s="15">
        <f t="shared" si="685"/>
        <v>8032913.2281052638</v>
      </c>
      <c r="W77" s="15">
        <f t="shared" si="685"/>
        <v>71979.19</v>
      </c>
      <c r="X77" s="15">
        <f t="shared" si="685"/>
        <v>71979.19</v>
      </c>
      <c r="Y77" s="15">
        <f t="shared" si="685"/>
        <v>12702.210000000001</v>
      </c>
      <c r="Z77" s="15">
        <f t="shared" si="685"/>
        <v>1879927.0799999996</v>
      </c>
      <c r="AA77" s="15">
        <f t="shared" si="685"/>
        <v>9912840.308105262</v>
      </c>
      <c r="AB77" s="15"/>
      <c r="AC77" s="15">
        <f>SUM(AC53:AC76)</f>
        <v>33667898.367263161</v>
      </c>
      <c r="AD77" s="15"/>
      <c r="AE77" s="15">
        <f t="shared" ref="AE77:AS77" si="686">SUM(AE53:AE76)</f>
        <v>423407</v>
      </c>
      <c r="AF77" s="15">
        <f t="shared" si="686"/>
        <v>65164.677999999971</v>
      </c>
      <c r="AG77" s="15">
        <f t="shared" si="686"/>
        <v>14976</v>
      </c>
      <c r="AH77" s="15">
        <f t="shared" si="686"/>
        <v>9329</v>
      </c>
      <c r="AI77" s="15">
        <f t="shared" si="686"/>
        <v>98500</v>
      </c>
      <c r="AJ77" s="15">
        <f t="shared" si="686"/>
        <v>611376.67799999996</v>
      </c>
      <c r="AK77" s="15">
        <f t="shared" si="686"/>
        <v>7336520.1360000009</v>
      </c>
      <c r="AL77" s="15">
        <f t="shared" si="686"/>
        <v>557114.47368421056</v>
      </c>
      <c r="AM77" s="15">
        <f t="shared" si="686"/>
        <v>139278.61842105264</v>
      </c>
      <c r="AN77" s="15">
        <f t="shared" si="686"/>
        <v>8032913.2281052638</v>
      </c>
      <c r="AO77" s="15">
        <f t="shared" si="686"/>
        <v>71979.19</v>
      </c>
      <c r="AP77" s="15">
        <f t="shared" si="686"/>
        <v>71979.19</v>
      </c>
      <c r="AQ77" s="15">
        <f t="shared" si="686"/>
        <v>12702.210000000001</v>
      </c>
      <c r="AR77" s="15">
        <f t="shared" si="686"/>
        <v>1879927.0799999996</v>
      </c>
      <c r="AS77" s="15">
        <f t="shared" si="686"/>
        <v>9912840.308105262</v>
      </c>
      <c r="AT77" s="15"/>
      <c r="AU77" s="15">
        <f>SUM(AU53:AU76)</f>
        <v>5854461.0644210521</v>
      </c>
      <c r="AV77" s="15"/>
      <c r="AW77" s="15">
        <f t="shared" ref="AW77:BK77" si="687">SUM(AW53:AW76)</f>
        <v>436109.2100000002</v>
      </c>
      <c r="AX77" s="15">
        <f t="shared" si="687"/>
        <v>65164.677999999971</v>
      </c>
      <c r="AY77" s="15">
        <f t="shared" si="687"/>
        <v>14976</v>
      </c>
      <c r="AZ77" s="15">
        <f t="shared" si="687"/>
        <v>9329</v>
      </c>
      <c r="BA77" s="15">
        <f t="shared" si="687"/>
        <v>98500</v>
      </c>
      <c r="BB77" s="15">
        <f t="shared" si="687"/>
        <v>624078.88800000004</v>
      </c>
      <c r="BC77" s="15">
        <f t="shared" si="687"/>
        <v>7488946.6559999995</v>
      </c>
      <c r="BD77" s="15">
        <f t="shared" si="687"/>
        <v>573827.90789473662</v>
      </c>
      <c r="BE77" s="15">
        <f t="shared" si="687"/>
        <v>143456.97697368416</v>
      </c>
      <c r="BF77" s="15">
        <f t="shared" si="687"/>
        <v>8206231.5408684192</v>
      </c>
      <c r="BG77" s="15">
        <f t="shared" si="687"/>
        <v>74138.565700000006</v>
      </c>
      <c r="BH77" s="15">
        <f t="shared" si="687"/>
        <v>74138.565700000006</v>
      </c>
      <c r="BI77" s="15">
        <f t="shared" si="687"/>
        <v>13083.276299999998</v>
      </c>
      <c r="BJ77" s="15">
        <f t="shared" si="687"/>
        <v>1936324.8924000007</v>
      </c>
      <c r="BK77" s="15">
        <f t="shared" si="687"/>
        <v>10142556.433268424</v>
      </c>
      <c r="BL77" s="15"/>
      <c r="BM77" s="15">
        <f>SUM(BM53:BM76)</f>
        <v>29037943.238257892</v>
      </c>
      <c r="BN77" s="15"/>
      <c r="BO77" s="15">
        <f t="shared" ref="BO77:CC77" si="688">SUM(BO53:BO76)</f>
        <v>451373.03234999988</v>
      </c>
      <c r="BP77" s="15">
        <f t="shared" si="688"/>
        <v>65164.677999999971</v>
      </c>
      <c r="BQ77" s="15">
        <f t="shared" si="688"/>
        <v>14976</v>
      </c>
      <c r="BR77" s="15">
        <f t="shared" si="688"/>
        <v>9329</v>
      </c>
      <c r="BS77" s="15">
        <f t="shared" si="688"/>
        <v>98500</v>
      </c>
      <c r="BT77" s="15">
        <f t="shared" si="688"/>
        <v>639342.71034999983</v>
      </c>
      <c r="BU77" s="15">
        <f t="shared" si="688"/>
        <v>7672112.5241999999</v>
      </c>
      <c r="BV77" s="15">
        <f t="shared" si="688"/>
        <v>593911.88467105257</v>
      </c>
      <c r="BW77" s="15">
        <f t="shared" si="688"/>
        <v>148477.97116776314</v>
      </c>
      <c r="BX77" s="15">
        <f t="shared" si="688"/>
        <v>8414502.3800388165</v>
      </c>
      <c r="BY77" s="15">
        <f t="shared" si="688"/>
        <v>76733.415499499999</v>
      </c>
      <c r="BZ77" s="15">
        <f t="shared" si="688"/>
        <v>76733.415499499999</v>
      </c>
      <c r="CA77" s="15">
        <f t="shared" si="688"/>
        <v>13541.190970499996</v>
      </c>
      <c r="CB77" s="15">
        <f t="shared" si="688"/>
        <v>2004096.2636339997</v>
      </c>
      <c r="CC77" s="15">
        <f t="shared" si="688"/>
        <v>10418598.643672815</v>
      </c>
      <c r="CD77" s="15"/>
      <c r="CE77" s="15">
        <f>SUM(CE53:CE76)</f>
        <v>31499034.697777182</v>
      </c>
      <c r="CF77" s="15"/>
      <c r="CG77" s="15">
        <f t="shared" ref="CG77:CU77" si="689">SUM(CG53:CG76)</f>
        <v>469427.95364400005</v>
      </c>
      <c r="CH77" s="15">
        <f t="shared" si="689"/>
        <v>65164.677999999971</v>
      </c>
      <c r="CI77" s="15">
        <f t="shared" si="689"/>
        <v>14976</v>
      </c>
      <c r="CJ77" s="15">
        <f t="shared" si="689"/>
        <v>9329</v>
      </c>
      <c r="CK77" s="15">
        <f t="shared" si="689"/>
        <v>98500</v>
      </c>
      <c r="CL77" s="15">
        <f t="shared" si="689"/>
        <v>657397.63164399995</v>
      </c>
      <c r="CM77" s="15">
        <f t="shared" si="689"/>
        <v>7888771.579727998</v>
      </c>
      <c r="CN77" s="15">
        <f t="shared" si="689"/>
        <v>617668.36005789496</v>
      </c>
      <c r="CO77" s="15">
        <f t="shared" si="689"/>
        <v>154417.09001447374</v>
      </c>
      <c r="CP77" s="15">
        <f t="shared" si="689"/>
        <v>8660857.0298003722</v>
      </c>
      <c r="CQ77" s="15">
        <f t="shared" si="689"/>
        <v>79802.752119479977</v>
      </c>
      <c r="CR77" s="15">
        <f t="shared" si="689"/>
        <v>79802.752119479977</v>
      </c>
      <c r="CS77" s="15">
        <f t="shared" si="689"/>
        <v>14082.838609320001</v>
      </c>
      <c r="CT77" s="15">
        <f t="shared" si="689"/>
        <v>2084260.1141793593</v>
      </c>
      <c r="CU77" s="15">
        <f t="shared" si="689"/>
        <v>10745117.14397973</v>
      </c>
      <c r="CV77" s="15"/>
      <c r="CW77" s="15">
        <f>SUM(CW53:CW76)</f>
        <v>36167820.679130919</v>
      </c>
      <c r="CX77" s="15"/>
      <c r="CY77" s="15">
        <f t="shared" ref="CY77:DM77" si="690">SUM(CY53:CY76)</f>
        <v>490552.21155797987</v>
      </c>
      <c r="CZ77" s="15">
        <f t="shared" si="690"/>
        <v>65164.677999999971</v>
      </c>
      <c r="DA77" s="15">
        <f t="shared" si="690"/>
        <v>14976</v>
      </c>
      <c r="DB77" s="15">
        <f t="shared" si="690"/>
        <v>9329</v>
      </c>
      <c r="DC77" s="15">
        <f t="shared" si="690"/>
        <v>98500</v>
      </c>
      <c r="DD77" s="15">
        <f t="shared" si="690"/>
        <v>678521.88955797988</v>
      </c>
      <c r="DE77" s="15">
        <f t="shared" si="690"/>
        <v>8142262.6746957609</v>
      </c>
      <c r="DF77" s="15">
        <f t="shared" si="690"/>
        <v>645463.43626049976</v>
      </c>
      <c r="DG77" s="15">
        <f t="shared" si="690"/>
        <v>161365.85906512494</v>
      </c>
      <c r="DH77" s="15">
        <f t="shared" si="690"/>
        <v>8949091.9700213838</v>
      </c>
      <c r="DI77" s="15">
        <f t="shared" si="690"/>
        <v>83393.875964856576</v>
      </c>
      <c r="DJ77" s="15">
        <f t="shared" si="690"/>
        <v>83393.875964856576</v>
      </c>
      <c r="DK77" s="15">
        <f t="shared" si="690"/>
        <v>14716.566346739399</v>
      </c>
      <c r="DL77" s="15">
        <f t="shared" si="690"/>
        <v>2178051.8193174312</v>
      </c>
      <c r="DM77" s="15">
        <f t="shared" si="690"/>
        <v>11127143.789338814</v>
      </c>
      <c r="DN77" s="15"/>
      <c r="DO77" s="15">
        <f>SUM(DO53:DO76)</f>
        <v>37871857.072864905</v>
      </c>
      <c r="DP77" s="15"/>
    </row>
    <row r="78" spans="2:120" x14ac:dyDescent="0.2">
      <c r="M78" s="10"/>
      <c r="N78" s="10"/>
      <c r="O78" s="10"/>
      <c r="P78" s="10"/>
      <c r="Q78" s="10"/>
      <c r="R78" s="4"/>
      <c r="S78" s="4"/>
      <c r="U78"/>
      <c r="V78"/>
      <c r="W78" s="10"/>
      <c r="X78" s="10"/>
      <c r="Y78"/>
      <c r="Z78"/>
      <c r="AA78"/>
      <c r="AB78"/>
      <c r="AC78"/>
      <c r="AD78"/>
      <c r="AE78" s="10"/>
      <c r="AF78" s="10"/>
      <c r="AG78" s="10"/>
      <c r="AH78" s="10"/>
      <c r="AI78" s="10"/>
      <c r="AJ78" s="4"/>
      <c r="AK78" s="4"/>
      <c r="AM78"/>
      <c r="AN78"/>
      <c r="AO78" s="10"/>
      <c r="AP78" s="10"/>
      <c r="AQ78"/>
      <c r="AR78"/>
      <c r="AS78"/>
      <c r="AT78"/>
      <c r="AU78"/>
      <c r="AV78"/>
      <c r="AW78" s="10"/>
      <c r="AX78" s="10"/>
      <c r="AY78" s="10"/>
      <c r="AZ78" s="10"/>
      <c r="BA78" s="10"/>
      <c r="BB78" s="4"/>
      <c r="BC78" s="4"/>
      <c r="BE78"/>
      <c r="BF78"/>
      <c r="BG78" s="10"/>
      <c r="BH78" s="10"/>
      <c r="BI78"/>
      <c r="BJ78"/>
      <c r="BK78"/>
      <c r="BL78"/>
      <c r="BM78"/>
      <c r="BN78"/>
      <c r="BO78" s="10"/>
      <c r="BP78" s="10"/>
      <c r="BQ78" s="10"/>
      <c r="BR78" s="10"/>
      <c r="BS78" s="10"/>
      <c r="BT78" s="4"/>
      <c r="BU78" s="4"/>
      <c r="BW78"/>
      <c r="BX78"/>
      <c r="BY78" s="10"/>
      <c r="BZ78" s="10"/>
      <c r="CA78"/>
      <c r="CB78"/>
      <c r="CC78"/>
      <c r="CD78"/>
      <c r="CE78"/>
      <c r="CF78"/>
      <c r="CG78" s="10"/>
      <c r="CH78" s="10"/>
      <c r="CI78" s="10"/>
      <c r="CJ78" s="10"/>
      <c r="CK78" s="10"/>
      <c r="CL78" s="4"/>
      <c r="CM78" s="4"/>
      <c r="CO78"/>
      <c r="CP78"/>
      <c r="CQ78" s="10"/>
      <c r="CR78" s="10"/>
      <c r="CS78"/>
      <c r="CT78"/>
      <c r="CU78"/>
      <c r="CV78"/>
      <c r="CW78"/>
      <c r="CX78"/>
      <c r="CY78" s="10"/>
      <c r="CZ78" s="10"/>
      <c r="DA78" s="10"/>
      <c r="DB78" s="10"/>
      <c r="DC78" s="10"/>
      <c r="DD78" s="4"/>
      <c r="DE78" s="4"/>
      <c r="DG78"/>
      <c r="DH78"/>
      <c r="DI78" s="10"/>
      <c r="DJ78" s="10"/>
      <c r="DK78"/>
      <c r="DL78"/>
      <c r="DM78"/>
      <c r="DN78"/>
      <c r="DO78"/>
      <c r="DP78"/>
    </row>
    <row r="79" spans="2:120" x14ac:dyDescent="0.2"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</row>
    <row r="80" spans="2:120" x14ac:dyDescent="0.2">
      <c r="B80" s="7"/>
      <c r="C80" s="7"/>
      <c r="D80" s="1" t="s">
        <v>39</v>
      </c>
      <c r="E80" s="1"/>
      <c r="F80" s="16">
        <f>+F77+F33+F25+F13</f>
        <v>0</v>
      </c>
      <c r="G80" s="16">
        <f>+G77+G33+G25+G13+G46+G52</f>
        <v>44</v>
      </c>
      <c r="H80" s="16">
        <f>+H77+H33+H25+H13+H46+H52</f>
        <v>127</v>
      </c>
      <c r="I80" s="16">
        <f>+I77+I33+I25+I13+I46+I52</f>
        <v>149</v>
      </c>
      <c r="J80" s="16">
        <f>+J77+J33+J25+J13+J46+J52</f>
        <v>162</v>
      </c>
      <c r="K80" s="16">
        <f>+K77+K33+K25+K13+K46+K52</f>
        <v>178</v>
      </c>
      <c r="L80" s="16">
        <f>SUM(L9:L79)</f>
        <v>178</v>
      </c>
      <c r="M80" s="16">
        <f t="shared" ref="M80:S80" si="691">+M77+M33+M25+M13</f>
        <v>852668</v>
      </c>
      <c r="N80" s="16">
        <f t="shared" si="691"/>
        <v>131110.87199999997</v>
      </c>
      <c r="O80" s="16">
        <f t="shared" si="691"/>
        <v>28704</v>
      </c>
      <c r="P80" s="16">
        <f t="shared" si="691"/>
        <v>15221</v>
      </c>
      <c r="Q80" s="16">
        <f t="shared" si="691"/>
        <v>255000</v>
      </c>
      <c r="R80" s="16">
        <f t="shared" si="691"/>
        <v>1282703.872</v>
      </c>
      <c r="S80" s="16">
        <f t="shared" si="691"/>
        <v>15392446.464</v>
      </c>
      <c r="T80" s="16">
        <f t="shared" ref="T80:AA80" si="692">+T77+T33+T25+T13+T46+T52</f>
        <v>1500689.4736842108</v>
      </c>
      <c r="U80" s="16">
        <f t="shared" si="692"/>
        <v>375172.3684210527</v>
      </c>
      <c r="V80" s="16">
        <f t="shared" si="692"/>
        <v>22416246.19410526</v>
      </c>
      <c r="W80" s="16">
        <f t="shared" si="692"/>
        <v>193889.08000000002</v>
      </c>
      <c r="X80" s="16">
        <f t="shared" si="692"/>
        <v>193889.08000000002</v>
      </c>
      <c r="Y80" s="16">
        <f t="shared" si="692"/>
        <v>34215.72</v>
      </c>
      <c r="Z80" s="16">
        <f t="shared" si="692"/>
        <v>5063926.5599999996</v>
      </c>
      <c r="AA80" s="16">
        <f t="shared" si="692"/>
        <v>27480172.754105262</v>
      </c>
      <c r="AB80" s="16"/>
      <c r="AC80" s="16">
        <f>+AC77+AC33+AC25+AC13+AC46+AC52</f>
        <v>61548950.488842115</v>
      </c>
      <c r="AD80" s="16"/>
      <c r="AE80" s="16">
        <f t="shared" ref="AE80:AK80" si="693">+AE77+AE33+AE25+AE13</f>
        <v>852668</v>
      </c>
      <c r="AF80" s="16">
        <f t="shared" si="693"/>
        <v>131110.87199999997</v>
      </c>
      <c r="AG80" s="16">
        <f t="shared" si="693"/>
        <v>28704</v>
      </c>
      <c r="AH80" s="16">
        <f t="shared" si="693"/>
        <v>15221</v>
      </c>
      <c r="AI80" s="16">
        <f t="shared" si="693"/>
        <v>255000</v>
      </c>
      <c r="AJ80" s="16">
        <f t="shared" si="693"/>
        <v>1282703.872</v>
      </c>
      <c r="AK80" s="16">
        <f t="shared" si="693"/>
        <v>15392446.464</v>
      </c>
      <c r="AL80" s="16">
        <f t="shared" ref="AL80:AS80" si="694">+AL77+AL33+AL25+AL13+AL46+AL52</f>
        <v>1500689.4736842108</v>
      </c>
      <c r="AM80" s="16">
        <f t="shared" si="694"/>
        <v>375172.3684210527</v>
      </c>
      <c r="AN80" s="16">
        <f t="shared" si="694"/>
        <v>22416246.19410526</v>
      </c>
      <c r="AO80" s="16">
        <f t="shared" si="694"/>
        <v>193889.08000000002</v>
      </c>
      <c r="AP80" s="16">
        <f t="shared" si="694"/>
        <v>193889.08000000002</v>
      </c>
      <c r="AQ80" s="16">
        <f t="shared" si="694"/>
        <v>34215.72</v>
      </c>
      <c r="AR80" s="16">
        <f t="shared" si="694"/>
        <v>5063926.5599999996</v>
      </c>
      <c r="AS80" s="16">
        <f t="shared" si="694"/>
        <v>27480172.754105262</v>
      </c>
      <c r="AT80" s="16"/>
      <c r="AU80" s="16">
        <f>+AU77+AU33+AU25+AU13+AU46+AU52</f>
        <v>20581954.942526314</v>
      </c>
      <c r="AV80" s="16"/>
      <c r="AW80" s="16">
        <f t="shared" ref="AW80:BC80" si="695">+AW77+AW33+AW25+AW13</f>
        <v>878248.04000000015</v>
      </c>
      <c r="AX80" s="16">
        <f t="shared" si="695"/>
        <v>131110.87199999997</v>
      </c>
      <c r="AY80" s="16">
        <f t="shared" si="695"/>
        <v>28704</v>
      </c>
      <c r="AZ80" s="16">
        <f t="shared" si="695"/>
        <v>15221</v>
      </c>
      <c r="BA80" s="16">
        <f t="shared" si="695"/>
        <v>255000</v>
      </c>
      <c r="BB80" s="16">
        <f t="shared" si="695"/>
        <v>1308283.9120000002</v>
      </c>
      <c r="BC80" s="16">
        <f t="shared" si="695"/>
        <v>15699406.943999998</v>
      </c>
      <c r="BD80" s="16">
        <f t="shared" ref="BD80:BK80" si="696">+BD77+BD33+BD25+BD13+BD46+BD52</f>
        <v>1545710.1578947364</v>
      </c>
      <c r="BE80" s="16">
        <f t="shared" si="696"/>
        <v>386427.5394736841</v>
      </c>
      <c r="BF80" s="16">
        <f t="shared" si="696"/>
        <v>22883110.689368419</v>
      </c>
      <c r="BG80" s="16">
        <f t="shared" si="696"/>
        <v>199705.75240000006</v>
      </c>
      <c r="BH80" s="16">
        <f t="shared" si="696"/>
        <v>199705.75240000006</v>
      </c>
      <c r="BI80" s="16">
        <f t="shared" si="696"/>
        <v>35242.191600000006</v>
      </c>
      <c r="BJ80" s="16">
        <f t="shared" si="696"/>
        <v>5215844.3568000011</v>
      </c>
      <c r="BK80" s="16">
        <f t="shared" si="696"/>
        <v>28098955.046168424</v>
      </c>
      <c r="BL80" s="16"/>
      <c r="BM80" s="16">
        <f>+BM77+BM33+BM25+BM13+BM46+BM52</f>
        <v>47895020.150731578</v>
      </c>
      <c r="BN80" s="16"/>
      <c r="BO80" s="16">
        <f t="shared" ref="BO80:BU80" si="697">+BO77+BO33+BO25+BO13</f>
        <v>908986.72139999981</v>
      </c>
      <c r="BP80" s="16">
        <f t="shared" si="697"/>
        <v>131110.87199999997</v>
      </c>
      <c r="BQ80" s="16">
        <f t="shared" si="697"/>
        <v>28704</v>
      </c>
      <c r="BR80" s="16">
        <f t="shared" si="697"/>
        <v>15221</v>
      </c>
      <c r="BS80" s="16">
        <f t="shared" si="697"/>
        <v>255000</v>
      </c>
      <c r="BT80" s="16">
        <f t="shared" si="697"/>
        <v>1339022.5933999997</v>
      </c>
      <c r="BU80" s="16">
        <f t="shared" si="697"/>
        <v>16068271.1208</v>
      </c>
      <c r="BV80" s="16">
        <f t="shared" ref="BV80:CC80" si="698">+BV77+BV33+BV25+BV13+BV46+BV52</f>
        <v>1599810.0134210526</v>
      </c>
      <c r="BW80" s="16">
        <f t="shared" si="698"/>
        <v>399952.50335526315</v>
      </c>
      <c r="BX80" s="16">
        <f t="shared" si="698"/>
        <v>23444126.191176314</v>
      </c>
      <c r="BY80" s="16">
        <f t="shared" si="698"/>
        <v>206695.45373400001</v>
      </c>
      <c r="BZ80" s="16">
        <f t="shared" si="698"/>
        <v>206695.45373400001</v>
      </c>
      <c r="CA80" s="16">
        <f t="shared" si="698"/>
        <v>36475.668305999992</v>
      </c>
      <c r="CB80" s="16">
        <f t="shared" si="698"/>
        <v>5398398.9092880003</v>
      </c>
      <c r="CC80" s="16">
        <f t="shared" si="698"/>
        <v>28842525.100464314</v>
      </c>
      <c r="CD80" s="16"/>
      <c r="CE80" s="16">
        <f>+CE77+CE33+CE25+CE13+CE46+CE52</f>
        <v>56512259.891682155</v>
      </c>
      <c r="CF80" s="16"/>
      <c r="CG80" s="16">
        <f t="shared" ref="CG80:CM80" si="699">+CG77+CG33+CG25+CG13</f>
        <v>945346.19025600003</v>
      </c>
      <c r="CH80" s="16">
        <f t="shared" si="699"/>
        <v>131110.87199999997</v>
      </c>
      <c r="CI80" s="16">
        <f t="shared" si="699"/>
        <v>28704</v>
      </c>
      <c r="CJ80" s="16">
        <f t="shared" si="699"/>
        <v>15221</v>
      </c>
      <c r="CK80" s="16">
        <f t="shared" si="699"/>
        <v>255000</v>
      </c>
      <c r="CL80" s="16">
        <f t="shared" si="699"/>
        <v>1375382.062256</v>
      </c>
      <c r="CM80" s="16">
        <f t="shared" si="699"/>
        <v>16504584.747071998</v>
      </c>
      <c r="CN80" s="16">
        <f t="shared" ref="CN80:CU80" si="700">+CN77+CN33+CN25+CN13+CN46+CN52</f>
        <v>1663802.413957895</v>
      </c>
      <c r="CO80" s="16">
        <f t="shared" si="700"/>
        <v>415950.60348947375</v>
      </c>
      <c r="CP80" s="16">
        <f t="shared" si="700"/>
        <v>24107727.384743374</v>
      </c>
      <c r="CQ80" s="16">
        <f t="shared" si="700"/>
        <v>214963.27188335996</v>
      </c>
      <c r="CR80" s="16">
        <f t="shared" si="700"/>
        <v>214963.27188335996</v>
      </c>
      <c r="CS80" s="16">
        <f t="shared" si="700"/>
        <v>37934.695038239995</v>
      </c>
      <c r="CT80" s="16">
        <f t="shared" si="700"/>
        <v>5614334.8656595191</v>
      </c>
      <c r="CU80" s="16">
        <f t="shared" si="700"/>
        <v>29722062.250402886</v>
      </c>
      <c r="CV80" s="16"/>
      <c r="CW80" s="16">
        <f>+CW77+CW33+CW25+CW13+CW46+CW52</f>
        <v>63375368.987629384</v>
      </c>
      <c r="CX80" s="16"/>
      <c r="CY80" s="16">
        <f t="shared" ref="CY80:DE80" si="701">+CY77+CY33+CY25+CY13</f>
        <v>987886.76881751977</v>
      </c>
      <c r="CZ80" s="16">
        <f t="shared" si="701"/>
        <v>131110.87199999997</v>
      </c>
      <c r="DA80" s="16">
        <f t="shared" si="701"/>
        <v>28704</v>
      </c>
      <c r="DB80" s="16">
        <f t="shared" si="701"/>
        <v>15221</v>
      </c>
      <c r="DC80" s="16">
        <f t="shared" si="701"/>
        <v>255000</v>
      </c>
      <c r="DD80" s="16">
        <f t="shared" si="701"/>
        <v>1417922.64081752</v>
      </c>
      <c r="DE80" s="16">
        <f t="shared" si="701"/>
        <v>17015071.689810239</v>
      </c>
      <c r="DF80" s="16">
        <f t="shared" ref="DF80:DM80" si="702">+DF77+DF33+DF25+DF13+DF46+DF52</f>
        <v>1738673.5225859999</v>
      </c>
      <c r="DG80" s="16">
        <f t="shared" si="702"/>
        <v>434668.38064649998</v>
      </c>
      <c r="DH80" s="16">
        <f t="shared" si="702"/>
        <v>24884140.781216819</v>
      </c>
      <c r="DI80" s="16">
        <f t="shared" si="702"/>
        <v>224636.61911811115</v>
      </c>
      <c r="DJ80" s="16">
        <f t="shared" si="702"/>
        <v>224636.61911811115</v>
      </c>
      <c r="DK80" s="16">
        <f t="shared" si="702"/>
        <v>39641.756314960789</v>
      </c>
      <c r="DL80" s="16">
        <f t="shared" si="702"/>
        <v>5866979.9346141983</v>
      </c>
      <c r="DM80" s="16">
        <f t="shared" si="702"/>
        <v>30751120.715831019</v>
      </c>
      <c r="DN80" s="16"/>
      <c r="DO80" s="16">
        <f>+DO77+DO33+DO25+DO13+DO46+DO52</f>
        <v>70496563.257253185</v>
      </c>
      <c r="DP80" s="16"/>
    </row>
    <row r="81" spans="2:120" x14ac:dyDescent="0.2"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</row>
    <row r="82" spans="2:120" s="41" customFormat="1" x14ac:dyDescent="0.2">
      <c r="B82" s="40"/>
      <c r="C82" s="40"/>
      <c r="F82" s="40"/>
      <c r="G82" s="40"/>
      <c r="H82" s="40"/>
      <c r="I82" s="40"/>
      <c r="J82" s="40"/>
      <c r="K82" s="40"/>
      <c r="L82" s="40"/>
    </row>
    <row r="83" spans="2:120" x14ac:dyDescent="0.2">
      <c r="M83" s="7" t="s">
        <v>6</v>
      </c>
      <c r="N83"/>
      <c r="O83" s="42">
        <f>M6</f>
        <v>0</v>
      </c>
      <c r="P83"/>
      <c r="S83" s="29" t="s">
        <v>7</v>
      </c>
      <c r="U83"/>
      <c r="Y83"/>
      <c r="AE83" s="7" t="s">
        <v>6</v>
      </c>
      <c r="AF83"/>
      <c r="AG83" s="42" t="str">
        <f>AE6</f>
        <v>PLAZAS AÑO 1</v>
      </c>
      <c r="AH83"/>
      <c r="AK83" s="29" t="s">
        <v>7</v>
      </c>
      <c r="AM83"/>
      <c r="AQ83"/>
      <c r="AW83" s="7" t="s">
        <v>6</v>
      </c>
      <c r="AX83"/>
      <c r="AY83" s="42" t="str">
        <f>AW6</f>
        <v>PLAZAS AÑO 2</v>
      </c>
      <c r="AZ83"/>
      <c r="BC83" s="29" t="s">
        <v>7</v>
      </c>
      <c r="BE83"/>
      <c r="BI83"/>
      <c r="BO83" s="7" t="s">
        <v>6</v>
      </c>
      <c r="BP83"/>
      <c r="BQ83" s="42" t="str">
        <f>BO6</f>
        <v>PLAZAS AÑO 3</v>
      </c>
      <c r="BR83"/>
      <c r="BU83" s="29" t="s">
        <v>7</v>
      </c>
      <c r="BW83"/>
      <c r="CA83"/>
      <c r="CG83" s="7" t="s">
        <v>6</v>
      </c>
      <c r="CH83"/>
      <c r="CI83" s="42" t="str">
        <f>CG6</f>
        <v>PLAZAS AÑO 4</v>
      </c>
      <c r="CJ83"/>
      <c r="CM83" s="29" t="s">
        <v>7</v>
      </c>
      <c r="CO83"/>
      <c r="CS83"/>
      <c r="CY83" s="7" t="s">
        <v>6</v>
      </c>
      <c r="CZ83"/>
      <c r="DA83" s="42" t="str">
        <f>CY6</f>
        <v>PLAZAS AÑO 5</v>
      </c>
      <c r="DB83"/>
      <c r="DE83" s="29" t="s">
        <v>7</v>
      </c>
      <c r="DG83"/>
      <c r="DK83"/>
    </row>
    <row r="84" spans="2:120" ht="32" x14ac:dyDescent="0.2">
      <c r="M84" s="8" t="s">
        <v>15</v>
      </c>
      <c r="N84" s="8" t="s">
        <v>16</v>
      </c>
      <c r="O84" s="8"/>
      <c r="P84" s="10"/>
      <c r="S84" s="8" t="s">
        <v>107</v>
      </c>
      <c r="T84" s="8" t="s">
        <v>17</v>
      </c>
      <c r="U84"/>
      <c r="Y84" s="8"/>
      <c r="AE84" s="8" t="s">
        <v>15</v>
      </c>
      <c r="AF84" s="8" t="s">
        <v>16</v>
      </c>
      <c r="AG84" s="8"/>
      <c r="AH84" s="10"/>
      <c r="AK84" s="8" t="s">
        <v>107</v>
      </c>
      <c r="AL84" s="8" t="s">
        <v>17</v>
      </c>
      <c r="AM84"/>
      <c r="AQ84" s="8"/>
      <c r="AW84" s="8" t="s">
        <v>15</v>
      </c>
      <c r="AX84" s="8" t="s">
        <v>16</v>
      </c>
      <c r="AY84" s="8"/>
      <c r="AZ84" s="10"/>
      <c r="BC84" s="8" t="s">
        <v>107</v>
      </c>
      <c r="BD84" s="8" t="s">
        <v>17</v>
      </c>
      <c r="BE84"/>
      <c r="BI84" s="8"/>
      <c r="BO84" s="8" t="s">
        <v>15</v>
      </c>
      <c r="BP84" s="8" t="s">
        <v>16</v>
      </c>
      <c r="BQ84" s="8"/>
      <c r="BR84" s="10"/>
      <c r="BU84" s="8" t="s">
        <v>107</v>
      </c>
      <c r="BV84" s="8" t="s">
        <v>17</v>
      </c>
      <c r="BW84"/>
      <c r="CA84" s="8"/>
      <c r="CG84" s="8" t="s">
        <v>15</v>
      </c>
      <c r="CH84" s="8" t="s">
        <v>16</v>
      </c>
      <c r="CI84" s="8"/>
      <c r="CJ84" s="10"/>
      <c r="CM84" s="8" t="s">
        <v>107</v>
      </c>
      <c r="CN84" s="8" t="s">
        <v>17</v>
      </c>
      <c r="CO84"/>
      <c r="CS84" s="8"/>
      <c r="CY84" s="8" t="s">
        <v>15</v>
      </c>
      <c r="CZ84" s="8" t="s">
        <v>16</v>
      </c>
      <c r="DA84" s="8"/>
      <c r="DB84" s="10"/>
      <c r="DE84" s="8" t="s">
        <v>107</v>
      </c>
      <c r="DF84" s="8" t="s">
        <v>17</v>
      </c>
      <c r="DG84"/>
      <c r="DK84" s="8"/>
    </row>
    <row r="85" spans="2:120" x14ac:dyDescent="0.2">
      <c r="K85" s="7" t="s">
        <v>263</v>
      </c>
      <c r="M85" t="s">
        <v>18</v>
      </c>
      <c r="N85" s="2">
        <f>SUMIF(Nomina!$B$8:$B$80,M85,Nomina!$F$8:$F$80)</f>
        <v>0</v>
      </c>
      <c r="O85" s="10">
        <f>P93</f>
        <v>1450</v>
      </c>
      <c r="P85" s="10">
        <f>N85*O85</f>
        <v>0</v>
      </c>
      <c r="S85" s="12" t="s">
        <v>20</v>
      </c>
      <c r="T85" s="10">
        <v>200</v>
      </c>
      <c r="U85"/>
      <c r="Y85" s="2"/>
      <c r="AE85" t="s">
        <v>18</v>
      </c>
      <c r="AF85" s="2">
        <f>SUMIF(Nomina!$B$8:$B$80,AE85,Nomina!$G$8:$G$80)</f>
        <v>33</v>
      </c>
      <c r="AG85" s="10">
        <f>AH93</f>
        <v>1450</v>
      </c>
      <c r="AH85" s="10">
        <f>AF85*AG85</f>
        <v>47850</v>
      </c>
      <c r="AK85" s="12" t="s">
        <v>20</v>
      </c>
      <c r="AL85" s="10">
        <v>200</v>
      </c>
      <c r="AM85"/>
      <c r="AQ85" s="2"/>
      <c r="AW85" t="s">
        <v>18</v>
      </c>
      <c r="AX85" s="2">
        <f>SUMIF(Nomina!$B$8:$B$80,AW85,Nomina!$H$8:$H$80)</f>
        <v>45</v>
      </c>
      <c r="AY85" s="10">
        <f>AZ93</f>
        <v>1493.5</v>
      </c>
      <c r="AZ85" s="10">
        <f>AX85*AY85</f>
        <v>67207.5</v>
      </c>
      <c r="BC85" s="12" t="s">
        <v>20</v>
      </c>
      <c r="BD85" s="10">
        <f>AL85*(1+AW7)</f>
        <v>206</v>
      </c>
      <c r="BE85"/>
      <c r="BI85" s="2"/>
      <c r="BO85" t="s">
        <v>18</v>
      </c>
      <c r="BP85" s="2">
        <f>SUMIF(Nomina!$B$8:$B$80,BO85,Nomina!$I$8:$I$80)</f>
        <v>64</v>
      </c>
      <c r="BQ85" s="10">
        <f>BR93</f>
        <v>1545.7724999999998</v>
      </c>
      <c r="BR85" s="10">
        <f>BP85*BQ85</f>
        <v>98929.439999999988</v>
      </c>
      <c r="BU85" s="12" t="s">
        <v>20</v>
      </c>
      <c r="BV85" s="10">
        <f>BD85*(1+BO7)</f>
        <v>213.20999999999998</v>
      </c>
      <c r="BW85"/>
      <c r="CA85" s="2"/>
      <c r="CG85" t="s">
        <v>18</v>
      </c>
      <c r="CH85" s="2">
        <f>SUMIF(Nomina!$B$8:$B$80,CG85,Nomina!$J$8:$J$80)</f>
        <v>68</v>
      </c>
      <c r="CI85" s="10">
        <f>CJ93</f>
        <v>1607.6034</v>
      </c>
      <c r="CJ85" s="10">
        <f>CH85*CI85</f>
        <v>109317.0312</v>
      </c>
      <c r="CM85" s="12" t="s">
        <v>20</v>
      </c>
      <c r="CN85" s="10">
        <f>BV85*(1+CG7)</f>
        <v>221.73839999999998</v>
      </c>
      <c r="CO85"/>
      <c r="CS85" s="2"/>
      <c r="CY85" t="s">
        <v>18</v>
      </c>
      <c r="CZ85" s="2">
        <f>SUMIF(Nomina!$B$8:$B$80,CY85,Nomina!$K$8:$K$80)</f>
        <v>83</v>
      </c>
      <c r="DA85" s="10">
        <f>DB93</f>
        <v>1679.945553</v>
      </c>
      <c r="DB85" s="10">
        <f>CZ85*DA85</f>
        <v>139435.48089899999</v>
      </c>
      <c r="DE85" s="12" t="s">
        <v>20</v>
      </c>
      <c r="DF85" s="10">
        <f>CN85*(1+CY7)</f>
        <v>231.71662799999996</v>
      </c>
      <c r="DG85"/>
      <c r="DK85" s="2"/>
    </row>
    <row r="86" spans="2:120" x14ac:dyDescent="0.2">
      <c r="D86" s="2"/>
      <c r="E86" s="4"/>
      <c r="F86" s="7" t="s">
        <v>108</v>
      </c>
      <c r="G86" s="3" t="s">
        <v>114</v>
      </c>
      <c r="H86" s="3" t="s">
        <v>115</v>
      </c>
      <c r="I86" s="3" t="s">
        <v>116</v>
      </c>
      <c r="J86" s="3" t="s">
        <v>117</v>
      </c>
      <c r="K86" s="7" t="s">
        <v>259</v>
      </c>
      <c r="M86" t="s">
        <v>21</v>
      </c>
      <c r="N86" s="13">
        <f>SUMIF(Nomina!$B$8:$B$80,M86,Nomina!$F$8:$F$80)</f>
        <v>0</v>
      </c>
      <c r="O86" s="10">
        <f>P100</f>
        <v>3050</v>
      </c>
      <c r="P86" s="14">
        <f>N86*O86</f>
        <v>0</v>
      </c>
      <c r="S86" s="12" t="s">
        <v>22</v>
      </c>
      <c r="T86" s="10">
        <v>180</v>
      </c>
      <c r="U86"/>
      <c r="Y86" s="2"/>
      <c r="AE86" t="s">
        <v>21</v>
      </c>
      <c r="AF86" s="13">
        <f>SUMIF(Nomina!$B$8:$B$80,AE86,Nomina!$G$8:$G$80)</f>
        <v>11</v>
      </c>
      <c r="AG86" s="10">
        <f>AH100</f>
        <v>3800</v>
      </c>
      <c r="AH86" s="14">
        <f>AF86*AG86</f>
        <v>41800</v>
      </c>
      <c r="AK86" s="12" t="s">
        <v>22</v>
      </c>
      <c r="AL86" s="10">
        <v>180</v>
      </c>
      <c r="AM86"/>
      <c r="AQ86" s="2"/>
      <c r="AW86" t="s">
        <v>21</v>
      </c>
      <c r="AX86" s="13">
        <f>SUMIF(Nomina!$B$8:$B$80,AW86,Nomina!$H$8:$H$80)</f>
        <v>82</v>
      </c>
      <c r="AY86" s="10">
        <f>AZ100</f>
        <v>3914</v>
      </c>
      <c r="AZ86" s="14">
        <f>AX86*AY86</f>
        <v>320948</v>
      </c>
      <c r="BC86" s="12" t="s">
        <v>22</v>
      </c>
      <c r="BD86" s="10">
        <f>AL86*(1+AW7)</f>
        <v>185.4</v>
      </c>
      <c r="BE86"/>
      <c r="BI86" s="2"/>
      <c r="BO86" t="s">
        <v>21</v>
      </c>
      <c r="BP86" s="13">
        <f>SUMIF(Nomina!$B$8:$B$80,BO86,Nomina!$I$8:$I$80)</f>
        <v>85</v>
      </c>
      <c r="BQ86" s="10">
        <f>BR100</f>
        <v>4050.99</v>
      </c>
      <c r="BR86" s="14">
        <f>BP86*BQ86</f>
        <v>344334.14999999997</v>
      </c>
      <c r="BU86" s="12" t="s">
        <v>22</v>
      </c>
      <c r="BV86" s="10">
        <f>BD86*(1+BO7)</f>
        <v>191.88899999999998</v>
      </c>
      <c r="BW86"/>
      <c r="CA86" s="2"/>
      <c r="CG86" t="s">
        <v>21</v>
      </c>
      <c r="CH86" s="13">
        <f>SUMIF(Nomina!$B$8:$B$80,CG86,Nomina!$J$8:$J$80)</f>
        <v>94</v>
      </c>
      <c r="CI86" s="10">
        <f>CJ100</f>
        <v>4213.0295999999998</v>
      </c>
      <c r="CJ86" s="14">
        <f>CH86*CI86</f>
        <v>396024.78239999997</v>
      </c>
      <c r="CM86" s="12" t="s">
        <v>22</v>
      </c>
      <c r="CN86" s="10">
        <f>BV86*(1+CG7)</f>
        <v>199.56456</v>
      </c>
      <c r="CO86"/>
      <c r="CS86" s="2"/>
      <c r="CY86" t="s">
        <v>21</v>
      </c>
      <c r="CZ86" s="13">
        <f>SUMIF(Nomina!$B$8:$B$80,CY86,Nomina!$K$8:$K$80)</f>
        <v>95</v>
      </c>
      <c r="DA86" s="10">
        <f>DB100</f>
        <v>4402.6159319999997</v>
      </c>
      <c r="DB86" s="14">
        <f>CZ86*DA86</f>
        <v>418248.51353999996</v>
      </c>
      <c r="DE86" s="12" t="s">
        <v>22</v>
      </c>
      <c r="DF86" s="10">
        <f>CN86*(1+CY7)</f>
        <v>208.54496519999998</v>
      </c>
      <c r="DG86"/>
      <c r="DK86" s="2"/>
    </row>
    <row r="87" spans="2:120" x14ac:dyDescent="0.2">
      <c r="D87" s="47">
        <v>1</v>
      </c>
      <c r="E87" t="s">
        <v>109</v>
      </c>
      <c r="F87" s="10">
        <v>41390</v>
      </c>
      <c r="G87" s="10">
        <v>6374.0599999999995</v>
      </c>
      <c r="H87" s="10">
        <v>624</v>
      </c>
      <c r="I87" s="10">
        <v>0</v>
      </c>
      <c r="J87" s="10">
        <v>40000</v>
      </c>
      <c r="K87" s="10">
        <f>V9/12</f>
        <v>94061.031491228074</v>
      </c>
      <c r="M87"/>
      <c r="N87" s="2">
        <f>SUM(N85:N86)</f>
        <v>0</v>
      </c>
      <c r="O87"/>
      <c r="P87" s="15">
        <f>SUM(P85:P86)</f>
        <v>0</v>
      </c>
      <c r="S87" s="12" t="s">
        <v>23</v>
      </c>
      <c r="T87" s="10">
        <v>180</v>
      </c>
      <c r="U87"/>
      <c r="Y87" s="2"/>
      <c r="AE87"/>
      <c r="AF87" s="2">
        <f>SUM(AF85:AF86)</f>
        <v>44</v>
      </c>
      <c r="AG87"/>
      <c r="AH87" s="15">
        <f>SUM(AH85:AH86)</f>
        <v>89650</v>
      </c>
      <c r="AK87" s="12" t="s">
        <v>23</v>
      </c>
      <c r="AL87" s="10">
        <v>180</v>
      </c>
      <c r="AM87"/>
      <c r="AQ87" s="2"/>
      <c r="AW87"/>
      <c r="AX87" s="2">
        <f>SUM(AX85:AX86)</f>
        <v>127</v>
      </c>
      <c r="AY87" s="10"/>
      <c r="AZ87" s="15">
        <f>SUM(AZ85:AZ86)</f>
        <v>388155.5</v>
      </c>
      <c r="BC87" s="12" t="s">
        <v>23</v>
      </c>
      <c r="BD87" s="10">
        <f>AL87*(1+AW7)</f>
        <v>185.4</v>
      </c>
      <c r="BE87"/>
      <c r="BI87" s="2"/>
      <c r="BO87"/>
      <c r="BP87" s="2">
        <f>SUM(BP85:BP86)</f>
        <v>149</v>
      </c>
      <c r="BQ87"/>
      <c r="BR87" s="15">
        <f>SUM(BR85:BR86)</f>
        <v>443263.58999999997</v>
      </c>
      <c r="BU87" s="12" t="s">
        <v>23</v>
      </c>
      <c r="BV87" s="10">
        <f>BD87*(1+BO7)</f>
        <v>191.88899999999998</v>
      </c>
      <c r="BW87"/>
      <c r="CA87" s="2"/>
      <c r="CG87"/>
      <c r="CH87" s="2">
        <f>SUM(CH85:CH86)</f>
        <v>162</v>
      </c>
      <c r="CI87"/>
      <c r="CJ87" s="15">
        <f>SUM(CJ85:CJ86)</f>
        <v>505341.81359999999</v>
      </c>
      <c r="CM87" s="12" t="s">
        <v>23</v>
      </c>
      <c r="CN87" s="10">
        <f>BV87*(1+CG7)</f>
        <v>199.56456</v>
      </c>
      <c r="CO87"/>
      <c r="CS87" s="2"/>
      <c r="CY87"/>
      <c r="CZ87" s="2">
        <f>SUM(CZ85:CZ86)</f>
        <v>178</v>
      </c>
      <c r="DA87"/>
      <c r="DB87" s="15">
        <f>SUM(DB85:DB86)</f>
        <v>557683.99443899991</v>
      </c>
      <c r="DE87" s="12" t="s">
        <v>23</v>
      </c>
      <c r="DF87" s="10">
        <f>CN87*(1+CY7)</f>
        <v>208.54496519999998</v>
      </c>
      <c r="DG87"/>
      <c r="DK87" s="2"/>
    </row>
    <row r="88" spans="2:120" x14ac:dyDescent="0.2">
      <c r="D88" s="47">
        <v>2</v>
      </c>
      <c r="E88" t="s">
        <v>112</v>
      </c>
      <c r="F88" s="10">
        <v>28144</v>
      </c>
      <c r="G88" s="10">
        <v>4334.1760000000004</v>
      </c>
      <c r="H88" s="10">
        <v>624</v>
      </c>
      <c r="I88" s="10">
        <v>0</v>
      </c>
      <c r="J88" s="10">
        <v>15000</v>
      </c>
      <c r="K88" s="10">
        <f>V14/12</f>
        <v>51959.632140350877</v>
      </c>
      <c r="M88"/>
      <c r="N88"/>
      <c r="O88" s="20" t="s">
        <v>70</v>
      </c>
      <c r="P88" s="33">
        <v>0.15</v>
      </c>
      <c r="S88" s="12" t="s">
        <v>110</v>
      </c>
      <c r="T88" s="10">
        <v>250</v>
      </c>
      <c r="U88"/>
      <c r="Y88"/>
      <c r="AE88"/>
      <c r="AF88"/>
      <c r="AG88" s="20" t="s">
        <v>70</v>
      </c>
      <c r="AH88" s="33">
        <v>0.15</v>
      </c>
      <c r="AK88" s="12" t="s">
        <v>110</v>
      </c>
      <c r="AL88" s="10">
        <v>250</v>
      </c>
      <c r="AM88"/>
      <c r="AQ88"/>
      <c r="AW88"/>
      <c r="AX88"/>
      <c r="AY88" s="18" t="s">
        <v>70</v>
      </c>
      <c r="AZ88" s="33">
        <v>0.15</v>
      </c>
      <c r="BC88" s="12" t="s">
        <v>110</v>
      </c>
      <c r="BD88" s="10">
        <f>AL88*(1+AW7)</f>
        <v>257.5</v>
      </c>
      <c r="BE88"/>
      <c r="BI88"/>
      <c r="BO88"/>
      <c r="BP88"/>
      <c r="BQ88" s="20" t="s">
        <v>70</v>
      </c>
      <c r="BR88" s="33">
        <v>0.15</v>
      </c>
      <c r="BU88" s="12" t="s">
        <v>110</v>
      </c>
      <c r="BV88" s="10">
        <f>BD88*(1+BO7)</f>
        <v>266.51249999999999</v>
      </c>
      <c r="BW88"/>
      <c r="CA88"/>
      <c r="CG88"/>
      <c r="CH88"/>
      <c r="CI88" s="20" t="s">
        <v>70</v>
      </c>
      <c r="CJ88" s="33">
        <v>0.15</v>
      </c>
      <c r="CM88" s="12" t="s">
        <v>110</v>
      </c>
      <c r="CN88" s="10">
        <f>BV88*(1+CG7)</f>
        <v>277.173</v>
      </c>
      <c r="CO88"/>
      <c r="CS88"/>
      <c r="CY88"/>
      <c r="CZ88"/>
      <c r="DA88" s="20" t="s">
        <v>70</v>
      </c>
      <c r="DB88" s="33">
        <v>0.15</v>
      </c>
      <c r="DE88" s="12" t="s">
        <v>110</v>
      </c>
      <c r="DF88" s="10">
        <f>CN88*(1+CY7)</f>
        <v>289.64578499999999</v>
      </c>
      <c r="DG88"/>
      <c r="DK88"/>
    </row>
    <row r="89" spans="2:120" x14ac:dyDescent="0.2">
      <c r="D89" s="47">
        <v>3</v>
      </c>
      <c r="E89" t="s">
        <v>113</v>
      </c>
      <c r="F89" s="10">
        <v>23214</v>
      </c>
      <c r="G89" s="10">
        <v>3574.9560000000001</v>
      </c>
      <c r="H89" s="10">
        <v>624</v>
      </c>
      <c r="I89" s="10">
        <v>0</v>
      </c>
      <c r="J89" s="10">
        <v>10000</v>
      </c>
      <c r="K89" s="10">
        <f>V11/12</f>
        <v>40594.699421052625</v>
      </c>
      <c r="M89" s="1"/>
      <c r="N89" s="1"/>
      <c r="O89" s="1"/>
      <c r="P89" s="15">
        <f>P87*(1+P88)</f>
        <v>0</v>
      </c>
      <c r="S89" s="12" t="s">
        <v>24</v>
      </c>
      <c r="T89" s="14">
        <v>250</v>
      </c>
      <c r="U89"/>
      <c r="Y89" s="1"/>
      <c r="AE89" s="1"/>
      <c r="AF89" s="1"/>
      <c r="AG89" s="1"/>
      <c r="AH89" s="15">
        <f>AH87*(1+AH88)</f>
        <v>103097.49999999999</v>
      </c>
      <c r="AK89" s="12" t="s">
        <v>24</v>
      </c>
      <c r="AL89" s="14">
        <v>250</v>
      </c>
      <c r="AM89"/>
      <c r="AQ89" s="1"/>
      <c r="AW89" s="1"/>
      <c r="AX89" s="1"/>
      <c r="AY89" s="10"/>
      <c r="AZ89" s="15">
        <f>AZ87*(1+AZ88)</f>
        <v>446378.82499999995</v>
      </c>
      <c r="BC89" s="12" t="s">
        <v>24</v>
      </c>
      <c r="BD89" s="14">
        <f>AL89*(1+AW7)</f>
        <v>257.5</v>
      </c>
      <c r="BE89"/>
      <c r="BI89" s="1"/>
      <c r="BO89" s="1"/>
      <c r="BP89" s="1"/>
      <c r="BQ89" s="1"/>
      <c r="BR89" s="15">
        <f>BR87*(1+BR88)</f>
        <v>509753.12849999993</v>
      </c>
      <c r="BU89" s="12" t="s">
        <v>24</v>
      </c>
      <c r="BV89" s="14">
        <f>BD89*(1+BO7)</f>
        <v>266.51249999999999</v>
      </c>
      <c r="BW89"/>
      <c r="CA89" s="1"/>
      <c r="CG89" s="1"/>
      <c r="CH89" s="1"/>
      <c r="CI89" s="1"/>
      <c r="CJ89" s="15">
        <f>CJ87*(1+CJ88)</f>
        <v>581143.08563999995</v>
      </c>
      <c r="CM89" s="12" t="s">
        <v>24</v>
      </c>
      <c r="CN89" s="14">
        <f>BV89*(1+CG7)</f>
        <v>277.173</v>
      </c>
      <c r="CO89"/>
      <c r="CS89" s="1"/>
      <c r="CY89" s="1"/>
      <c r="CZ89" s="1"/>
      <c r="DA89" s="1"/>
      <c r="DB89" s="15">
        <f>DB87*(1+DB88)</f>
        <v>641336.59360484988</v>
      </c>
      <c r="DE89" s="12" t="s">
        <v>24</v>
      </c>
      <c r="DF89" s="14">
        <f>CN89*(1+CY7)</f>
        <v>289.64578499999999</v>
      </c>
      <c r="DG89"/>
      <c r="DK89" s="1"/>
    </row>
    <row r="90" spans="2:120" x14ac:dyDescent="0.2">
      <c r="D90" s="47">
        <v>4</v>
      </c>
      <c r="E90" t="s">
        <v>111</v>
      </c>
      <c r="F90" s="10">
        <v>23214</v>
      </c>
      <c r="G90" s="10">
        <v>3574.9560000000001</v>
      </c>
      <c r="H90" s="10">
        <v>624</v>
      </c>
      <c r="I90" s="10">
        <v>0</v>
      </c>
      <c r="J90" s="10">
        <v>8000</v>
      </c>
      <c r="K90" s="10">
        <f>V15/12</f>
        <v>38594.699421052625</v>
      </c>
      <c r="M90" s="1" t="s">
        <v>25</v>
      </c>
      <c r="N90"/>
      <c r="O90"/>
      <c r="P90" s="15"/>
      <c r="S90" s="17" t="s">
        <v>26</v>
      </c>
      <c r="T90" s="15">
        <f>SUM(T85:T89)</f>
        <v>1060</v>
      </c>
      <c r="U90"/>
      <c r="Y90"/>
      <c r="AE90" s="1" t="s">
        <v>25</v>
      </c>
      <c r="AF90"/>
      <c r="AG90"/>
      <c r="AH90" s="15"/>
      <c r="AK90" s="17" t="s">
        <v>26</v>
      </c>
      <c r="AL90" s="15">
        <f>SUM(AL85:AL89)</f>
        <v>1060</v>
      </c>
      <c r="AM90"/>
      <c r="AQ90"/>
      <c r="AW90" s="1" t="s">
        <v>25</v>
      </c>
      <c r="AX90"/>
      <c r="AY90" s="10"/>
      <c r="AZ90" s="15"/>
      <c r="BC90" s="17" t="s">
        <v>26</v>
      </c>
      <c r="BD90" s="15">
        <f>SUM(BD85:BD89)</f>
        <v>1091.8</v>
      </c>
      <c r="BE90"/>
      <c r="BI90"/>
      <c r="BO90" s="1" t="s">
        <v>25</v>
      </c>
      <c r="BP90"/>
      <c r="BQ90" s="10"/>
      <c r="BR90" s="15"/>
      <c r="BU90" s="17" t="s">
        <v>26</v>
      </c>
      <c r="BV90" s="15">
        <f>SUM(BV85:BV89)</f>
        <v>1130.0129999999999</v>
      </c>
      <c r="BW90"/>
      <c r="CA90"/>
      <c r="CG90" s="1" t="s">
        <v>25</v>
      </c>
      <c r="CH90"/>
      <c r="CI90" s="10"/>
      <c r="CJ90" s="15"/>
      <c r="CM90" s="17" t="s">
        <v>26</v>
      </c>
      <c r="CN90" s="15">
        <f>SUM(CN85:CN89)</f>
        <v>1175.21352</v>
      </c>
      <c r="CO90"/>
      <c r="CS90"/>
      <c r="CY90" s="1" t="s">
        <v>25</v>
      </c>
      <c r="CZ90"/>
      <c r="DA90" s="10"/>
      <c r="DB90" s="15"/>
      <c r="DE90" s="17" t="s">
        <v>26</v>
      </c>
      <c r="DF90" s="15">
        <f>SUM(DF85:DF89)</f>
        <v>1228.0981283999997</v>
      </c>
      <c r="DG90"/>
      <c r="DK90"/>
    </row>
    <row r="91" spans="2:120" x14ac:dyDescent="0.2">
      <c r="D91" s="47">
        <v>5</v>
      </c>
      <c r="E91" t="s">
        <v>256</v>
      </c>
      <c r="F91" s="10">
        <v>19909</v>
      </c>
      <c r="G91" s="10">
        <v>3065.9859999999999</v>
      </c>
      <c r="H91" s="10">
        <v>624</v>
      </c>
      <c r="I91" s="10">
        <v>491</v>
      </c>
      <c r="J91" s="10">
        <v>4000</v>
      </c>
      <c r="K91" s="10">
        <f>V73/12</f>
        <v>30818.741482456138</v>
      </c>
      <c r="M91" t="s">
        <v>27</v>
      </c>
      <c r="N91" s="2">
        <v>2</v>
      </c>
      <c r="O91" s="2">
        <v>350</v>
      </c>
      <c r="P91" s="10">
        <f>N91*O91</f>
        <v>700</v>
      </c>
      <c r="S91" s="12" t="s">
        <v>28</v>
      </c>
      <c r="T91" s="14">
        <f>SUMIF($C$8:$C$80,$D$90,$F$8:$F$80)</f>
        <v>0</v>
      </c>
      <c r="U91" s="1"/>
      <c r="Y91" s="2"/>
      <c r="AE91" t="s">
        <v>27</v>
      </c>
      <c r="AF91" s="2">
        <v>2</v>
      </c>
      <c r="AG91" s="2">
        <v>350</v>
      </c>
      <c r="AH91" s="10">
        <f>AF91*AG91</f>
        <v>700</v>
      </c>
      <c r="AK91" s="12" t="s">
        <v>28</v>
      </c>
      <c r="AL91" s="14">
        <f>AF86</f>
        <v>11</v>
      </c>
      <c r="AM91" s="1"/>
      <c r="AQ91" s="2"/>
      <c r="AW91" t="s">
        <v>27</v>
      </c>
      <c r="AX91" s="2">
        <v>2</v>
      </c>
      <c r="AY91" s="10">
        <f>AG91*(1+AW7)</f>
        <v>360.5</v>
      </c>
      <c r="AZ91" s="10">
        <f>AX91*AY91</f>
        <v>721</v>
      </c>
      <c r="BC91" s="12" t="s">
        <v>28</v>
      </c>
      <c r="BD91" s="14">
        <f>AX86</f>
        <v>82</v>
      </c>
      <c r="BE91" s="1"/>
      <c r="BI91" s="2"/>
      <c r="BO91" t="s">
        <v>27</v>
      </c>
      <c r="BP91" s="2">
        <v>2</v>
      </c>
      <c r="BQ91" s="10">
        <f>AY91*(1+BO7)</f>
        <v>373.11749999999995</v>
      </c>
      <c r="BR91" s="10">
        <f>BP91*BQ91</f>
        <v>746.2349999999999</v>
      </c>
      <c r="BU91" s="12" t="s">
        <v>28</v>
      </c>
      <c r="BV91" s="14">
        <f>BP86</f>
        <v>85</v>
      </c>
      <c r="BW91" s="1"/>
      <c r="CA91" s="2"/>
      <c r="CG91" t="s">
        <v>27</v>
      </c>
      <c r="CH91" s="2">
        <v>2</v>
      </c>
      <c r="CI91" s="10">
        <f>BQ91*(1+CG7)</f>
        <v>388.04219999999998</v>
      </c>
      <c r="CJ91" s="10">
        <f>CH91*CI91</f>
        <v>776.08439999999996</v>
      </c>
      <c r="CM91" s="12" t="s">
        <v>28</v>
      </c>
      <c r="CN91" s="14">
        <f>CH86</f>
        <v>94</v>
      </c>
      <c r="CO91" s="1"/>
      <c r="CS91" s="2"/>
      <c r="CY91" t="s">
        <v>27</v>
      </c>
      <c r="CZ91" s="2">
        <v>2</v>
      </c>
      <c r="DA91" s="10">
        <f>CI91*(1+CY7)</f>
        <v>405.50409899999994</v>
      </c>
      <c r="DB91" s="10">
        <f>CZ91*DA91</f>
        <v>811.00819799999988</v>
      </c>
      <c r="DE91" s="12" t="s">
        <v>28</v>
      </c>
      <c r="DF91" s="14">
        <f>CZ86</f>
        <v>95</v>
      </c>
      <c r="DG91" s="1"/>
      <c r="DK91" s="2"/>
    </row>
    <row r="92" spans="2:120" x14ac:dyDescent="0.2">
      <c r="D92" s="47">
        <v>6</v>
      </c>
      <c r="E92" t="s">
        <v>255</v>
      </c>
      <c r="F92" s="10">
        <v>15438</v>
      </c>
      <c r="G92" s="10">
        <v>2377.4519999999998</v>
      </c>
      <c r="H92" s="10">
        <v>624</v>
      </c>
      <c r="I92" s="10">
        <v>491</v>
      </c>
      <c r="J92" s="10">
        <v>2500</v>
      </c>
      <c r="K92" s="10">
        <f>V65/12</f>
        <v>23546.405947368421</v>
      </c>
      <c r="M92" t="s">
        <v>29</v>
      </c>
      <c r="N92" s="2">
        <v>3</v>
      </c>
      <c r="O92" s="2">
        <v>250</v>
      </c>
      <c r="P92" s="14">
        <f>N92*O92</f>
        <v>750</v>
      </c>
      <c r="S92" s="17" t="s">
        <v>30</v>
      </c>
      <c r="T92" s="15">
        <f>T90*T91</f>
        <v>0</v>
      </c>
      <c r="U92"/>
      <c r="Y92" s="2"/>
      <c r="AE92" t="s">
        <v>29</v>
      </c>
      <c r="AF92" s="2">
        <v>3</v>
      </c>
      <c r="AG92" s="2">
        <v>250</v>
      </c>
      <c r="AH92" s="14">
        <f>AF92*AG92</f>
        <v>750</v>
      </c>
      <c r="AK92" s="17" t="s">
        <v>30</v>
      </c>
      <c r="AL92" s="15">
        <f>AL90*AL91</f>
        <v>11660</v>
      </c>
      <c r="AM92"/>
      <c r="AQ92" s="2"/>
      <c r="AW92" t="s">
        <v>29</v>
      </c>
      <c r="AX92" s="2">
        <v>3</v>
      </c>
      <c r="AY92" s="10">
        <f>AG92*(1+AW7)</f>
        <v>257.5</v>
      </c>
      <c r="AZ92" s="14">
        <f>AX92*AY92</f>
        <v>772.5</v>
      </c>
      <c r="BC92" s="17" t="s">
        <v>30</v>
      </c>
      <c r="BD92" s="15">
        <f>BD90*BD91</f>
        <v>89527.599999999991</v>
      </c>
      <c r="BE92"/>
      <c r="BI92" s="2"/>
      <c r="BO92" t="s">
        <v>29</v>
      </c>
      <c r="BP92" s="2">
        <v>3</v>
      </c>
      <c r="BQ92" s="10">
        <f>AY92*(1+BO7)</f>
        <v>266.51249999999999</v>
      </c>
      <c r="BR92" s="14">
        <f>BP92*BQ92</f>
        <v>799.53749999999991</v>
      </c>
      <c r="BU92" s="17" t="s">
        <v>30</v>
      </c>
      <c r="BV92" s="15">
        <f>BV90*BV91</f>
        <v>96051.104999999996</v>
      </c>
      <c r="BW92"/>
      <c r="CA92" s="2"/>
      <c r="CG92" t="s">
        <v>29</v>
      </c>
      <c r="CH92" s="2">
        <v>3</v>
      </c>
      <c r="CI92" s="10">
        <f>BQ92*(1+CG7)</f>
        <v>277.173</v>
      </c>
      <c r="CJ92" s="14">
        <f>CH92*CI92</f>
        <v>831.51900000000001</v>
      </c>
      <c r="CM92" s="17" t="s">
        <v>30</v>
      </c>
      <c r="CN92" s="15">
        <f>CN90*CN91</f>
        <v>110470.07088</v>
      </c>
      <c r="CO92"/>
      <c r="CS92" s="2"/>
      <c r="CY92" t="s">
        <v>29</v>
      </c>
      <c r="CZ92" s="2">
        <v>3</v>
      </c>
      <c r="DA92" s="10">
        <f>CI92*(1+CY7)</f>
        <v>289.64578499999999</v>
      </c>
      <c r="DB92" s="14">
        <f>CZ92*DA92</f>
        <v>868.93735500000003</v>
      </c>
      <c r="DE92" s="17" t="s">
        <v>30</v>
      </c>
      <c r="DF92" s="15">
        <f>DF90*DF91</f>
        <v>116669.32219799998</v>
      </c>
      <c r="DG92"/>
      <c r="DK92" s="2"/>
    </row>
    <row r="93" spans="2:120" x14ac:dyDescent="0.2">
      <c r="D93" s="47">
        <v>7</v>
      </c>
      <c r="E93" t="s">
        <v>254</v>
      </c>
      <c r="F93" s="10">
        <v>13480</v>
      </c>
      <c r="G93" s="10">
        <v>2075.92</v>
      </c>
      <c r="H93" s="10">
        <v>624</v>
      </c>
      <c r="I93" s="10">
        <v>491</v>
      </c>
      <c r="J93" s="10">
        <v>2000</v>
      </c>
      <c r="K93" s="10">
        <f>V76/12</f>
        <v>20518.507719298243</v>
      </c>
      <c r="M93"/>
      <c r="N93"/>
      <c r="O93"/>
      <c r="P93" s="15">
        <f>SUM(P91:P92)</f>
        <v>1450</v>
      </c>
      <c r="S93" s="20" t="s">
        <v>70</v>
      </c>
      <c r="T93" s="33">
        <v>0.15</v>
      </c>
      <c r="U93" s="1"/>
      <c r="Y93"/>
      <c r="AE93"/>
      <c r="AF93"/>
      <c r="AG93"/>
      <c r="AH93" s="15">
        <f>SUM(AH91:AH92)</f>
        <v>1450</v>
      </c>
      <c r="AK93" s="20" t="s">
        <v>70</v>
      </c>
      <c r="AL93" s="33">
        <v>0.15</v>
      </c>
      <c r="AM93" s="1"/>
      <c r="AQ93"/>
      <c r="AW93"/>
      <c r="AX93"/>
      <c r="AY93" s="10"/>
      <c r="AZ93" s="15">
        <f>SUM(AZ91:AZ92)</f>
        <v>1493.5</v>
      </c>
      <c r="BC93" s="20" t="s">
        <v>70</v>
      </c>
      <c r="BD93" s="33">
        <v>0.15</v>
      </c>
      <c r="BE93" s="1"/>
      <c r="BI93"/>
      <c r="BO93"/>
      <c r="BP93"/>
      <c r="BQ93" s="10"/>
      <c r="BR93" s="15">
        <f>SUM(BR91:BR92)</f>
        <v>1545.7724999999998</v>
      </c>
      <c r="BU93" s="20" t="s">
        <v>70</v>
      </c>
      <c r="BV93" s="33">
        <v>0.15</v>
      </c>
      <c r="BW93" s="1"/>
      <c r="CA93"/>
      <c r="CG93"/>
      <c r="CH93"/>
      <c r="CI93" s="10"/>
      <c r="CJ93" s="15">
        <f>SUM(CJ91:CJ92)</f>
        <v>1607.6034</v>
      </c>
      <c r="CM93" s="20" t="s">
        <v>70</v>
      </c>
      <c r="CN93" s="33">
        <v>0.15</v>
      </c>
      <c r="CO93" s="1"/>
      <c r="CS93"/>
      <c r="CY93"/>
      <c r="CZ93"/>
      <c r="DA93" s="10"/>
      <c r="DB93" s="15">
        <f>SUM(DB91:DB92)</f>
        <v>1679.945553</v>
      </c>
      <c r="DE93" s="20" t="s">
        <v>70</v>
      </c>
      <c r="DF93" s="33">
        <v>0.15</v>
      </c>
      <c r="DG93" s="1"/>
      <c r="DK93"/>
    </row>
    <row r="94" spans="2:120" x14ac:dyDescent="0.2">
      <c r="D94" s="47">
        <v>8</v>
      </c>
      <c r="E94" t="s">
        <v>253</v>
      </c>
      <c r="F94" s="10">
        <v>10000</v>
      </c>
      <c r="G94" s="10">
        <v>1500</v>
      </c>
      <c r="H94" s="10">
        <v>624</v>
      </c>
      <c r="I94" s="10">
        <v>491</v>
      </c>
      <c r="J94" s="10">
        <v>1000</v>
      </c>
      <c r="K94" s="10">
        <f>V23/12</f>
        <v>14985.614035087719</v>
      </c>
      <c r="M94"/>
      <c r="N94"/>
      <c r="O94"/>
      <c r="P94"/>
      <c r="S94" s="1"/>
      <c r="T94" s="15">
        <f>T92*(1+T93)</f>
        <v>0</v>
      </c>
      <c r="U94"/>
      <c r="Y94"/>
      <c r="AE94"/>
      <c r="AF94"/>
      <c r="AG94"/>
      <c r="AH94"/>
      <c r="AK94" s="1"/>
      <c r="AL94" s="15">
        <f>AL92*(1+AL93)</f>
        <v>13408.999999999998</v>
      </c>
      <c r="AM94"/>
      <c r="AQ94"/>
      <c r="AW94"/>
      <c r="AX94"/>
      <c r="AY94" s="10"/>
      <c r="AZ94"/>
      <c r="BC94" s="1"/>
      <c r="BD94" s="15">
        <f>BD92*(1+BD93)</f>
        <v>102956.73999999998</v>
      </c>
      <c r="BE94"/>
      <c r="BI94"/>
      <c r="BO94"/>
      <c r="BP94"/>
      <c r="BQ94" s="10"/>
      <c r="BR94"/>
      <c r="BU94" s="1"/>
      <c r="BV94" s="15">
        <f>BV92*(1+BV93)</f>
        <v>110458.77074999998</v>
      </c>
      <c r="BW94"/>
      <c r="CA94"/>
      <c r="CG94"/>
      <c r="CH94"/>
      <c r="CI94" s="10"/>
      <c r="CJ94"/>
      <c r="CM94" s="1"/>
      <c r="CN94" s="15">
        <f>CN92*(1+CN93)</f>
        <v>127040.58151199999</v>
      </c>
      <c r="CO94"/>
      <c r="CS94"/>
      <c r="CY94"/>
      <c r="CZ94"/>
      <c r="DA94" s="10"/>
      <c r="DB94"/>
      <c r="DE94" s="1"/>
      <c r="DF94" s="15">
        <f>DF92*(1+DF93)</f>
        <v>134169.72052769997</v>
      </c>
      <c r="DG94"/>
      <c r="DK94"/>
    </row>
    <row r="95" spans="2:120" x14ac:dyDescent="0.2">
      <c r="F95" s="10"/>
      <c r="G95" s="10"/>
      <c r="H95" s="10"/>
      <c r="I95" s="10"/>
      <c r="J95" s="10"/>
      <c r="M95" s="1"/>
      <c r="N95" s="1"/>
      <c r="O95" s="1"/>
      <c r="P95" s="1"/>
      <c r="U95"/>
      <c r="Y95" s="1"/>
      <c r="AE95" s="1"/>
      <c r="AF95" s="1"/>
      <c r="AG95" s="1"/>
      <c r="AH95" s="1"/>
      <c r="AM95"/>
      <c r="AQ95" s="1"/>
      <c r="AW95" s="1"/>
      <c r="AX95" s="1"/>
      <c r="AY95" s="10"/>
      <c r="AZ95" s="1"/>
      <c r="BE95"/>
      <c r="BI95" s="1"/>
      <c r="BO95" s="1"/>
      <c r="BP95" s="1"/>
      <c r="BQ95" s="10"/>
      <c r="BR95" s="1"/>
      <c r="BW95"/>
      <c r="CA95" s="1"/>
      <c r="CG95" s="1"/>
      <c r="CH95" s="1"/>
      <c r="CI95" s="10"/>
      <c r="CJ95" s="1"/>
      <c r="CO95"/>
      <c r="CS95" s="1"/>
      <c r="CY95" s="1"/>
      <c r="CZ95" s="1"/>
      <c r="DA95" s="10"/>
      <c r="DB95" s="1"/>
      <c r="DG95"/>
      <c r="DK95" s="1"/>
    </row>
    <row r="96" spans="2:120" x14ac:dyDescent="0.2">
      <c r="F96" s="10"/>
      <c r="G96" s="10"/>
      <c r="H96" s="10"/>
      <c r="I96" s="10"/>
      <c r="J96" s="10"/>
      <c r="M96" s="1" t="s">
        <v>31</v>
      </c>
      <c r="N96"/>
      <c r="O96"/>
      <c r="P96"/>
      <c r="U96"/>
      <c r="Y96"/>
      <c r="AE96" s="1" t="s">
        <v>31</v>
      </c>
      <c r="AF96"/>
      <c r="AG96"/>
      <c r="AH96"/>
      <c r="AM96"/>
      <c r="AQ96"/>
      <c r="AW96" s="1" t="s">
        <v>31</v>
      </c>
      <c r="AX96"/>
      <c r="AY96" s="10"/>
      <c r="AZ96"/>
      <c r="BE96"/>
      <c r="BI96"/>
      <c r="BO96" s="1" t="s">
        <v>31</v>
      </c>
      <c r="BP96"/>
      <c r="BQ96" s="10"/>
      <c r="BR96"/>
      <c r="BW96"/>
      <c r="CA96"/>
      <c r="CG96" s="1" t="s">
        <v>31</v>
      </c>
      <c r="CH96"/>
      <c r="CI96" s="10"/>
      <c r="CJ96"/>
      <c r="CO96"/>
      <c r="CS96"/>
      <c r="CY96" s="1" t="s">
        <v>31</v>
      </c>
      <c r="CZ96"/>
      <c r="DA96" s="10"/>
      <c r="DB96"/>
      <c r="DG96"/>
      <c r="DK96"/>
    </row>
    <row r="97" spans="6:120" x14ac:dyDescent="0.2">
      <c r="F97" s="10"/>
      <c r="G97" s="10"/>
      <c r="H97" s="10"/>
      <c r="I97" s="10"/>
      <c r="J97" s="10"/>
      <c r="M97" t="s">
        <v>29</v>
      </c>
      <c r="N97" s="2">
        <v>5</v>
      </c>
      <c r="O97" s="2">
        <v>250</v>
      </c>
      <c r="P97" s="10">
        <f>N97*O97</f>
        <v>1250</v>
      </c>
      <c r="U97"/>
      <c r="Y97" s="2"/>
      <c r="AE97" t="s">
        <v>29</v>
      </c>
      <c r="AF97" s="2">
        <v>6</v>
      </c>
      <c r="AG97" s="2">
        <v>250</v>
      </c>
      <c r="AH97" s="10">
        <f>AF97*AG97</f>
        <v>1500</v>
      </c>
      <c r="AM97"/>
      <c r="AQ97" s="2"/>
      <c r="AW97" t="s">
        <v>29</v>
      </c>
      <c r="AX97" s="2">
        <v>6</v>
      </c>
      <c r="AY97" s="10">
        <f>AG97*(1+AW7)</f>
        <v>257.5</v>
      </c>
      <c r="AZ97" s="10">
        <f>AX97*AY97</f>
        <v>1545</v>
      </c>
      <c r="BE97"/>
      <c r="BI97" s="2"/>
      <c r="BO97" t="s">
        <v>29</v>
      </c>
      <c r="BP97" s="2">
        <v>6</v>
      </c>
      <c r="BQ97" s="10">
        <f>AY97*(1+BO7)</f>
        <v>266.51249999999999</v>
      </c>
      <c r="BR97" s="10">
        <f>BP97*BQ97</f>
        <v>1599.0749999999998</v>
      </c>
      <c r="BW97"/>
      <c r="CA97" s="2"/>
      <c r="CG97" t="s">
        <v>29</v>
      </c>
      <c r="CH97" s="2">
        <v>6</v>
      </c>
      <c r="CI97" s="10">
        <f>BQ97*(1+CG7)</f>
        <v>277.173</v>
      </c>
      <c r="CJ97" s="10">
        <f>CH97*CI97</f>
        <v>1663.038</v>
      </c>
      <c r="CO97"/>
      <c r="CS97" s="2"/>
      <c r="CY97" t="s">
        <v>29</v>
      </c>
      <c r="CZ97" s="2">
        <v>6</v>
      </c>
      <c r="DA97" s="10">
        <f>CI97*(1+CY7)</f>
        <v>289.64578499999999</v>
      </c>
      <c r="DB97" s="10">
        <f>CZ97*DA97</f>
        <v>1737.8747100000001</v>
      </c>
      <c r="DG97"/>
      <c r="DK97" s="2"/>
    </row>
    <row r="98" spans="6:120" x14ac:dyDescent="0.2">
      <c r="M98" t="s">
        <v>32</v>
      </c>
      <c r="N98" s="2">
        <v>2</v>
      </c>
      <c r="O98" s="2">
        <v>500</v>
      </c>
      <c r="P98" s="10">
        <f>N98*O98</f>
        <v>1000</v>
      </c>
      <c r="S98" s="7" t="s">
        <v>6</v>
      </c>
      <c r="U98"/>
      <c r="Y98" s="2"/>
      <c r="AE98" t="s">
        <v>32</v>
      </c>
      <c r="AF98" s="2">
        <v>3</v>
      </c>
      <c r="AG98" s="2">
        <v>500</v>
      </c>
      <c r="AH98" s="10">
        <f>AF98*AG98</f>
        <v>1500</v>
      </c>
      <c r="AK98" s="7" t="s">
        <v>6</v>
      </c>
      <c r="AM98"/>
      <c r="AQ98" s="2"/>
      <c r="AW98" t="s">
        <v>32</v>
      </c>
      <c r="AX98" s="2">
        <v>3</v>
      </c>
      <c r="AY98" s="10">
        <f>AG98*(1+AW7)</f>
        <v>515</v>
      </c>
      <c r="AZ98" s="10">
        <f>AX98*AY98</f>
        <v>1545</v>
      </c>
      <c r="BC98" s="7" t="s">
        <v>6</v>
      </c>
      <c r="BE98"/>
      <c r="BI98" s="2"/>
      <c r="BO98" t="s">
        <v>32</v>
      </c>
      <c r="BP98" s="2">
        <v>3</v>
      </c>
      <c r="BQ98" s="10">
        <f>AY98*(1+BO7)</f>
        <v>533.02499999999998</v>
      </c>
      <c r="BR98" s="10">
        <f>BP98*BQ98</f>
        <v>1599.0749999999998</v>
      </c>
      <c r="BU98" s="7" t="s">
        <v>6</v>
      </c>
      <c r="BW98"/>
      <c r="CA98" s="2"/>
      <c r="CG98" t="s">
        <v>32</v>
      </c>
      <c r="CH98" s="2">
        <v>3</v>
      </c>
      <c r="CI98" s="10">
        <f>BQ98*(1+CG7)</f>
        <v>554.346</v>
      </c>
      <c r="CJ98" s="10">
        <f>CH98*CI98</f>
        <v>1663.038</v>
      </c>
      <c r="CM98" s="7" t="s">
        <v>6</v>
      </c>
      <c r="CO98"/>
      <c r="CS98" s="2"/>
      <c r="CY98" t="s">
        <v>32</v>
      </c>
      <c r="CZ98" s="2">
        <v>3</v>
      </c>
      <c r="DA98" s="10">
        <f>CI98*(1+CY7)</f>
        <v>579.29156999999998</v>
      </c>
      <c r="DB98" s="10">
        <f>CZ98*DA98</f>
        <v>1737.8747100000001</v>
      </c>
      <c r="DE98" s="7" t="s">
        <v>6</v>
      </c>
      <c r="DG98"/>
      <c r="DK98" s="2"/>
    </row>
    <row r="99" spans="6:120" ht="32" x14ac:dyDescent="0.2">
      <c r="M99" t="s">
        <v>33</v>
      </c>
      <c r="N99" s="2">
        <v>1</v>
      </c>
      <c r="O99" s="2">
        <v>800</v>
      </c>
      <c r="P99" s="14">
        <f>N99*O99</f>
        <v>800</v>
      </c>
      <c r="S99" s="8" t="s">
        <v>15</v>
      </c>
      <c r="T99" s="8" t="s">
        <v>16</v>
      </c>
      <c r="U99"/>
      <c r="Y99" s="2"/>
      <c r="AE99" t="s">
        <v>33</v>
      </c>
      <c r="AF99" s="2">
        <v>1</v>
      </c>
      <c r="AG99" s="2">
        <v>800</v>
      </c>
      <c r="AH99" s="14">
        <f>AF99*AG99</f>
        <v>800</v>
      </c>
      <c r="AK99" s="8" t="s">
        <v>15</v>
      </c>
      <c r="AL99" s="8" t="s">
        <v>16</v>
      </c>
      <c r="AM99"/>
      <c r="AQ99" s="2"/>
      <c r="AW99" t="s">
        <v>33</v>
      </c>
      <c r="AX99" s="2">
        <v>1</v>
      </c>
      <c r="AY99" s="10">
        <f>AG99*(1+AW7)</f>
        <v>824</v>
      </c>
      <c r="AZ99" s="14">
        <f>AX99*AY99</f>
        <v>824</v>
      </c>
      <c r="BC99" s="8" t="s">
        <v>15</v>
      </c>
      <c r="BD99" s="8" t="s">
        <v>16</v>
      </c>
      <c r="BE99"/>
      <c r="BI99" s="2"/>
      <c r="BO99" t="s">
        <v>33</v>
      </c>
      <c r="BP99" s="2">
        <v>1</v>
      </c>
      <c r="BQ99" s="10">
        <f>AY99*(1+BO7)</f>
        <v>852.83999999999992</v>
      </c>
      <c r="BR99" s="14">
        <f>BP99*BQ99</f>
        <v>852.83999999999992</v>
      </c>
      <c r="BU99" s="8" t="s">
        <v>15</v>
      </c>
      <c r="BV99" s="8" t="s">
        <v>16</v>
      </c>
      <c r="BW99"/>
      <c r="CA99" s="2"/>
      <c r="CG99" t="s">
        <v>33</v>
      </c>
      <c r="CH99" s="2">
        <v>1</v>
      </c>
      <c r="CI99" s="10">
        <f>BQ99*(1+CG7)</f>
        <v>886.95359999999994</v>
      </c>
      <c r="CJ99" s="14">
        <f>CH99*CI99</f>
        <v>886.95359999999994</v>
      </c>
      <c r="CM99" s="8" t="s">
        <v>15</v>
      </c>
      <c r="CN99" s="8" t="s">
        <v>16</v>
      </c>
      <c r="CO99"/>
      <c r="CS99" s="2"/>
      <c r="CY99" t="s">
        <v>33</v>
      </c>
      <c r="CZ99" s="2">
        <v>1</v>
      </c>
      <c r="DA99" s="10">
        <f>CI99*(1+CY7)</f>
        <v>926.86651199999983</v>
      </c>
      <c r="DB99" s="14">
        <f>CZ99*DA99</f>
        <v>926.86651199999983</v>
      </c>
      <c r="DE99" s="8" t="s">
        <v>15</v>
      </c>
      <c r="DF99" s="8" t="s">
        <v>16</v>
      </c>
      <c r="DG99"/>
      <c r="DK99" s="2"/>
    </row>
    <row r="100" spans="6:120" x14ac:dyDescent="0.2">
      <c r="M100"/>
      <c r="N100"/>
      <c r="O100"/>
      <c r="P100" s="15">
        <f>SUM(P97:P99)</f>
        <v>3050</v>
      </c>
      <c r="S100" t="s">
        <v>18</v>
      </c>
      <c r="T100" s="2">
        <f>SUMIF(Nomina!$B$8:$B$80,S100,Nomina!$G$8:$G$80)</f>
        <v>33</v>
      </c>
      <c r="U100"/>
      <c r="V100"/>
      <c r="Y100"/>
      <c r="Z100"/>
      <c r="AA100"/>
      <c r="AB100"/>
      <c r="AC100"/>
      <c r="AD100"/>
      <c r="AE100"/>
      <c r="AF100"/>
      <c r="AG100"/>
      <c r="AH100" s="15">
        <f>SUM(AH97:AH99)</f>
        <v>3800</v>
      </c>
      <c r="AK100" t="s">
        <v>18</v>
      </c>
      <c r="AL100" s="2">
        <f>AF85</f>
        <v>33</v>
      </c>
      <c r="AM100"/>
      <c r="AN100"/>
      <c r="AQ100"/>
      <c r="AR100"/>
      <c r="AS100"/>
      <c r="AT100"/>
      <c r="AU100"/>
      <c r="AV100"/>
      <c r="AW100"/>
      <c r="AX100"/>
      <c r="AY100" s="10"/>
      <c r="AZ100" s="15">
        <f>SUM(AZ97:AZ99)</f>
        <v>3914</v>
      </c>
      <c r="BC100" t="s">
        <v>18</v>
      </c>
      <c r="BD100" s="2">
        <f>AX85</f>
        <v>45</v>
      </c>
      <c r="BE100"/>
      <c r="BF100"/>
      <c r="BI100"/>
      <c r="BJ100"/>
      <c r="BK100"/>
      <c r="BL100"/>
      <c r="BM100"/>
      <c r="BN100"/>
      <c r="BO100"/>
      <c r="BP100"/>
      <c r="BQ100" s="10"/>
      <c r="BR100" s="15">
        <f>SUM(BR97:BR99)</f>
        <v>4050.99</v>
      </c>
      <c r="BU100" t="s">
        <v>18</v>
      </c>
      <c r="BV100" s="2">
        <f>BP85</f>
        <v>64</v>
      </c>
      <c r="BW100"/>
      <c r="BX100"/>
      <c r="CA100"/>
      <c r="CB100"/>
      <c r="CC100"/>
      <c r="CD100"/>
      <c r="CE100"/>
      <c r="CF100"/>
      <c r="CG100"/>
      <c r="CH100"/>
      <c r="CI100" s="10"/>
      <c r="CJ100" s="15">
        <f>SUM(CJ97:CJ99)</f>
        <v>4213.0295999999998</v>
      </c>
      <c r="CM100" t="s">
        <v>18</v>
      </c>
      <c r="CN100" s="2">
        <f>CH85</f>
        <v>68</v>
      </c>
      <c r="CO100"/>
      <c r="CP100"/>
      <c r="CS100"/>
      <c r="CT100"/>
      <c r="CU100"/>
      <c r="CV100"/>
      <c r="CW100"/>
      <c r="CX100"/>
      <c r="CY100"/>
      <c r="CZ100"/>
      <c r="DA100" s="10"/>
      <c r="DB100" s="15">
        <f>SUM(DB97:DB99)</f>
        <v>4402.6159319999997</v>
      </c>
      <c r="DE100" t="s">
        <v>18</v>
      </c>
      <c r="DF100" s="2">
        <f>CZ85</f>
        <v>83</v>
      </c>
      <c r="DG100"/>
      <c r="DH100"/>
      <c r="DK100"/>
      <c r="DL100"/>
      <c r="DM100"/>
      <c r="DN100"/>
      <c r="DO100"/>
      <c r="DP100"/>
    </row>
    <row r="101" spans="6:120" x14ac:dyDescent="0.2">
      <c r="S101" t="s">
        <v>21</v>
      </c>
      <c r="T101" s="13">
        <f>SUMIF(Nomina!$B$8:$B$80,S101,Nomina!$G$8:$G$80)</f>
        <v>11</v>
      </c>
      <c r="U101"/>
      <c r="AK101" t="s">
        <v>21</v>
      </c>
      <c r="AL101" s="13">
        <f>AF86</f>
        <v>11</v>
      </c>
      <c r="AM101"/>
      <c r="AY101" s="10"/>
      <c r="BC101" t="s">
        <v>21</v>
      </c>
      <c r="BD101" s="13">
        <f>AX86</f>
        <v>82</v>
      </c>
      <c r="BE101"/>
      <c r="BQ101" s="10"/>
      <c r="BU101" t="s">
        <v>21</v>
      </c>
      <c r="BV101" s="13">
        <f>BP86</f>
        <v>85</v>
      </c>
      <c r="BW101"/>
      <c r="CI101" s="10"/>
      <c r="CM101" t="s">
        <v>21</v>
      </c>
      <c r="CN101" s="13">
        <f>CH86</f>
        <v>94</v>
      </c>
      <c r="CO101"/>
      <c r="DA101" s="10"/>
      <c r="DE101" t="s">
        <v>21</v>
      </c>
      <c r="DF101" s="13">
        <f>CZ86</f>
        <v>95</v>
      </c>
      <c r="DG101"/>
    </row>
    <row r="102" spans="6:120" x14ac:dyDescent="0.2">
      <c r="T102" s="2">
        <f>SUM(T100:T101)</f>
        <v>44</v>
      </c>
      <c r="U102"/>
      <c r="AL102" s="2">
        <f>SUM(AL100:AL101)</f>
        <v>44</v>
      </c>
      <c r="AM102"/>
      <c r="BD102" s="2">
        <f>SUM(BD100:BD101)</f>
        <v>127</v>
      </c>
      <c r="BE102"/>
      <c r="BV102" s="2">
        <f>SUM(BV100:BV101)</f>
        <v>149</v>
      </c>
      <c r="BW102"/>
      <c r="CN102" s="2">
        <f>SUM(CN100:CN101)</f>
        <v>162</v>
      </c>
      <c r="CO102"/>
      <c r="DF102" s="2">
        <f>SUM(DF100:DF101)</f>
        <v>178</v>
      </c>
      <c r="DG102"/>
    </row>
    <row r="103" spans="6:120" x14ac:dyDescent="0.2">
      <c r="U103"/>
      <c r="AM103"/>
      <c r="BE103"/>
      <c r="BW103"/>
      <c r="CO103"/>
      <c r="DG103"/>
    </row>
    <row r="104" spans="6:120" x14ac:dyDescent="0.2">
      <c r="S104" s="1"/>
      <c r="T104" s="1"/>
      <c r="U104"/>
      <c r="AK104" s="1" t="s">
        <v>25</v>
      </c>
      <c r="AM104"/>
      <c r="BC104" s="1" t="s">
        <v>25</v>
      </c>
      <c r="BE104"/>
      <c r="BU104" s="1" t="s">
        <v>25</v>
      </c>
      <c r="BW104"/>
      <c r="CM104" s="1" t="s">
        <v>25</v>
      </c>
      <c r="CO104"/>
      <c r="DE104" s="1" t="s">
        <v>25</v>
      </c>
      <c r="DG104"/>
    </row>
    <row r="105" spans="6:120" x14ac:dyDescent="0.2">
      <c r="S105" s="1" t="s">
        <v>25</v>
      </c>
      <c r="U105"/>
      <c r="AK105" t="s">
        <v>27</v>
      </c>
      <c r="AL105" s="2">
        <v>2</v>
      </c>
      <c r="AM105"/>
      <c r="BC105" t="s">
        <v>27</v>
      </c>
      <c r="BD105" s="2">
        <v>2</v>
      </c>
      <c r="BE105"/>
      <c r="BU105" t="s">
        <v>27</v>
      </c>
      <c r="BV105" s="2">
        <v>2</v>
      </c>
      <c r="BW105"/>
      <c r="CM105" t="s">
        <v>27</v>
      </c>
      <c r="CN105" s="2">
        <v>2</v>
      </c>
      <c r="CO105"/>
      <c r="DE105" t="s">
        <v>27</v>
      </c>
      <c r="DF105" s="2">
        <v>2</v>
      </c>
      <c r="DG105"/>
    </row>
    <row r="106" spans="6:120" x14ac:dyDescent="0.2">
      <c r="S106" t="s">
        <v>27</v>
      </c>
      <c r="T106" s="2">
        <v>2</v>
      </c>
      <c r="U106"/>
      <c r="AK106" t="s">
        <v>29</v>
      </c>
      <c r="AL106" s="2">
        <v>3</v>
      </c>
      <c r="AM106"/>
      <c r="BC106" t="s">
        <v>29</v>
      </c>
      <c r="BD106" s="2">
        <v>3</v>
      </c>
      <c r="BE106"/>
      <c r="BU106" t="s">
        <v>29</v>
      </c>
      <c r="BV106" s="2">
        <v>3</v>
      </c>
      <c r="BW106"/>
      <c r="CM106" t="s">
        <v>29</v>
      </c>
      <c r="CN106" s="2">
        <v>3</v>
      </c>
      <c r="CO106"/>
      <c r="DE106" t="s">
        <v>29</v>
      </c>
      <c r="DF106" s="2">
        <v>3</v>
      </c>
      <c r="DG106"/>
    </row>
    <row r="107" spans="6:120" x14ac:dyDescent="0.2">
      <c r="S107" t="s">
        <v>29</v>
      </c>
      <c r="T107" s="2">
        <v>3</v>
      </c>
      <c r="U107"/>
      <c r="AM107"/>
      <c r="BE107"/>
      <c r="BW107"/>
      <c r="CO107"/>
      <c r="DG107"/>
    </row>
    <row r="108" spans="6:120" x14ac:dyDescent="0.2">
      <c r="U108"/>
      <c r="AK108" s="1" t="s">
        <v>31</v>
      </c>
      <c r="AM108"/>
      <c r="BC108" s="1" t="s">
        <v>31</v>
      </c>
      <c r="BE108"/>
      <c r="BU108" s="1" t="s">
        <v>31</v>
      </c>
      <c r="BW108"/>
      <c r="CM108" s="1" t="s">
        <v>31</v>
      </c>
      <c r="CO108"/>
      <c r="DE108" s="1" t="s">
        <v>31</v>
      </c>
      <c r="DG108"/>
    </row>
    <row r="109" spans="6:120" x14ac:dyDescent="0.2">
      <c r="U109"/>
      <c r="AK109" t="s">
        <v>29</v>
      </c>
      <c r="AL109" s="2">
        <v>5</v>
      </c>
      <c r="AM109"/>
      <c r="BC109" t="s">
        <v>29</v>
      </c>
      <c r="BD109" s="2">
        <v>5</v>
      </c>
      <c r="BE109"/>
      <c r="BU109" t="s">
        <v>29</v>
      </c>
      <c r="BV109" s="2">
        <v>5</v>
      </c>
      <c r="BW109"/>
      <c r="CM109" t="s">
        <v>29</v>
      </c>
      <c r="CN109" s="2">
        <v>5</v>
      </c>
      <c r="CO109"/>
      <c r="DE109" t="s">
        <v>29</v>
      </c>
      <c r="DF109" s="2">
        <v>5</v>
      </c>
      <c r="DG109"/>
    </row>
    <row r="110" spans="6:120" x14ac:dyDescent="0.2">
      <c r="S110" s="1"/>
      <c r="T110" s="1"/>
      <c r="U110"/>
      <c r="AK110" t="s">
        <v>32</v>
      </c>
      <c r="AL110" s="2">
        <v>2</v>
      </c>
      <c r="AM110"/>
      <c r="BC110" t="s">
        <v>32</v>
      </c>
      <c r="BD110" s="2">
        <v>2</v>
      </c>
      <c r="BE110"/>
      <c r="BU110" t="s">
        <v>32</v>
      </c>
      <c r="BV110" s="2">
        <v>2</v>
      </c>
      <c r="BW110"/>
      <c r="CM110" t="s">
        <v>32</v>
      </c>
      <c r="CN110" s="2">
        <v>2</v>
      </c>
      <c r="CO110"/>
      <c r="DE110" t="s">
        <v>32</v>
      </c>
      <c r="DF110" s="2">
        <v>2</v>
      </c>
      <c r="DG110"/>
    </row>
    <row r="111" spans="6:120" x14ac:dyDescent="0.2">
      <c r="S111" s="1" t="s">
        <v>31</v>
      </c>
      <c r="U111"/>
      <c r="AK111" t="s">
        <v>33</v>
      </c>
      <c r="AL111" s="2">
        <v>1</v>
      </c>
      <c r="AM111"/>
      <c r="BC111" t="s">
        <v>33</v>
      </c>
      <c r="BD111" s="2">
        <v>1</v>
      </c>
      <c r="BE111"/>
      <c r="BU111" t="s">
        <v>33</v>
      </c>
      <c r="BV111" s="2">
        <v>1</v>
      </c>
      <c r="BW111"/>
      <c r="CM111" t="s">
        <v>33</v>
      </c>
      <c r="CN111" s="2">
        <v>1</v>
      </c>
      <c r="CO111"/>
      <c r="DE111" t="s">
        <v>33</v>
      </c>
      <c r="DF111" s="2">
        <v>1</v>
      </c>
      <c r="DG111"/>
    </row>
    <row r="112" spans="6:120" x14ac:dyDescent="0.2">
      <c r="S112" t="s">
        <v>29</v>
      </c>
      <c r="T112" s="2">
        <v>5</v>
      </c>
      <c r="U112"/>
      <c r="AM112"/>
      <c r="BE112"/>
      <c r="BW112"/>
      <c r="CO112"/>
      <c r="DG112"/>
    </row>
    <row r="113" spans="19:20" x14ac:dyDescent="0.2">
      <c r="S113" t="s">
        <v>32</v>
      </c>
      <c r="T113" s="2">
        <v>2</v>
      </c>
    </row>
    <row r="114" spans="19:20" x14ac:dyDescent="0.2">
      <c r="S114" t="s">
        <v>33</v>
      </c>
      <c r="T114" s="2">
        <v>1</v>
      </c>
    </row>
  </sheetData>
  <autoFilter ref="B8:S77" xr:uid="{00000000-0009-0000-0000-000003000000}"/>
  <mergeCells count="1">
    <mergeCell ref="C1:D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4DA-DAAF-486C-9542-DE03F4E8237C}">
  <sheetPr>
    <pageSetUpPr fitToPage="1"/>
  </sheetPr>
  <dimension ref="D1:F4"/>
  <sheetViews>
    <sheetView topLeftCell="C1" zoomScaleNormal="100" workbookViewId="0">
      <selection activeCell="D1" sqref="D1:F4"/>
    </sheetView>
  </sheetViews>
  <sheetFormatPr baseColWidth="10" defaultRowHeight="15" x14ac:dyDescent="0.2"/>
  <cols>
    <col min="7" max="7" width="11.5" customWidth="1"/>
  </cols>
  <sheetData>
    <row r="1" spans="4:6" x14ac:dyDescent="0.2">
      <c r="D1" s="97" t="e" vm="1">
        <v>#VALUE!</v>
      </c>
      <c r="E1" s="97"/>
      <c r="F1" s="97"/>
    </row>
    <row r="2" spans="4:6" x14ac:dyDescent="0.2">
      <c r="D2" s="97"/>
      <c r="E2" s="97"/>
      <c r="F2" s="97"/>
    </row>
    <row r="3" spans="4:6" x14ac:dyDescent="0.2">
      <c r="D3" s="97"/>
      <c r="E3" s="97"/>
      <c r="F3" s="97"/>
    </row>
    <row r="4" spans="4:6" x14ac:dyDescent="0.2">
      <c r="D4" s="97"/>
      <c r="E4" s="97"/>
      <c r="F4" s="97"/>
    </row>
  </sheetData>
  <mergeCells count="1">
    <mergeCell ref="D1:F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35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BD6D-E8F9-476C-A425-D96FE11258F4}">
  <dimension ref="B1:I24"/>
  <sheetViews>
    <sheetView zoomScale="80" zoomScaleNormal="80" zoomScaleSheetLayoutView="50" workbookViewId="0">
      <pane xSplit="2" ySplit="9" topLeftCell="C10" activePane="bottomRight" state="frozen"/>
      <selection activeCell="M25" sqref="M25"/>
      <selection pane="topRight" activeCell="M25" sqref="M25"/>
      <selection pane="bottomLeft" activeCell="M25" sqref="M25"/>
      <selection pane="bottomRight" activeCell="B1" sqref="B1:B5"/>
    </sheetView>
  </sheetViews>
  <sheetFormatPr baseColWidth="10" defaultRowHeight="15" x14ac:dyDescent="0.2"/>
  <cols>
    <col min="1" max="1" width="5.6640625" customWidth="1"/>
    <col min="2" max="2" width="41.5" bestFit="1" customWidth="1"/>
    <col min="3" max="3" width="11.33203125" customWidth="1"/>
  </cols>
  <sheetData>
    <row r="1" spans="2:9" x14ac:dyDescent="0.2">
      <c r="B1" s="97" t="e" vm="1">
        <v>#VALUE!</v>
      </c>
    </row>
    <row r="2" spans="2:9" x14ac:dyDescent="0.2">
      <c r="B2" s="97"/>
    </row>
    <row r="3" spans="2:9" x14ac:dyDescent="0.2">
      <c r="B3" s="97"/>
    </row>
    <row r="4" spans="2:9" x14ac:dyDescent="0.2">
      <c r="B4" s="97"/>
    </row>
    <row r="5" spans="2:9" x14ac:dyDescent="0.2">
      <c r="B5" s="97"/>
    </row>
    <row r="7" spans="2:9" x14ac:dyDescent="0.2">
      <c r="I7" s="28"/>
    </row>
    <row r="8" spans="2:9" x14ac:dyDescent="0.2">
      <c r="B8" s="7" t="str">
        <f>Flujo!B10</f>
        <v>Patrocinios</v>
      </c>
      <c r="C8" s="7" t="s">
        <v>55</v>
      </c>
      <c r="D8" s="28">
        <f>Flujo!D7</f>
        <v>0</v>
      </c>
      <c r="E8" s="28">
        <f>Flujo!E7</f>
        <v>0.03</v>
      </c>
      <c r="F8" s="28">
        <f>Flujo!F7</f>
        <v>3.5000000000000003E-2</v>
      </c>
      <c r="G8" s="28">
        <f>Flujo!G7</f>
        <v>0.04</v>
      </c>
      <c r="H8" s="28">
        <f>Flujo!H7</f>
        <v>4.4999999999999998E-2</v>
      </c>
      <c r="I8" s="28">
        <f>Flujo!I7</f>
        <v>0</v>
      </c>
    </row>
    <row r="9" spans="2:9" x14ac:dyDescent="0.2">
      <c r="B9" s="1"/>
      <c r="D9" s="22">
        <f>Flujo!D8</f>
        <v>2025</v>
      </c>
      <c r="E9" s="22">
        <f>Flujo!E8</f>
        <v>2026</v>
      </c>
      <c r="F9" s="22">
        <f>Flujo!F8</f>
        <v>2027</v>
      </c>
      <c r="G9" s="22">
        <f>Flujo!G8</f>
        <v>2028</v>
      </c>
      <c r="H9" s="22">
        <f>Flujo!H8</f>
        <v>2029</v>
      </c>
      <c r="I9" s="22">
        <f>Flujo!I8</f>
        <v>0</v>
      </c>
    </row>
    <row r="11" spans="2:9" x14ac:dyDescent="0.2">
      <c r="B11" s="1" t="s">
        <v>72</v>
      </c>
    </row>
    <row r="12" spans="2:9" x14ac:dyDescent="0.2">
      <c r="B12" t="s">
        <v>57</v>
      </c>
      <c r="C12" s="31"/>
      <c r="D12" s="10">
        <v>500000</v>
      </c>
      <c r="E12" s="26">
        <f>D12*(1+$F$8)</f>
        <v>517499.99999999994</v>
      </c>
      <c r="F12" s="26">
        <f>E12*(1+$F$8)</f>
        <v>535612.49999999988</v>
      </c>
      <c r="G12" s="26">
        <f>F12*(1+$G$8)</f>
        <v>557036.99999999988</v>
      </c>
      <c r="H12" s="26">
        <f>G12*(1+$H$8)</f>
        <v>582103.6649999998</v>
      </c>
      <c r="I12" s="26">
        <f>H12*(1+$H$8)</f>
        <v>608298.32992499974</v>
      </c>
    </row>
    <row r="13" spans="2:9" x14ac:dyDescent="0.2">
      <c r="B13" t="s">
        <v>58</v>
      </c>
      <c r="C13" s="10"/>
      <c r="D13" s="10">
        <v>0</v>
      </c>
      <c r="E13" s="10">
        <v>1</v>
      </c>
      <c r="F13" s="10">
        <v>2</v>
      </c>
      <c r="G13" s="10">
        <v>2</v>
      </c>
      <c r="H13" s="10">
        <v>3</v>
      </c>
      <c r="I13" s="10">
        <v>3</v>
      </c>
    </row>
    <row r="14" spans="2:9" x14ac:dyDescent="0.2">
      <c r="B14" t="s">
        <v>59</v>
      </c>
      <c r="C14" s="10"/>
      <c r="D14" s="10">
        <f>D12*D13</f>
        <v>0</v>
      </c>
      <c r="E14" s="10">
        <f>E12*E13</f>
        <v>517499.99999999994</v>
      </c>
      <c r="F14" s="10">
        <f t="shared" ref="F14:H14" si="0">F12*F13</f>
        <v>1071224.9999999998</v>
      </c>
      <c r="G14" s="10">
        <f t="shared" si="0"/>
        <v>1114073.9999999998</v>
      </c>
      <c r="H14" s="10">
        <f t="shared" si="0"/>
        <v>1746310.9949999994</v>
      </c>
      <c r="I14" s="10">
        <f t="shared" ref="I14" si="1">I12*I13</f>
        <v>1824894.9897749992</v>
      </c>
    </row>
    <row r="15" spans="2:9" x14ac:dyDescent="0.2">
      <c r="B15" t="s">
        <v>60</v>
      </c>
      <c r="C15" s="31"/>
      <c r="D15" s="10">
        <v>350000</v>
      </c>
      <c r="E15" s="26">
        <f>D15*(1+$F$8)</f>
        <v>362250</v>
      </c>
      <c r="F15" s="26">
        <f>E15*(1+$F$8)</f>
        <v>374928.75</v>
      </c>
      <c r="G15" s="26">
        <f>F15*(1+$G$8)</f>
        <v>389925.9</v>
      </c>
      <c r="H15" s="26">
        <f>G15*(1+$H$8)</f>
        <v>407472.56549999997</v>
      </c>
      <c r="I15" s="26">
        <f>H15*(1+$H$8)</f>
        <v>425808.83094749996</v>
      </c>
    </row>
    <row r="16" spans="2:9" x14ac:dyDescent="0.2">
      <c r="B16" t="s">
        <v>61</v>
      </c>
      <c r="C16" s="10"/>
      <c r="D16" s="10">
        <v>0</v>
      </c>
      <c r="E16" s="10">
        <v>1</v>
      </c>
      <c r="F16" s="10">
        <v>2</v>
      </c>
      <c r="G16" s="10">
        <v>2</v>
      </c>
      <c r="H16" s="10">
        <v>3</v>
      </c>
      <c r="I16" s="10">
        <v>3</v>
      </c>
    </row>
    <row r="17" spans="2:9" x14ac:dyDescent="0.2">
      <c r="B17" t="s">
        <v>62</v>
      </c>
      <c r="D17" s="10">
        <f t="shared" ref="D17" si="2">D15*D16</f>
        <v>0</v>
      </c>
      <c r="E17" s="10">
        <f t="shared" ref="E17:H17" si="3">E15*E16</f>
        <v>362250</v>
      </c>
      <c r="F17" s="10">
        <f t="shared" si="3"/>
        <v>749857.5</v>
      </c>
      <c r="G17" s="10">
        <f t="shared" si="3"/>
        <v>779851.8</v>
      </c>
      <c r="H17" s="10">
        <f t="shared" si="3"/>
        <v>1222417.6964999998</v>
      </c>
      <c r="I17" s="10">
        <f t="shared" ref="I17" si="4">I15*I16</f>
        <v>1277426.4928424999</v>
      </c>
    </row>
    <row r="18" spans="2:9" x14ac:dyDescent="0.2">
      <c r="B18" t="s">
        <v>63</v>
      </c>
      <c r="C18" s="31"/>
      <c r="D18" s="10">
        <v>280000</v>
      </c>
      <c r="E18" s="26">
        <f>D18*(1+$F$8)</f>
        <v>289800</v>
      </c>
      <c r="F18" s="26">
        <f>E18*(1+$F$8)</f>
        <v>299943</v>
      </c>
      <c r="G18" s="26">
        <f>F18*(1+$G$8)</f>
        <v>311940.72000000003</v>
      </c>
      <c r="H18" s="26">
        <f>G18*(1+$H$8)</f>
        <v>325978.05239999999</v>
      </c>
      <c r="I18" s="26">
        <f>H18*(1+$H$8)</f>
        <v>340647.06475799996</v>
      </c>
    </row>
    <row r="19" spans="2:9" x14ac:dyDescent="0.2">
      <c r="B19" t="s">
        <v>64</v>
      </c>
      <c r="D19" s="10">
        <v>0</v>
      </c>
      <c r="E19" s="10">
        <v>2</v>
      </c>
      <c r="F19" s="10">
        <v>3</v>
      </c>
      <c r="G19" s="10">
        <v>3</v>
      </c>
      <c r="H19" s="10">
        <v>4</v>
      </c>
      <c r="I19" s="10">
        <v>4</v>
      </c>
    </row>
    <row r="20" spans="2:9" x14ac:dyDescent="0.2">
      <c r="B20" t="s">
        <v>65</v>
      </c>
      <c r="D20" s="14">
        <f t="shared" ref="D20" si="5">D18*D19</f>
        <v>0</v>
      </c>
      <c r="E20" s="14">
        <f t="shared" ref="E20:H20" si="6">E18*E19</f>
        <v>579600</v>
      </c>
      <c r="F20" s="14">
        <f t="shared" si="6"/>
        <v>899829</v>
      </c>
      <c r="G20" s="14">
        <f t="shared" si="6"/>
        <v>935822.16000000015</v>
      </c>
      <c r="H20" s="14">
        <f t="shared" si="6"/>
        <v>1303912.2095999999</v>
      </c>
      <c r="I20" s="14">
        <f t="shared" ref="I20" si="7">I18*I19</f>
        <v>1362588.2590319999</v>
      </c>
    </row>
    <row r="21" spans="2:9" x14ac:dyDescent="0.2">
      <c r="B21" s="1" t="s">
        <v>66</v>
      </c>
      <c r="C21" s="1"/>
      <c r="D21" s="15">
        <f t="shared" ref="D21:H21" si="8">D14+D17+D20</f>
        <v>0</v>
      </c>
      <c r="E21" s="15">
        <f t="shared" si="8"/>
        <v>1459350</v>
      </c>
      <c r="F21" s="15">
        <f t="shared" si="8"/>
        <v>2720911.5</v>
      </c>
      <c r="G21" s="15">
        <f t="shared" si="8"/>
        <v>2829747.96</v>
      </c>
      <c r="H21" s="15">
        <f t="shared" si="8"/>
        <v>4272640.9010999994</v>
      </c>
      <c r="I21" s="15">
        <f t="shared" ref="I21" si="9">I14+I17+I20</f>
        <v>4464909.7416494992</v>
      </c>
    </row>
    <row r="22" spans="2:9" x14ac:dyDescent="0.2">
      <c r="D22" s="10"/>
      <c r="E22" s="10"/>
      <c r="F22" s="10"/>
      <c r="G22" s="10"/>
      <c r="H22" s="10"/>
      <c r="I22" s="10"/>
    </row>
    <row r="23" spans="2:9" x14ac:dyDescent="0.2">
      <c r="D23" s="10"/>
      <c r="E23" s="10"/>
      <c r="F23" s="10"/>
      <c r="G23" s="10"/>
      <c r="H23" s="10"/>
      <c r="I23" s="10"/>
    </row>
    <row r="24" spans="2:9" x14ac:dyDescent="0.2">
      <c r="D24" s="10"/>
      <c r="E24" s="10"/>
      <c r="F24" s="10"/>
      <c r="G24" s="10"/>
      <c r="H24" s="10"/>
      <c r="I24" s="10"/>
    </row>
  </sheetData>
  <mergeCells count="1">
    <mergeCell ref="B1:B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7053-BC6C-4AF7-80FF-6689603B6241}">
  <dimension ref="B1:L60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"/>
  <cols>
    <col min="1" max="1" width="5.6640625" customWidth="1"/>
    <col min="2" max="2" width="34" customWidth="1"/>
    <col min="5" max="5" width="14.33203125" customWidth="1"/>
    <col min="6" max="10" width="13.33203125" customWidth="1"/>
    <col min="11" max="11" width="12.5" bestFit="1" customWidth="1"/>
  </cols>
  <sheetData>
    <row r="1" spans="2:12" x14ac:dyDescent="0.2">
      <c r="B1" s="97" t="s">
        <v>530</v>
      </c>
    </row>
    <row r="2" spans="2:12" x14ac:dyDescent="0.2">
      <c r="B2" s="97"/>
    </row>
    <row r="3" spans="2:12" x14ac:dyDescent="0.2">
      <c r="B3" s="97"/>
    </row>
    <row r="4" spans="2:12" x14ac:dyDescent="0.2">
      <c r="B4" s="97"/>
    </row>
    <row r="5" spans="2:12" x14ac:dyDescent="0.2">
      <c r="B5" s="97"/>
    </row>
    <row r="6" spans="2:12" x14ac:dyDescent="0.2">
      <c r="F6" s="34">
        <v>1</v>
      </c>
      <c r="G6" s="34">
        <v>1</v>
      </c>
      <c r="H6" s="34">
        <v>1</v>
      </c>
      <c r="I6" s="34">
        <v>1</v>
      </c>
      <c r="J6" s="34">
        <v>1</v>
      </c>
    </row>
    <row r="7" spans="2:12" x14ac:dyDescent="0.2">
      <c r="B7" s="1" t="str">
        <f>Flujo!B11</f>
        <v>Concesiones Alimentos</v>
      </c>
      <c r="E7" s="32">
        <v>1</v>
      </c>
      <c r="F7" s="28">
        <f>Flujo!D7</f>
        <v>0</v>
      </c>
      <c r="G7" s="28">
        <f>Flujo!E7</f>
        <v>0.03</v>
      </c>
      <c r="H7" s="28">
        <f>Flujo!F7</f>
        <v>3.5000000000000003E-2</v>
      </c>
      <c r="I7" s="28">
        <f>Flujo!G7</f>
        <v>0.04</v>
      </c>
      <c r="J7" s="28">
        <f>Flujo!H7</f>
        <v>4.4999999999999998E-2</v>
      </c>
    </row>
    <row r="8" spans="2:12" x14ac:dyDescent="0.2">
      <c r="C8" s="3" t="s">
        <v>1</v>
      </c>
      <c r="D8" s="3" t="s">
        <v>511</v>
      </c>
      <c r="E8" s="3" t="s">
        <v>2</v>
      </c>
      <c r="F8" s="7">
        <f>Egresos!C8</f>
        <v>2025</v>
      </c>
      <c r="G8" s="7">
        <f>Egresos!D8</f>
        <v>2026</v>
      </c>
      <c r="H8" s="7">
        <f>Egresos!E8</f>
        <v>2027</v>
      </c>
      <c r="I8" s="7">
        <f>Egresos!F8</f>
        <v>2028</v>
      </c>
      <c r="J8" s="7">
        <f>Egresos!G8</f>
        <v>2029</v>
      </c>
    </row>
    <row r="9" spans="2:12" x14ac:dyDescent="0.2">
      <c r="B9" s="1"/>
      <c r="F9" s="10"/>
      <c r="G9" s="10"/>
      <c r="H9" s="10"/>
      <c r="I9" s="10"/>
      <c r="J9" s="10"/>
    </row>
    <row r="10" spans="2:12" x14ac:dyDescent="0.2">
      <c r="B10" t="s">
        <v>446</v>
      </c>
      <c r="C10" s="4">
        <v>8000</v>
      </c>
      <c r="D10" s="4">
        <v>12</v>
      </c>
      <c r="E10" s="4">
        <f t="shared" ref="E10:E13" si="0">C10*D10</f>
        <v>96000</v>
      </c>
      <c r="F10" s="4">
        <f>E10*(1+$F$7)</f>
        <v>96000</v>
      </c>
      <c r="G10" s="4">
        <f>F10*(1+$G$7)</f>
        <v>98880</v>
      </c>
      <c r="H10" s="4">
        <f>G10*(1+$H$7)</f>
        <v>102340.79999999999</v>
      </c>
      <c r="I10" s="4">
        <f>H10*(1+$I$7)</f>
        <v>106434.43199999999</v>
      </c>
      <c r="J10" s="4">
        <f>I10*(1+$J$7)</f>
        <v>111223.98143999997</v>
      </c>
      <c r="K10" s="4"/>
      <c r="L10" s="4"/>
    </row>
    <row r="11" spans="2:12" x14ac:dyDescent="0.2">
      <c r="B11" t="s">
        <v>447</v>
      </c>
      <c r="C11" s="4">
        <v>8000</v>
      </c>
      <c r="D11" s="4">
        <v>12</v>
      </c>
      <c r="E11" s="4">
        <f t="shared" si="0"/>
        <v>96000</v>
      </c>
      <c r="F11" s="4">
        <f>E11*(1+$F$7)</f>
        <v>96000</v>
      </c>
      <c r="G11" s="4">
        <f t="shared" ref="G11:G12" si="1">F11*(1+$G$7)</f>
        <v>98880</v>
      </c>
      <c r="H11" s="4">
        <f t="shared" ref="H11:H13" si="2">G11*(1+$H$7)</f>
        <v>102340.79999999999</v>
      </c>
      <c r="I11" s="4">
        <f t="shared" ref="I11:I13" si="3">H11*(1+$I$7)</f>
        <v>106434.43199999999</v>
      </c>
      <c r="J11" s="4">
        <f t="shared" ref="J11:J13" si="4">I11*(1+$J$7)</f>
        <v>111223.98143999997</v>
      </c>
      <c r="K11" s="4"/>
      <c r="L11" s="4"/>
    </row>
    <row r="12" spans="2:12" x14ac:dyDescent="0.2">
      <c r="B12" t="s">
        <v>448</v>
      </c>
      <c r="C12" s="4">
        <v>8000</v>
      </c>
      <c r="D12" s="4">
        <v>12</v>
      </c>
      <c r="E12" s="4">
        <f t="shared" si="0"/>
        <v>96000</v>
      </c>
      <c r="F12" s="4">
        <f t="shared" ref="F12:F13" si="5">E12*(1+$F$7)</f>
        <v>96000</v>
      </c>
      <c r="G12" s="4">
        <f t="shared" si="1"/>
        <v>98880</v>
      </c>
      <c r="H12" s="4">
        <f t="shared" si="2"/>
        <v>102340.79999999999</v>
      </c>
      <c r="I12" s="4">
        <f t="shared" si="3"/>
        <v>106434.43199999999</v>
      </c>
      <c r="J12" s="4">
        <f t="shared" si="4"/>
        <v>111223.98143999997</v>
      </c>
      <c r="K12" s="4"/>
      <c r="L12" s="4"/>
    </row>
    <row r="13" spans="2:12" x14ac:dyDescent="0.2">
      <c r="B13" t="s">
        <v>449</v>
      </c>
      <c r="C13" s="4">
        <v>8000</v>
      </c>
      <c r="D13" s="4">
        <v>12</v>
      </c>
      <c r="E13" s="4">
        <f t="shared" si="0"/>
        <v>96000</v>
      </c>
      <c r="F13" s="4">
        <f t="shared" si="5"/>
        <v>96000</v>
      </c>
      <c r="G13" s="4">
        <f>F13*(1+$G$7)</f>
        <v>98880</v>
      </c>
      <c r="H13" s="4">
        <f t="shared" si="2"/>
        <v>102340.79999999999</v>
      </c>
      <c r="I13" s="4">
        <f t="shared" si="3"/>
        <v>106434.43199999999</v>
      </c>
      <c r="J13" s="4">
        <f t="shared" si="4"/>
        <v>111223.98143999997</v>
      </c>
      <c r="K13" s="4"/>
      <c r="L13" s="4"/>
    </row>
    <row r="14" spans="2:12" x14ac:dyDescent="0.2">
      <c r="B14" t="s">
        <v>479</v>
      </c>
      <c r="C14" s="4">
        <v>8000</v>
      </c>
      <c r="D14" s="4">
        <v>12</v>
      </c>
      <c r="E14" s="4">
        <f t="shared" ref="E14:E44" si="6">C14*D14</f>
        <v>96000</v>
      </c>
      <c r="F14" s="4">
        <f t="shared" ref="F14:F44" si="7">E14*(1+$F$7)</f>
        <v>96000</v>
      </c>
      <c r="G14" s="4">
        <f t="shared" ref="G14:G44" si="8">F14*(1+$G$7)</f>
        <v>98880</v>
      </c>
      <c r="H14" s="4">
        <f t="shared" ref="H14:H44" si="9">G14*(1+$H$7)</f>
        <v>102340.79999999999</v>
      </c>
      <c r="I14" s="4">
        <f t="shared" ref="I14:I44" si="10">H14*(1+$I$7)</f>
        <v>106434.43199999999</v>
      </c>
      <c r="J14" s="4">
        <f t="shared" ref="J14:J44" si="11">I14*(1+$J$7)</f>
        <v>111223.98143999997</v>
      </c>
      <c r="K14" s="4"/>
      <c r="L14" s="4"/>
    </row>
    <row r="15" spans="2:12" x14ac:dyDescent="0.2">
      <c r="B15" t="s">
        <v>480</v>
      </c>
      <c r="C15" s="4">
        <v>8000</v>
      </c>
      <c r="D15" s="4">
        <v>12</v>
      </c>
      <c r="E15" s="4">
        <f t="shared" si="6"/>
        <v>96000</v>
      </c>
      <c r="F15" s="4">
        <f t="shared" si="7"/>
        <v>96000</v>
      </c>
      <c r="G15" s="4">
        <f t="shared" si="8"/>
        <v>98880</v>
      </c>
      <c r="H15" s="4">
        <f t="shared" si="9"/>
        <v>102340.79999999999</v>
      </c>
      <c r="I15" s="4">
        <f t="shared" si="10"/>
        <v>106434.43199999999</v>
      </c>
      <c r="J15" s="4">
        <f t="shared" si="11"/>
        <v>111223.98143999997</v>
      </c>
      <c r="K15" s="4"/>
      <c r="L15" s="4"/>
    </row>
    <row r="16" spans="2:12" x14ac:dyDescent="0.2">
      <c r="B16" t="s">
        <v>481</v>
      </c>
      <c r="C16" s="4">
        <v>8000</v>
      </c>
      <c r="D16" s="4">
        <v>12</v>
      </c>
      <c r="E16" s="4">
        <f t="shared" si="6"/>
        <v>96000</v>
      </c>
      <c r="F16" s="4">
        <f t="shared" si="7"/>
        <v>96000</v>
      </c>
      <c r="G16" s="4">
        <f t="shared" si="8"/>
        <v>98880</v>
      </c>
      <c r="H16" s="4">
        <f t="shared" si="9"/>
        <v>102340.79999999999</v>
      </c>
      <c r="I16" s="4">
        <f t="shared" si="10"/>
        <v>106434.43199999999</v>
      </c>
      <c r="J16" s="4">
        <f t="shared" si="11"/>
        <v>111223.98143999997</v>
      </c>
      <c r="K16" s="4"/>
      <c r="L16" s="4"/>
    </row>
    <row r="17" spans="2:12" x14ac:dyDescent="0.2">
      <c r="B17" t="s">
        <v>482</v>
      </c>
      <c r="C17" s="4">
        <v>8000</v>
      </c>
      <c r="D17" s="4">
        <v>12</v>
      </c>
      <c r="E17" s="4">
        <f t="shared" si="6"/>
        <v>96000</v>
      </c>
      <c r="F17" s="4">
        <f t="shared" si="7"/>
        <v>96000</v>
      </c>
      <c r="G17" s="4">
        <f t="shared" si="8"/>
        <v>98880</v>
      </c>
      <c r="H17" s="4">
        <f t="shared" si="9"/>
        <v>102340.79999999999</v>
      </c>
      <c r="I17" s="4">
        <f t="shared" si="10"/>
        <v>106434.43199999999</v>
      </c>
      <c r="J17" s="4">
        <f t="shared" si="11"/>
        <v>111223.98143999997</v>
      </c>
      <c r="K17" s="4"/>
      <c r="L17" s="4"/>
    </row>
    <row r="18" spans="2:12" x14ac:dyDescent="0.2">
      <c r="B18" t="s">
        <v>483</v>
      </c>
      <c r="C18" s="4">
        <v>8000</v>
      </c>
      <c r="D18" s="4">
        <v>12</v>
      </c>
      <c r="E18" s="4">
        <f t="shared" si="6"/>
        <v>96000</v>
      </c>
      <c r="F18" s="4">
        <f t="shared" si="7"/>
        <v>96000</v>
      </c>
      <c r="G18" s="4">
        <f t="shared" si="8"/>
        <v>98880</v>
      </c>
      <c r="H18" s="4">
        <f t="shared" si="9"/>
        <v>102340.79999999999</v>
      </c>
      <c r="I18" s="4">
        <f t="shared" si="10"/>
        <v>106434.43199999999</v>
      </c>
      <c r="J18" s="4">
        <f t="shared" si="11"/>
        <v>111223.98143999997</v>
      </c>
      <c r="K18" s="4"/>
      <c r="L18" s="4"/>
    </row>
    <row r="19" spans="2:12" x14ac:dyDescent="0.2">
      <c r="B19" t="s">
        <v>484</v>
      </c>
      <c r="C19" s="4">
        <v>8000</v>
      </c>
      <c r="D19" s="4">
        <v>12</v>
      </c>
      <c r="E19" s="4">
        <f t="shared" si="6"/>
        <v>96000</v>
      </c>
      <c r="F19" s="4">
        <f t="shared" si="7"/>
        <v>96000</v>
      </c>
      <c r="G19" s="4">
        <f t="shared" si="8"/>
        <v>98880</v>
      </c>
      <c r="H19" s="4">
        <f t="shared" si="9"/>
        <v>102340.79999999999</v>
      </c>
      <c r="I19" s="4">
        <f t="shared" si="10"/>
        <v>106434.43199999999</v>
      </c>
      <c r="J19" s="4">
        <f t="shared" si="11"/>
        <v>111223.98143999997</v>
      </c>
      <c r="K19" s="4"/>
      <c r="L19" s="4"/>
    </row>
    <row r="20" spans="2:12" x14ac:dyDescent="0.2">
      <c r="B20" t="s">
        <v>485</v>
      </c>
      <c r="C20" s="4">
        <v>8000</v>
      </c>
      <c r="D20" s="4">
        <v>12</v>
      </c>
      <c r="E20" s="4">
        <f t="shared" si="6"/>
        <v>96000</v>
      </c>
      <c r="F20" s="4">
        <f t="shared" si="7"/>
        <v>96000</v>
      </c>
      <c r="G20" s="4">
        <f t="shared" si="8"/>
        <v>98880</v>
      </c>
      <c r="H20" s="4">
        <f t="shared" si="9"/>
        <v>102340.79999999999</v>
      </c>
      <c r="I20" s="4">
        <f t="shared" si="10"/>
        <v>106434.43199999999</v>
      </c>
      <c r="J20" s="4">
        <f t="shared" si="11"/>
        <v>111223.98143999997</v>
      </c>
      <c r="K20" s="4"/>
      <c r="L20" s="4"/>
    </row>
    <row r="21" spans="2:12" x14ac:dyDescent="0.2">
      <c r="B21" t="s">
        <v>486</v>
      </c>
      <c r="C21" s="4">
        <v>8000</v>
      </c>
      <c r="D21" s="4">
        <v>12</v>
      </c>
      <c r="E21" s="4">
        <f t="shared" si="6"/>
        <v>96000</v>
      </c>
      <c r="F21" s="4">
        <f t="shared" si="7"/>
        <v>96000</v>
      </c>
      <c r="G21" s="4">
        <f t="shared" si="8"/>
        <v>98880</v>
      </c>
      <c r="H21" s="4">
        <f t="shared" si="9"/>
        <v>102340.79999999999</v>
      </c>
      <c r="I21" s="4">
        <f t="shared" si="10"/>
        <v>106434.43199999999</v>
      </c>
      <c r="J21" s="4">
        <f t="shared" si="11"/>
        <v>111223.98143999997</v>
      </c>
      <c r="K21" s="4"/>
      <c r="L21" s="4"/>
    </row>
    <row r="22" spans="2:12" x14ac:dyDescent="0.2">
      <c r="B22" t="s">
        <v>487</v>
      </c>
      <c r="C22" s="4">
        <v>8000</v>
      </c>
      <c r="D22" s="4">
        <v>12</v>
      </c>
      <c r="E22" s="4">
        <f t="shared" si="6"/>
        <v>96000</v>
      </c>
      <c r="F22" s="4">
        <f t="shared" si="7"/>
        <v>96000</v>
      </c>
      <c r="G22" s="4">
        <f t="shared" si="8"/>
        <v>98880</v>
      </c>
      <c r="H22" s="4">
        <f t="shared" si="9"/>
        <v>102340.79999999999</v>
      </c>
      <c r="I22" s="4">
        <f t="shared" si="10"/>
        <v>106434.43199999999</v>
      </c>
      <c r="J22" s="4">
        <f t="shared" si="11"/>
        <v>111223.98143999997</v>
      </c>
      <c r="K22" s="4"/>
      <c r="L22" s="4"/>
    </row>
    <row r="23" spans="2:12" x14ac:dyDescent="0.2">
      <c r="B23" t="s">
        <v>488</v>
      </c>
      <c r="C23" s="4">
        <v>8000</v>
      </c>
      <c r="D23" s="4">
        <v>12</v>
      </c>
      <c r="E23" s="4">
        <f t="shared" si="6"/>
        <v>96000</v>
      </c>
      <c r="F23" s="4">
        <f t="shared" si="7"/>
        <v>96000</v>
      </c>
      <c r="G23" s="4">
        <f t="shared" si="8"/>
        <v>98880</v>
      </c>
      <c r="H23" s="4">
        <f t="shared" si="9"/>
        <v>102340.79999999999</v>
      </c>
      <c r="I23" s="4">
        <f t="shared" si="10"/>
        <v>106434.43199999999</v>
      </c>
      <c r="J23" s="4">
        <f t="shared" si="11"/>
        <v>111223.98143999997</v>
      </c>
      <c r="K23" s="4"/>
      <c r="L23" s="4"/>
    </row>
    <row r="24" spans="2:12" x14ac:dyDescent="0.2">
      <c r="B24" t="s">
        <v>489</v>
      </c>
      <c r="C24" s="4">
        <v>8000</v>
      </c>
      <c r="D24" s="4">
        <v>12</v>
      </c>
      <c r="E24" s="4">
        <f t="shared" si="6"/>
        <v>96000</v>
      </c>
      <c r="F24" s="4">
        <f t="shared" si="7"/>
        <v>96000</v>
      </c>
      <c r="G24" s="4">
        <f t="shared" si="8"/>
        <v>98880</v>
      </c>
      <c r="H24" s="4">
        <f t="shared" si="9"/>
        <v>102340.79999999999</v>
      </c>
      <c r="I24" s="4">
        <f t="shared" si="10"/>
        <v>106434.43199999999</v>
      </c>
      <c r="J24" s="4">
        <f t="shared" si="11"/>
        <v>111223.98143999997</v>
      </c>
      <c r="K24" s="4"/>
      <c r="L24" s="4"/>
    </row>
    <row r="25" spans="2:12" x14ac:dyDescent="0.2">
      <c r="B25" t="s">
        <v>490</v>
      </c>
      <c r="C25" s="4">
        <v>8000</v>
      </c>
      <c r="D25" s="4">
        <v>12</v>
      </c>
      <c r="E25" s="4">
        <f t="shared" si="6"/>
        <v>96000</v>
      </c>
      <c r="F25" s="4">
        <f t="shared" si="7"/>
        <v>96000</v>
      </c>
      <c r="G25" s="4">
        <f t="shared" si="8"/>
        <v>98880</v>
      </c>
      <c r="H25" s="4">
        <f t="shared" si="9"/>
        <v>102340.79999999999</v>
      </c>
      <c r="I25" s="4">
        <f t="shared" si="10"/>
        <v>106434.43199999999</v>
      </c>
      <c r="J25" s="4">
        <f t="shared" si="11"/>
        <v>111223.98143999997</v>
      </c>
      <c r="K25" s="4"/>
      <c r="L25" s="4"/>
    </row>
    <row r="26" spans="2:12" x14ac:dyDescent="0.2">
      <c r="B26" t="s">
        <v>491</v>
      </c>
      <c r="C26" s="4">
        <v>8000</v>
      </c>
      <c r="D26" s="4">
        <v>12</v>
      </c>
      <c r="E26" s="4">
        <f t="shared" si="6"/>
        <v>96000</v>
      </c>
      <c r="F26" s="4">
        <f t="shared" si="7"/>
        <v>96000</v>
      </c>
      <c r="G26" s="4">
        <f t="shared" si="8"/>
        <v>98880</v>
      </c>
      <c r="H26" s="4">
        <f t="shared" si="9"/>
        <v>102340.79999999999</v>
      </c>
      <c r="I26" s="4">
        <f t="shared" si="10"/>
        <v>106434.43199999999</v>
      </c>
      <c r="J26" s="4">
        <f t="shared" si="11"/>
        <v>111223.98143999997</v>
      </c>
      <c r="K26" s="4"/>
      <c r="L26" s="4"/>
    </row>
    <row r="27" spans="2:12" x14ac:dyDescent="0.2">
      <c r="B27" t="s">
        <v>492</v>
      </c>
      <c r="C27" s="4">
        <v>8000</v>
      </c>
      <c r="D27" s="4">
        <v>12</v>
      </c>
      <c r="E27" s="4">
        <f t="shared" si="6"/>
        <v>96000</v>
      </c>
      <c r="F27" s="4">
        <f t="shared" si="7"/>
        <v>96000</v>
      </c>
      <c r="G27" s="4">
        <f t="shared" si="8"/>
        <v>98880</v>
      </c>
      <c r="H27" s="4">
        <f t="shared" si="9"/>
        <v>102340.79999999999</v>
      </c>
      <c r="I27" s="4">
        <f t="shared" si="10"/>
        <v>106434.43199999999</v>
      </c>
      <c r="J27" s="4">
        <f t="shared" si="11"/>
        <v>111223.98143999997</v>
      </c>
      <c r="K27" s="4"/>
      <c r="L27" s="4"/>
    </row>
    <row r="28" spans="2:12" x14ac:dyDescent="0.2">
      <c r="B28" t="s">
        <v>493</v>
      </c>
      <c r="C28" s="4">
        <v>8000</v>
      </c>
      <c r="D28" s="4">
        <v>12</v>
      </c>
      <c r="E28" s="4">
        <f t="shared" si="6"/>
        <v>96000</v>
      </c>
      <c r="F28" s="4">
        <f t="shared" si="7"/>
        <v>96000</v>
      </c>
      <c r="G28" s="4">
        <f t="shared" si="8"/>
        <v>98880</v>
      </c>
      <c r="H28" s="4">
        <f t="shared" si="9"/>
        <v>102340.79999999999</v>
      </c>
      <c r="I28" s="4">
        <f t="shared" si="10"/>
        <v>106434.43199999999</v>
      </c>
      <c r="J28" s="4">
        <f t="shared" si="11"/>
        <v>111223.98143999997</v>
      </c>
      <c r="K28" s="4"/>
      <c r="L28" s="4"/>
    </row>
    <row r="29" spans="2:12" x14ac:dyDescent="0.2">
      <c r="B29" t="s">
        <v>494</v>
      </c>
      <c r="C29" s="4">
        <v>8000</v>
      </c>
      <c r="D29" s="4">
        <v>12</v>
      </c>
      <c r="E29" s="4">
        <f t="shared" si="6"/>
        <v>96000</v>
      </c>
      <c r="F29" s="4">
        <f t="shared" si="7"/>
        <v>96000</v>
      </c>
      <c r="G29" s="4">
        <f t="shared" si="8"/>
        <v>98880</v>
      </c>
      <c r="H29" s="4">
        <f t="shared" si="9"/>
        <v>102340.79999999999</v>
      </c>
      <c r="I29" s="4">
        <f t="shared" si="10"/>
        <v>106434.43199999999</v>
      </c>
      <c r="J29" s="4">
        <f t="shared" si="11"/>
        <v>111223.98143999997</v>
      </c>
      <c r="K29" s="4"/>
      <c r="L29" s="4"/>
    </row>
    <row r="30" spans="2:12" x14ac:dyDescent="0.2">
      <c r="B30" t="s">
        <v>495</v>
      </c>
      <c r="C30" s="4">
        <v>8000</v>
      </c>
      <c r="D30" s="4">
        <v>12</v>
      </c>
      <c r="E30" s="4">
        <f t="shared" si="6"/>
        <v>96000</v>
      </c>
      <c r="F30" s="4">
        <f t="shared" si="7"/>
        <v>96000</v>
      </c>
      <c r="G30" s="4">
        <f t="shared" si="8"/>
        <v>98880</v>
      </c>
      <c r="H30" s="4">
        <f t="shared" si="9"/>
        <v>102340.79999999999</v>
      </c>
      <c r="I30" s="4">
        <f t="shared" si="10"/>
        <v>106434.43199999999</v>
      </c>
      <c r="J30" s="4">
        <f t="shared" si="11"/>
        <v>111223.98143999997</v>
      </c>
      <c r="K30" s="4"/>
      <c r="L30" s="4"/>
    </row>
    <row r="31" spans="2:12" x14ac:dyDescent="0.2">
      <c r="B31" t="s">
        <v>496</v>
      </c>
      <c r="C31" s="4">
        <v>8000</v>
      </c>
      <c r="D31" s="4">
        <v>12</v>
      </c>
      <c r="E31" s="4">
        <f t="shared" si="6"/>
        <v>96000</v>
      </c>
      <c r="F31" s="4">
        <f t="shared" si="7"/>
        <v>96000</v>
      </c>
      <c r="G31" s="4">
        <f t="shared" si="8"/>
        <v>98880</v>
      </c>
      <c r="H31" s="4">
        <f t="shared" si="9"/>
        <v>102340.79999999999</v>
      </c>
      <c r="I31" s="4">
        <f t="shared" si="10"/>
        <v>106434.43199999999</v>
      </c>
      <c r="J31" s="4">
        <f t="shared" si="11"/>
        <v>111223.98143999997</v>
      </c>
      <c r="K31" s="4"/>
      <c r="L31" s="4"/>
    </row>
    <row r="32" spans="2:12" x14ac:dyDescent="0.2">
      <c r="B32" t="s">
        <v>497</v>
      </c>
      <c r="C32" s="4">
        <v>8000</v>
      </c>
      <c r="D32" s="4">
        <v>12</v>
      </c>
      <c r="E32" s="4">
        <f t="shared" si="6"/>
        <v>96000</v>
      </c>
      <c r="F32" s="4">
        <f t="shared" si="7"/>
        <v>96000</v>
      </c>
      <c r="G32" s="4">
        <f t="shared" si="8"/>
        <v>98880</v>
      </c>
      <c r="H32" s="4">
        <f t="shared" si="9"/>
        <v>102340.79999999999</v>
      </c>
      <c r="I32" s="4">
        <f t="shared" si="10"/>
        <v>106434.43199999999</v>
      </c>
      <c r="J32" s="4">
        <f t="shared" si="11"/>
        <v>111223.98143999997</v>
      </c>
      <c r="K32" s="4"/>
      <c r="L32" s="4"/>
    </row>
    <row r="33" spans="2:12" x14ac:dyDescent="0.2">
      <c r="B33" t="s">
        <v>498</v>
      </c>
      <c r="C33" s="4">
        <v>8000</v>
      </c>
      <c r="D33" s="4">
        <v>12</v>
      </c>
      <c r="E33" s="4">
        <f t="shared" si="6"/>
        <v>96000</v>
      </c>
      <c r="F33" s="4">
        <f t="shared" si="7"/>
        <v>96000</v>
      </c>
      <c r="G33" s="4">
        <f t="shared" si="8"/>
        <v>98880</v>
      </c>
      <c r="H33" s="4">
        <f t="shared" si="9"/>
        <v>102340.79999999999</v>
      </c>
      <c r="I33" s="4">
        <f t="shared" si="10"/>
        <v>106434.43199999999</v>
      </c>
      <c r="J33" s="4">
        <f t="shared" si="11"/>
        <v>111223.98143999997</v>
      </c>
      <c r="K33" s="4"/>
      <c r="L33" s="4"/>
    </row>
    <row r="34" spans="2:12" x14ac:dyDescent="0.2">
      <c r="B34" t="s">
        <v>499</v>
      </c>
      <c r="C34" s="4">
        <v>8000</v>
      </c>
      <c r="D34" s="4">
        <v>12</v>
      </c>
      <c r="E34" s="4">
        <f t="shared" si="6"/>
        <v>96000</v>
      </c>
      <c r="F34" s="4">
        <f t="shared" si="7"/>
        <v>96000</v>
      </c>
      <c r="G34" s="4">
        <f t="shared" si="8"/>
        <v>98880</v>
      </c>
      <c r="H34" s="4">
        <f t="shared" si="9"/>
        <v>102340.79999999999</v>
      </c>
      <c r="I34" s="4">
        <f t="shared" si="10"/>
        <v>106434.43199999999</v>
      </c>
      <c r="J34" s="4">
        <f t="shared" si="11"/>
        <v>111223.98143999997</v>
      </c>
      <c r="K34" s="4"/>
      <c r="L34" s="4"/>
    </row>
    <row r="35" spans="2:12" x14ac:dyDescent="0.2">
      <c r="B35" t="s">
        <v>500</v>
      </c>
      <c r="C35" s="4">
        <v>8000</v>
      </c>
      <c r="D35" s="4">
        <v>12</v>
      </c>
      <c r="E35" s="4">
        <f t="shared" si="6"/>
        <v>96000</v>
      </c>
      <c r="F35" s="4">
        <f t="shared" si="7"/>
        <v>96000</v>
      </c>
      <c r="G35" s="4">
        <f t="shared" si="8"/>
        <v>98880</v>
      </c>
      <c r="H35" s="4">
        <f t="shared" si="9"/>
        <v>102340.79999999999</v>
      </c>
      <c r="I35" s="4">
        <f t="shared" si="10"/>
        <v>106434.43199999999</v>
      </c>
      <c r="J35" s="4">
        <f t="shared" si="11"/>
        <v>111223.98143999997</v>
      </c>
      <c r="K35" s="4"/>
      <c r="L35" s="4"/>
    </row>
    <row r="36" spans="2:12" x14ac:dyDescent="0.2">
      <c r="B36" t="s">
        <v>501</v>
      </c>
      <c r="C36" s="4">
        <v>8000</v>
      </c>
      <c r="D36" s="4">
        <v>12</v>
      </c>
      <c r="E36" s="4">
        <f t="shared" si="6"/>
        <v>96000</v>
      </c>
      <c r="F36" s="4">
        <f t="shared" si="7"/>
        <v>96000</v>
      </c>
      <c r="G36" s="4">
        <f t="shared" si="8"/>
        <v>98880</v>
      </c>
      <c r="H36" s="4">
        <f t="shared" si="9"/>
        <v>102340.79999999999</v>
      </c>
      <c r="I36" s="4">
        <f t="shared" si="10"/>
        <v>106434.43199999999</v>
      </c>
      <c r="J36" s="4">
        <f t="shared" si="11"/>
        <v>111223.98143999997</v>
      </c>
      <c r="K36" s="4"/>
      <c r="L36" s="4"/>
    </row>
    <row r="37" spans="2:12" x14ac:dyDescent="0.2">
      <c r="B37" t="s">
        <v>502</v>
      </c>
      <c r="C37" s="4">
        <v>8000</v>
      </c>
      <c r="D37" s="4">
        <v>12</v>
      </c>
      <c r="E37" s="4">
        <f t="shared" si="6"/>
        <v>96000</v>
      </c>
      <c r="F37" s="4">
        <f t="shared" si="7"/>
        <v>96000</v>
      </c>
      <c r="G37" s="4">
        <f t="shared" si="8"/>
        <v>98880</v>
      </c>
      <c r="H37" s="4">
        <f t="shared" si="9"/>
        <v>102340.79999999999</v>
      </c>
      <c r="I37" s="4">
        <f t="shared" si="10"/>
        <v>106434.43199999999</v>
      </c>
      <c r="J37" s="4">
        <f t="shared" si="11"/>
        <v>111223.98143999997</v>
      </c>
      <c r="K37" s="4"/>
      <c r="L37" s="4"/>
    </row>
    <row r="38" spans="2:12" x14ac:dyDescent="0.2">
      <c r="B38" t="s">
        <v>503</v>
      </c>
      <c r="C38" s="4">
        <v>8000</v>
      </c>
      <c r="D38" s="4">
        <v>12</v>
      </c>
      <c r="E38" s="4">
        <f t="shared" si="6"/>
        <v>96000</v>
      </c>
      <c r="F38" s="4">
        <f t="shared" si="7"/>
        <v>96000</v>
      </c>
      <c r="G38" s="4">
        <f t="shared" si="8"/>
        <v>98880</v>
      </c>
      <c r="H38" s="4">
        <f t="shared" si="9"/>
        <v>102340.79999999999</v>
      </c>
      <c r="I38" s="4">
        <f t="shared" si="10"/>
        <v>106434.43199999999</v>
      </c>
      <c r="J38" s="4">
        <f t="shared" si="11"/>
        <v>111223.98143999997</v>
      </c>
      <c r="K38" s="4"/>
      <c r="L38" s="4"/>
    </row>
    <row r="39" spans="2:12" x14ac:dyDescent="0.2">
      <c r="B39" t="s">
        <v>504</v>
      </c>
      <c r="C39" s="4">
        <v>8000</v>
      </c>
      <c r="D39" s="4">
        <v>12</v>
      </c>
      <c r="E39" s="4">
        <f t="shared" si="6"/>
        <v>96000</v>
      </c>
      <c r="F39" s="4">
        <f t="shared" si="7"/>
        <v>96000</v>
      </c>
      <c r="G39" s="4">
        <f t="shared" si="8"/>
        <v>98880</v>
      </c>
      <c r="H39" s="4">
        <f t="shared" si="9"/>
        <v>102340.79999999999</v>
      </c>
      <c r="I39" s="4">
        <f t="shared" si="10"/>
        <v>106434.43199999999</v>
      </c>
      <c r="J39" s="4">
        <f t="shared" si="11"/>
        <v>111223.98143999997</v>
      </c>
      <c r="K39" s="4"/>
      <c r="L39" s="4"/>
    </row>
    <row r="40" spans="2:12" x14ac:dyDescent="0.2">
      <c r="B40" t="s">
        <v>505</v>
      </c>
      <c r="C40" s="4">
        <v>8000</v>
      </c>
      <c r="D40" s="4">
        <v>12</v>
      </c>
      <c r="E40" s="4">
        <f t="shared" si="6"/>
        <v>96000</v>
      </c>
      <c r="F40" s="4">
        <f t="shared" si="7"/>
        <v>96000</v>
      </c>
      <c r="G40" s="4">
        <f t="shared" si="8"/>
        <v>98880</v>
      </c>
      <c r="H40" s="4">
        <f t="shared" si="9"/>
        <v>102340.79999999999</v>
      </c>
      <c r="I40" s="4">
        <f t="shared" si="10"/>
        <v>106434.43199999999</v>
      </c>
      <c r="J40" s="4">
        <f t="shared" si="11"/>
        <v>111223.98143999997</v>
      </c>
      <c r="K40" s="4"/>
      <c r="L40" s="4"/>
    </row>
    <row r="41" spans="2:12" x14ac:dyDescent="0.2">
      <c r="B41" t="s">
        <v>506</v>
      </c>
      <c r="C41" s="4">
        <v>8000</v>
      </c>
      <c r="D41" s="4">
        <v>12</v>
      </c>
      <c r="E41" s="4">
        <f t="shared" si="6"/>
        <v>96000</v>
      </c>
      <c r="F41" s="4">
        <f t="shared" si="7"/>
        <v>96000</v>
      </c>
      <c r="G41" s="4">
        <f t="shared" si="8"/>
        <v>98880</v>
      </c>
      <c r="H41" s="4">
        <f t="shared" si="9"/>
        <v>102340.79999999999</v>
      </c>
      <c r="I41" s="4">
        <f t="shared" si="10"/>
        <v>106434.43199999999</v>
      </c>
      <c r="J41" s="4">
        <f t="shared" si="11"/>
        <v>111223.98143999997</v>
      </c>
      <c r="K41" s="4"/>
      <c r="L41" s="4"/>
    </row>
    <row r="42" spans="2:12" x14ac:dyDescent="0.2">
      <c r="B42" t="s">
        <v>507</v>
      </c>
      <c r="C42" s="4">
        <v>8000</v>
      </c>
      <c r="D42" s="4">
        <v>12</v>
      </c>
      <c r="E42" s="4">
        <f t="shared" si="6"/>
        <v>96000</v>
      </c>
      <c r="F42" s="4">
        <f t="shared" si="7"/>
        <v>96000</v>
      </c>
      <c r="G42" s="4">
        <f t="shared" si="8"/>
        <v>98880</v>
      </c>
      <c r="H42" s="4">
        <f t="shared" si="9"/>
        <v>102340.79999999999</v>
      </c>
      <c r="I42" s="4">
        <f t="shared" si="10"/>
        <v>106434.43199999999</v>
      </c>
      <c r="J42" s="4">
        <f t="shared" si="11"/>
        <v>111223.98143999997</v>
      </c>
      <c r="K42" s="4"/>
      <c r="L42" s="4"/>
    </row>
    <row r="43" spans="2:12" x14ac:dyDescent="0.2">
      <c r="B43" t="s">
        <v>508</v>
      </c>
      <c r="C43" s="4">
        <v>8000</v>
      </c>
      <c r="D43" s="4">
        <v>12</v>
      </c>
      <c r="E43" s="4">
        <f t="shared" si="6"/>
        <v>96000</v>
      </c>
      <c r="F43" s="4">
        <f t="shared" si="7"/>
        <v>96000</v>
      </c>
      <c r="G43" s="4">
        <f t="shared" si="8"/>
        <v>98880</v>
      </c>
      <c r="H43" s="4">
        <f t="shared" si="9"/>
        <v>102340.79999999999</v>
      </c>
      <c r="I43" s="4">
        <f t="shared" si="10"/>
        <v>106434.43199999999</v>
      </c>
      <c r="J43" s="4">
        <f t="shared" si="11"/>
        <v>111223.98143999997</v>
      </c>
      <c r="K43" s="4"/>
      <c r="L43" s="4"/>
    </row>
    <row r="44" spans="2:12" x14ac:dyDescent="0.2">
      <c r="B44" t="s">
        <v>509</v>
      </c>
      <c r="C44" s="4">
        <v>8000</v>
      </c>
      <c r="D44" s="4">
        <v>12</v>
      </c>
      <c r="E44" s="4">
        <f t="shared" si="6"/>
        <v>96000</v>
      </c>
      <c r="F44" s="4">
        <f t="shared" si="7"/>
        <v>96000</v>
      </c>
      <c r="G44" s="4">
        <f t="shared" si="8"/>
        <v>98880</v>
      </c>
      <c r="H44" s="4">
        <f t="shared" si="9"/>
        <v>102340.79999999999</v>
      </c>
      <c r="I44" s="4">
        <f t="shared" si="10"/>
        <v>106434.43199999999</v>
      </c>
      <c r="J44" s="4">
        <f t="shared" si="11"/>
        <v>111223.98143999997</v>
      </c>
      <c r="K44" s="4"/>
      <c r="L44" s="4"/>
    </row>
    <row r="46" spans="2:12" x14ac:dyDescent="0.2">
      <c r="B46" t="s">
        <v>438</v>
      </c>
      <c r="C46" s="4">
        <v>8000</v>
      </c>
      <c r="D46" s="4">
        <v>12</v>
      </c>
      <c r="E46" s="4">
        <f t="shared" ref="E46:E53" si="12">C46*D46</f>
        <v>96000</v>
      </c>
      <c r="F46" s="4">
        <f t="shared" ref="F46:I47" si="13">E10*(1+$I$7)</f>
        <v>99840</v>
      </c>
      <c r="G46" s="4">
        <f t="shared" si="13"/>
        <v>99840</v>
      </c>
      <c r="H46" s="4">
        <f t="shared" si="13"/>
        <v>102835.2</v>
      </c>
      <c r="I46" s="4">
        <f t="shared" si="13"/>
        <v>106434.43199999999</v>
      </c>
      <c r="J46" s="4">
        <f>I10*(1+$J$7)</f>
        <v>111223.98143999997</v>
      </c>
      <c r="K46" s="4"/>
      <c r="L46" s="4"/>
    </row>
    <row r="47" spans="2:12" x14ac:dyDescent="0.2">
      <c r="B47" t="s">
        <v>439</v>
      </c>
      <c r="C47" s="4">
        <v>8000</v>
      </c>
      <c r="D47" s="4">
        <v>12</v>
      </c>
      <c r="E47" s="4">
        <f t="shared" si="12"/>
        <v>96000</v>
      </c>
      <c r="F47" s="4">
        <f t="shared" si="13"/>
        <v>99840</v>
      </c>
      <c r="G47" s="4">
        <f t="shared" si="13"/>
        <v>99840</v>
      </c>
      <c r="H47" s="4">
        <f t="shared" si="13"/>
        <v>102835.2</v>
      </c>
      <c r="I47" s="4">
        <f t="shared" si="13"/>
        <v>106434.43199999999</v>
      </c>
      <c r="J47" s="4">
        <f>I11*(1+$J$7)</f>
        <v>111223.98143999997</v>
      </c>
      <c r="K47" s="4"/>
      <c r="L47" s="4"/>
    </row>
    <row r="48" spans="2:12" x14ac:dyDescent="0.2">
      <c r="B48" t="s">
        <v>440</v>
      </c>
      <c r="C48" s="4">
        <v>8000</v>
      </c>
      <c r="D48" s="4">
        <v>12</v>
      </c>
      <c r="E48" s="4">
        <f t="shared" si="12"/>
        <v>96000</v>
      </c>
      <c r="F48" s="91"/>
      <c r="G48" s="4">
        <f t="shared" ref="G48:I49" si="14">F12*(1+$I$7)</f>
        <v>99840</v>
      </c>
      <c r="H48" s="4">
        <f t="shared" si="14"/>
        <v>102835.2</v>
      </c>
      <c r="I48" s="4">
        <f t="shared" si="14"/>
        <v>106434.43199999999</v>
      </c>
      <c r="J48" s="4">
        <f>I12*(1+$J$7)</f>
        <v>111223.98143999997</v>
      </c>
      <c r="K48" s="4"/>
      <c r="L48" s="4"/>
    </row>
    <row r="49" spans="2:12" x14ac:dyDescent="0.2">
      <c r="B49" t="s">
        <v>441</v>
      </c>
      <c r="C49" s="4">
        <v>8000</v>
      </c>
      <c r="D49" s="4">
        <v>12</v>
      </c>
      <c r="E49" s="4">
        <f t="shared" si="12"/>
        <v>96000</v>
      </c>
      <c r="F49" s="91"/>
      <c r="G49" s="4">
        <f t="shared" si="14"/>
        <v>99840</v>
      </c>
      <c r="H49" s="4">
        <f t="shared" si="14"/>
        <v>102835.2</v>
      </c>
      <c r="I49" s="4">
        <f t="shared" si="14"/>
        <v>106434.43199999999</v>
      </c>
      <c r="J49" s="4">
        <f>I13*(1+$J$7)</f>
        <v>111223.98143999997</v>
      </c>
      <c r="K49" s="4"/>
      <c r="L49" s="4"/>
    </row>
    <row r="50" spans="2:12" x14ac:dyDescent="0.2">
      <c r="B50" t="s">
        <v>442</v>
      </c>
      <c r="C50" s="4">
        <v>8000</v>
      </c>
      <c r="D50" s="4">
        <v>12</v>
      </c>
      <c r="E50" s="4">
        <f t="shared" si="12"/>
        <v>96000</v>
      </c>
      <c r="F50" s="91"/>
      <c r="G50" s="91"/>
      <c r="H50" s="4">
        <f>G10*(1+$I$7)</f>
        <v>102835.2</v>
      </c>
      <c r="I50" s="4">
        <f>H10*(1+$I$7)</f>
        <v>106434.43199999999</v>
      </c>
      <c r="J50" s="4">
        <f>I10*(1+$J$7)</f>
        <v>111223.98143999997</v>
      </c>
      <c r="K50" s="4"/>
      <c r="L50" s="4"/>
    </row>
    <row r="51" spans="2:12" x14ac:dyDescent="0.2">
      <c r="B51" t="s">
        <v>443</v>
      </c>
      <c r="C51" s="4">
        <v>8000</v>
      </c>
      <c r="D51" s="4">
        <v>12</v>
      </c>
      <c r="E51" s="4">
        <f t="shared" si="12"/>
        <v>96000</v>
      </c>
      <c r="F51" s="91"/>
      <c r="G51" s="91"/>
      <c r="H51" s="4">
        <f>G11*(1+$I$7)</f>
        <v>102835.2</v>
      </c>
      <c r="I51" s="4">
        <f>H11*(1+$I$7)</f>
        <v>106434.43199999999</v>
      </c>
      <c r="J51" s="4">
        <f>I11*(1+$J$7)</f>
        <v>111223.98143999997</v>
      </c>
      <c r="K51" s="4"/>
      <c r="L51" s="4"/>
    </row>
    <row r="52" spans="2:12" x14ac:dyDescent="0.2">
      <c r="B52" t="s">
        <v>444</v>
      </c>
      <c r="C52" s="4">
        <v>8000</v>
      </c>
      <c r="D52" s="4">
        <v>12</v>
      </c>
      <c r="E52" s="4">
        <f t="shared" si="12"/>
        <v>96000</v>
      </c>
      <c r="F52" s="91"/>
      <c r="G52" s="91"/>
      <c r="H52" s="91"/>
      <c r="I52" s="4">
        <f>H12*(1+$I$7)</f>
        <v>106434.43199999999</v>
      </c>
      <c r="J52" s="4">
        <f>I12*(1+$J$7)</f>
        <v>111223.98143999997</v>
      </c>
      <c r="K52" s="4"/>
      <c r="L52" s="4"/>
    </row>
    <row r="53" spans="2:12" x14ac:dyDescent="0.2">
      <c r="B53" t="s">
        <v>445</v>
      </c>
      <c r="C53" s="4">
        <v>8000</v>
      </c>
      <c r="D53" s="4">
        <v>12</v>
      </c>
      <c r="E53" s="4">
        <f t="shared" si="12"/>
        <v>96000</v>
      </c>
      <c r="F53" s="91"/>
      <c r="G53" s="91"/>
      <c r="H53" s="91"/>
      <c r="I53" s="4">
        <f>H13*(1+$I$7)</f>
        <v>106434.43199999999</v>
      </c>
      <c r="J53" s="4">
        <f>I13*(1+$J$7)</f>
        <v>111223.98143999997</v>
      </c>
      <c r="K53" s="4"/>
      <c r="L53" s="4"/>
    </row>
    <row r="55" spans="2:12" x14ac:dyDescent="0.2"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x14ac:dyDescent="0.2">
      <c r="E56" s="6"/>
      <c r="F56" s="14"/>
      <c r="G56" s="14"/>
      <c r="H56" s="14"/>
      <c r="I56" s="14"/>
      <c r="J56" s="14"/>
    </row>
    <row r="57" spans="2:12" x14ac:dyDescent="0.2">
      <c r="B57" s="1" t="s">
        <v>78</v>
      </c>
      <c r="E57" s="5">
        <f>SUM(E8:E56)</f>
        <v>4128000</v>
      </c>
      <c r="F57" s="15">
        <f>SUM(F9:F56)</f>
        <v>3559680</v>
      </c>
      <c r="G57" s="15">
        <f>SUM(G9:G56)</f>
        <v>3860160</v>
      </c>
      <c r="H57" s="15">
        <f>SUM(H9:H56)</f>
        <v>4198939.1999999983</v>
      </c>
      <c r="I57" s="15">
        <f>SUM(I9:I56)</f>
        <v>4576680.5760000004</v>
      </c>
      <c r="J57" s="15">
        <f>SUM(J9:J56)</f>
        <v>4782631.2019199971</v>
      </c>
    </row>
    <row r="58" spans="2:12" x14ac:dyDescent="0.2">
      <c r="F58" s="10"/>
      <c r="G58" s="10"/>
      <c r="H58" s="10"/>
      <c r="I58" s="10"/>
      <c r="J58" s="10"/>
    </row>
    <row r="59" spans="2:12" x14ac:dyDescent="0.2">
      <c r="F59" s="10"/>
      <c r="G59" s="10"/>
      <c r="H59" s="10"/>
      <c r="I59" s="10"/>
      <c r="J59" s="10"/>
    </row>
    <row r="60" spans="2:12" x14ac:dyDescent="0.2">
      <c r="F60" s="10"/>
      <c r="G60" s="10"/>
      <c r="H60" s="10"/>
      <c r="I60" s="10"/>
      <c r="J60" s="10"/>
    </row>
  </sheetData>
  <mergeCells count="1">
    <mergeCell ref="B1:B5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88F3-E986-457E-9CA7-44BE8925B480}">
  <dimension ref="B1:K29"/>
  <sheetViews>
    <sheetView zoomScale="80" zoomScaleNormal="80" workbookViewId="0">
      <pane xSplit="6" ySplit="9" topLeftCell="G10" activePane="bottomRight" state="frozen"/>
      <selection pane="topRight" activeCell="F1" sqref="F1"/>
      <selection pane="bottomLeft" activeCell="A6" sqref="A6"/>
      <selection pane="bottomRight" activeCell="H32" sqref="H32"/>
    </sheetView>
  </sheetViews>
  <sheetFormatPr baseColWidth="10" defaultRowHeight="15" x14ac:dyDescent="0.2"/>
  <cols>
    <col min="1" max="1" width="5.6640625" customWidth="1"/>
    <col min="2" max="2" width="36.5" customWidth="1"/>
    <col min="3" max="3" width="39.5" style="2" customWidth="1"/>
    <col min="4" max="4" width="25.83203125" customWidth="1"/>
    <col min="5" max="5" width="11.5" customWidth="1"/>
    <col min="6" max="6" width="14.33203125" customWidth="1"/>
    <col min="7" max="11" width="13.33203125" customWidth="1"/>
  </cols>
  <sheetData>
    <row r="1" spans="2:11" x14ac:dyDescent="0.2">
      <c r="B1" s="97" t="s">
        <v>531</v>
      </c>
      <c r="C1"/>
    </row>
    <row r="2" spans="2:11" x14ac:dyDescent="0.2">
      <c r="B2" s="97"/>
      <c r="C2"/>
    </row>
    <row r="3" spans="2:11" x14ac:dyDescent="0.2">
      <c r="B3" s="97"/>
      <c r="C3"/>
    </row>
    <row r="4" spans="2:11" x14ac:dyDescent="0.2">
      <c r="B4" s="97"/>
      <c r="C4"/>
    </row>
    <row r="5" spans="2:11" x14ac:dyDescent="0.2">
      <c r="B5" s="97"/>
      <c r="C5"/>
    </row>
    <row r="7" spans="2:11" x14ac:dyDescent="0.2">
      <c r="B7" s="1" t="str">
        <f>Flujo!B12</f>
        <v>Concesiones Deportivas y Atracciones</v>
      </c>
      <c r="F7" s="22"/>
      <c r="G7" s="7" t="s">
        <v>55</v>
      </c>
    </row>
    <row r="8" spans="2:11" x14ac:dyDescent="0.2">
      <c r="F8" s="32">
        <v>1</v>
      </c>
      <c r="G8" s="28">
        <f>Flujo!D7</f>
        <v>0</v>
      </c>
      <c r="H8" s="28">
        <f>Flujo!E7</f>
        <v>0.03</v>
      </c>
      <c r="I8" s="28">
        <f>Flujo!F7</f>
        <v>3.5000000000000003E-2</v>
      </c>
      <c r="J8" s="28">
        <f>Flujo!G7</f>
        <v>0.04</v>
      </c>
      <c r="K8" s="28">
        <f>Flujo!H7</f>
        <v>4.4999999999999998E-2</v>
      </c>
    </row>
    <row r="9" spans="2:11" ht="32" x14ac:dyDescent="0.2">
      <c r="B9" s="1" t="s">
        <v>79</v>
      </c>
      <c r="C9" s="7" t="s">
        <v>45</v>
      </c>
      <c r="D9" s="7" t="s">
        <v>90</v>
      </c>
      <c r="E9" s="86" t="s">
        <v>412</v>
      </c>
      <c r="F9" s="3" t="s">
        <v>2</v>
      </c>
      <c r="G9" s="22">
        <f>Flujo!D8</f>
        <v>2025</v>
      </c>
      <c r="H9" s="22">
        <f>Flujo!E8</f>
        <v>2026</v>
      </c>
      <c r="I9" s="22">
        <f>Flujo!F8</f>
        <v>2027</v>
      </c>
      <c r="J9" s="22">
        <f>Flujo!G8</f>
        <v>2028</v>
      </c>
      <c r="K9" s="22">
        <f>Flujo!H8</f>
        <v>2029</v>
      </c>
    </row>
    <row r="10" spans="2:11" x14ac:dyDescent="0.2">
      <c r="F10" s="4"/>
      <c r="G10" s="10"/>
      <c r="H10" s="10"/>
      <c r="I10" s="10"/>
      <c r="J10" s="10"/>
      <c r="K10" s="10"/>
    </row>
    <row r="11" spans="2:11" x14ac:dyDescent="0.2">
      <c r="B11" s="1" t="s">
        <v>3</v>
      </c>
      <c r="C11" s="7"/>
      <c r="D11" s="7" t="s">
        <v>90</v>
      </c>
      <c r="E11" s="7"/>
      <c r="F11" s="4"/>
      <c r="G11" s="10"/>
      <c r="H11" s="10"/>
      <c r="I11" s="10"/>
      <c r="J11" s="10"/>
      <c r="K11" s="10"/>
    </row>
    <row r="12" spans="2:11" x14ac:dyDescent="0.2">
      <c r="B12" t="s">
        <v>4</v>
      </c>
      <c r="C12" s="2" t="s">
        <v>92</v>
      </c>
      <c r="D12" s="4">
        <v>20000</v>
      </c>
      <c r="E12" s="4">
        <v>12</v>
      </c>
      <c r="F12" s="4">
        <f t="shared" ref="F12:F15" si="0">D12*E12</f>
        <v>240000</v>
      </c>
      <c r="G12" s="10">
        <f>F12*(1+G$8)</f>
        <v>240000</v>
      </c>
      <c r="H12" s="10">
        <f>G12*(1+H$8)</f>
        <v>247200</v>
      </c>
      <c r="I12" s="10">
        <f>H12*(1+I$8)</f>
        <v>255851.99999999997</v>
      </c>
      <c r="J12" s="10">
        <f>I12*(1+J$8)</f>
        <v>266086.07999999996</v>
      </c>
      <c r="K12" s="10">
        <f>J12*(1+K$8)</f>
        <v>278059.95359999995</v>
      </c>
    </row>
    <row r="13" spans="2:11" x14ac:dyDescent="0.2">
      <c r="B13" t="s">
        <v>411</v>
      </c>
      <c r="C13" s="2" t="s">
        <v>92</v>
      </c>
      <c r="D13" s="4">
        <v>20000</v>
      </c>
      <c r="E13" s="4">
        <v>12</v>
      </c>
      <c r="F13" s="4">
        <f t="shared" si="0"/>
        <v>240000</v>
      </c>
      <c r="G13" s="85"/>
      <c r="H13" s="85"/>
      <c r="I13" s="10">
        <f>F13*(1+I$8)</f>
        <v>248399.99999999997</v>
      </c>
      <c r="J13" s="10">
        <f t="shared" ref="J13:K13" si="1">I13*(1+J$8)</f>
        <v>258335.99999999997</v>
      </c>
      <c r="K13" s="10">
        <f t="shared" si="1"/>
        <v>269961.11999999994</v>
      </c>
    </row>
    <row r="14" spans="2:11" x14ac:dyDescent="0.2">
      <c r="B14" t="s">
        <v>402</v>
      </c>
      <c r="C14" s="2" t="s">
        <v>92</v>
      </c>
      <c r="D14" s="4">
        <v>130000</v>
      </c>
      <c r="E14" s="4">
        <v>12</v>
      </c>
      <c r="F14" s="4">
        <f t="shared" si="0"/>
        <v>1560000</v>
      </c>
      <c r="G14" s="85"/>
      <c r="H14" s="85"/>
      <c r="I14" s="85"/>
      <c r="J14" s="10">
        <f>F14*(1+J$8)</f>
        <v>1622400</v>
      </c>
      <c r="K14" s="10">
        <f t="shared" ref="K14" si="2">J14*(1+K$8)</f>
        <v>1695408</v>
      </c>
    </row>
    <row r="15" spans="2:11" x14ac:dyDescent="0.2">
      <c r="B15" t="s">
        <v>161</v>
      </c>
      <c r="D15" s="4">
        <v>15000</v>
      </c>
      <c r="E15" s="4">
        <v>12</v>
      </c>
      <c r="F15" s="4">
        <f t="shared" si="0"/>
        <v>180000</v>
      </c>
      <c r="G15" s="85"/>
      <c r="H15" s="85"/>
      <c r="I15" s="85"/>
      <c r="J15" s="10">
        <f>F15*(1+J$8)</f>
        <v>187200</v>
      </c>
      <c r="K15" s="10">
        <f>J15*(1+K$8)</f>
        <v>195624</v>
      </c>
    </row>
    <row r="16" spans="2:11" x14ac:dyDescent="0.2">
      <c r="B16" s="90" t="s">
        <v>398</v>
      </c>
      <c r="D16" s="4">
        <v>25000</v>
      </c>
      <c r="E16" s="4">
        <v>12</v>
      </c>
      <c r="F16" s="4">
        <f>D16*E16</f>
        <v>300000</v>
      </c>
      <c r="G16" s="10">
        <f>F16*(1+G$8)</f>
        <v>300000</v>
      </c>
      <c r="H16" s="10">
        <f>G16*(1+H$8)</f>
        <v>309000</v>
      </c>
      <c r="I16" s="10">
        <f>H16*(1+I$8)</f>
        <v>319815</v>
      </c>
      <c r="J16" s="10">
        <f>I16*(1+J$8)</f>
        <v>332607.60000000003</v>
      </c>
      <c r="K16" s="10">
        <f>J16*(1+K$8)</f>
        <v>347574.94200000004</v>
      </c>
    </row>
    <row r="17" spans="2:11" x14ac:dyDescent="0.2">
      <c r="B17" s="90"/>
      <c r="D17" s="4"/>
      <c r="E17" s="4"/>
      <c r="F17" s="4"/>
      <c r="G17" s="10"/>
      <c r="H17" s="10"/>
      <c r="I17" s="10"/>
      <c r="J17" s="10"/>
      <c r="K17" s="10"/>
    </row>
    <row r="18" spans="2:11" x14ac:dyDescent="0.2">
      <c r="F18" s="6"/>
      <c r="G18" s="14"/>
      <c r="H18" s="14"/>
      <c r="I18" s="14"/>
      <c r="J18" s="14"/>
      <c r="K18" s="14"/>
    </row>
    <row r="19" spans="2:11" x14ac:dyDescent="0.2">
      <c r="B19" s="7" t="s">
        <v>518</v>
      </c>
      <c r="F19" s="5">
        <f t="shared" ref="F19:K19" si="3">SUM(F10:F18)</f>
        <v>2520000</v>
      </c>
      <c r="G19" s="15">
        <f t="shared" si="3"/>
        <v>540000</v>
      </c>
      <c r="H19" s="15">
        <f t="shared" si="3"/>
        <v>556200</v>
      </c>
      <c r="I19" s="15">
        <f t="shared" si="3"/>
        <v>824067</v>
      </c>
      <c r="J19" s="15">
        <f t="shared" si="3"/>
        <v>2666629.6800000002</v>
      </c>
      <c r="K19" s="15">
        <f t="shared" si="3"/>
        <v>2786628.0155999996</v>
      </c>
    </row>
    <row r="20" spans="2:11" x14ac:dyDescent="0.2">
      <c r="G20" s="10"/>
      <c r="H20" s="10"/>
      <c r="I20" s="10"/>
      <c r="J20" s="10"/>
      <c r="K20" s="10"/>
    </row>
    <row r="21" spans="2:11" x14ac:dyDescent="0.2">
      <c r="C21"/>
    </row>
    <row r="22" spans="2:11" x14ac:dyDescent="0.2">
      <c r="C22"/>
    </row>
    <row r="23" spans="2:11" x14ac:dyDescent="0.2">
      <c r="C23"/>
    </row>
    <row r="24" spans="2:11" x14ac:dyDescent="0.2">
      <c r="C24"/>
    </row>
    <row r="25" spans="2:11" x14ac:dyDescent="0.2">
      <c r="C25"/>
    </row>
    <row r="26" spans="2:11" x14ac:dyDescent="0.2">
      <c r="C26"/>
    </row>
    <row r="27" spans="2:11" x14ac:dyDescent="0.2">
      <c r="C27"/>
    </row>
    <row r="28" spans="2:11" x14ac:dyDescent="0.2">
      <c r="C28"/>
    </row>
    <row r="29" spans="2:11" x14ac:dyDescent="0.2">
      <c r="C29"/>
    </row>
  </sheetData>
  <mergeCells count="1">
    <mergeCell ref="B1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63DE-B5AC-466B-85F1-AF4087D8A902}">
  <dimension ref="B1:S65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baseColWidth="10" defaultRowHeight="15" x14ac:dyDescent="0.2"/>
  <cols>
    <col min="1" max="1" width="6.5" customWidth="1"/>
    <col min="2" max="2" width="35.5" style="11" customWidth="1"/>
    <col min="3" max="3" width="40.33203125" customWidth="1"/>
    <col min="4" max="5" width="15" customWidth="1"/>
    <col min="6" max="8" width="10.6640625" customWidth="1"/>
    <col min="9" max="10" width="15.5" customWidth="1"/>
    <col min="11" max="11" width="15" customWidth="1"/>
    <col min="12" max="16" width="12.33203125" customWidth="1"/>
  </cols>
  <sheetData>
    <row r="1" spans="2:19" x14ac:dyDescent="0.2">
      <c r="B1" s="97"/>
    </row>
    <row r="2" spans="2:19" x14ac:dyDescent="0.2">
      <c r="B2" s="97"/>
    </row>
    <row r="3" spans="2:19" x14ac:dyDescent="0.2">
      <c r="B3" s="97"/>
    </row>
    <row r="4" spans="2:19" x14ac:dyDescent="0.2">
      <c r="B4" s="97"/>
    </row>
    <row r="5" spans="2:19" x14ac:dyDescent="0.2">
      <c r="B5" s="97"/>
    </row>
    <row r="6" spans="2:19" x14ac:dyDescent="0.2">
      <c r="P6" s="2"/>
    </row>
    <row r="7" spans="2:19" ht="16" x14ac:dyDescent="0.2">
      <c r="B7" s="87" t="str">
        <f>Flujo!B13</f>
        <v>Programación</v>
      </c>
    </row>
    <row r="8" spans="2:19" x14ac:dyDescent="0.2">
      <c r="N8" s="32">
        <v>0.3</v>
      </c>
      <c r="O8" s="32">
        <v>0.4</v>
      </c>
      <c r="P8" s="32">
        <v>0.5</v>
      </c>
      <c r="Q8" s="32">
        <v>0.6</v>
      </c>
      <c r="R8" s="32">
        <v>0.7</v>
      </c>
    </row>
    <row r="9" spans="2:19" ht="64" x14ac:dyDescent="0.2">
      <c r="B9" s="8" t="s">
        <v>393</v>
      </c>
      <c r="D9" s="8" t="s">
        <v>386</v>
      </c>
      <c r="E9" s="8" t="s">
        <v>387</v>
      </c>
      <c r="F9" s="8" t="s">
        <v>406</v>
      </c>
      <c r="G9" s="8" t="s">
        <v>67</v>
      </c>
      <c r="H9" s="8" t="s">
        <v>68</v>
      </c>
      <c r="I9" s="8" t="s">
        <v>388</v>
      </c>
      <c r="J9" s="88" t="s">
        <v>407</v>
      </c>
      <c r="K9" s="88" t="s">
        <v>410</v>
      </c>
      <c r="L9" s="88" t="s">
        <v>409</v>
      </c>
      <c r="M9" s="88" t="s">
        <v>408</v>
      </c>
      <c r="N9" s="3">
        <f>Flujo!D8</f>
        <v>2025</v>
      </c>
      <c r="O9" s="3">
        <f>Flujo!E8</f>
        <v>2026</v>
      </c>
      <c r="P9" s="3">
        <f>Flujo!F8</f>
        <v>2027</v>
      </c>
      <c r="Q9" s="3">
        <f>Flujo!G8</f>
        <v>2028</v>
      </c>
      <c r="R9" s="3">
        <f>Flujo!H8</f>
        <v>2029</v>
      </c>
      <c r="S9" s="3"/>
    </row>
    <row r="10" spans="2:19" ht="16" x14ac:dyDescent="0.2">
      <c r="B10" s="36" t="s">
        <v>91</v>
      </c>
      <c r="C10" s="36" t="s">
        <v>339</v>
      </c>
      <c r="D10" s="36" t="s">
        <v>340</v>
      </c>
      <c r="E10" s="36" t="s">
        <v>41</v>
      </c>
      <c r="F10" s="36">
        <v>12</v>
      </c>
      <c r="G10">
        <v>4</v>
      </c>
      <c r="H10">
        <v>35</v>
      </c>
      <c r="I10" s="89">
        <v>800</v>
      </c>
      <c r="J10" s="10">
        <f>H10*I10*F10</f>
        <v>336000</v>
      </c>
      <c r="K10" s="32">
        <v>0.3</v>
      </c>
      <c r="L10" s="10">
        <f>J10*K10</f>
        <v>100800</v>
      </c>
      <c r="M10" s="10">
        <f>J10-L10</f>
        <v>235200</v>
      </c>
      <c r="N10" s="10">
        <f t="shared" ref="N10:N41" si="0">M10*$N$8</f>
        <v>70560</v>
      </c>
      <c r="O10" s="10">
        <f t="shared" ref="O10:O41" si="1">M10*$O$8</f>
        <v>94080</v>
      </c>
      <c r="P10" s="10">
        <f t="shared" ref="P10:P41" si="2">M10*$P$8</f>
        <v>117600</v>
      </c>
      <c r="Q10" s="10">
        <f t="shared" ref="Q10:Q41" si="3">M10*$Q$8</f>
        <v>141120</v>
      </c>
      <c r="R10" s="10">
        <f t="shared" ref="R10:R41" si="4">M10*$R$8</f>
        <v>164640</v>
      </c>
    </row>
    <row r="11" spans="2:19" ht="16" x14ac:dyDescent="0.2">
      <c r="B11" s="36" t="s">
        <v>91</v>
      </c>
      <c r="C11" s="36" t="s">
        <v>414</v>
      </c>
      <c r="D11" s="36" t="s">
        <v>340</v>
      </c>
      <c r="E11" s="36" t="s">
        <v>355</v>
      </c>
      <c r="F11" s="36">
        <v>2</v>
      </c>
      <c r="G11">
        <v>4</v>
      </c>
      <c r="H11">
        <v>35</v>
      </c>
      <c r="I11" s="89">
        <v>500</v>
      </c>
      <c r="J11" s="10">
        <f>H11*I11*F11</f>
        <v>35000</v>
      </c>
      <c r="K11" s="32">
        <v>0</v>
      </c>
      <c r="L11" s="10">
        <f>J11*K11</f>
        <v>0</v>
      </c>
      <c r="M11" s="10">
        <f>J11-L11</f>
        <v>35000</v>
      </c>
      <c r="N11" s="10">
        <f t="shared" si="0"/>
        <v>10500</v>
      </c>
      <c r="O11" s="10">
        <f t="shared" si="1"/>
        <v>14000</v>
      </c>
      <c r="P11" s="10">
        <f t="shared" si="2"/>
        <v>17500</v>
      </c>
      <c r="Q11" s="10">
        <f t="shared" si="3"/>
        <v>21000</v>
      </c>
      <c r="R11" s="10">
        <f t="shared" si="4"/>
        <v>24500</v>
      </c>
    </row>
    <row r="12" spans="2:19" ht="16" x14ac:dyDescent="0.2">
      <c r="B12" s="36" t="s">
        <v>91</v>
      </c>
      <c r="C12" s="36" t="s">
        <v>341</v>
      </c>
      <c r="D12" s="36" t="s">
        <v>342</v>
      </c>
      <c r="E12" s="36" t="s">
        <v>343</v>
      </c>
      <c r="F12" s="36">
        <v>6</v>
      </c>
      <c r="G12">
        <v>4</v>
      </c>
      <c r="H12">
        <v>15</v>
      </c>
      <c r="I12" s="89">
        <v>180</v>
      </c>
      <c r="J12" s="10">
        <f t="shared" ref="J12:J59" si="5">H12*I12*F12</f>
        <v>16200</v>
      </c>
      <c r="K12" s="32">
        <v>0.3</v>
      </c>
      <c r="L12" s="10">
        <f t="shared" ref="L12:L59" si="6">J12*K12</f>
        <v>4860</v>
      </c>
      <c r="M12" s="10">
        <f t="shared" ref="M12:M59" si="7">J12-L12</f>
        <v>11340</v>
      </c>
      <c r="N12" s="10">
        <f t="shared" si="0"/>
        <v>3402</v>
      </c>
      <c r="O12" s="10">
        <f t="shared" si="1"/>
        <v>4536</v>
      </c>
      <c r="P12" s="10">
        <f t="shared" si="2"/>
        <v>5670</v>
      </c>
      <c r="Q12" s="10">
        <f t="shared" si="3"/>
        <v>6804</v>
      </c>
      <c r="R12" s="10">
        <f t="shared" si="4"/>
        <v>7937.9999999999991</v>
      </c>
    </row>
    <row r="13" spans="2:19" ht="16" x14ac:dyDescent="0.2">
      <c r="B13" s="36" t="s">
        <v>91</v>
      </c>
      <c r="C13" s="36" t="s">
        <v>344</v>
      </c>
      <c r="D13" s="36" t="s">
        <v>342</v>
      </c>
      <c r="E13" s="36" t="s">
        <v>343</v>
      </c>
      <c r="F13" s="36">
        <v>6</v>
      </c>
      <c r="G13">
        <v>8</v>
      </c>
      <c r="H13">
        <v>50</v>
      </c>
      <c r="I13" s="89">
        <v>200</v>
      </c>
      <c r="J13" s="10">
        <f t="shared" si="5"/>
        <v>60000</v>
      </c>
      <c r="K13" s="32">
        <v>0.3</v>
      </c>
      <c r="L13" s="10">
        <f t="shared" si="6"/>
        <v>18000</v>
      </c>
      <c r="M13" s="10">
        <f t="shared" si="7"/>
        <v>42000</v>
      </c>
      <c r="N13" s="10">
        <f t="shared" si="0"/>
        <v>12600</v>
      </c>
      <c r="O13" s="10">
        <f t="shared" si="1"/>
        <v>16800</v>
      </c>
      <c r="P13" s="10">
        <f t="shared" si="2"/>
        <v>21000</v>
      </c>
      <c r="Q13" s="10">
        <f t="shared" si="3"/>
        <v>25200</v>
      </c>
      <c r="R13" s="10">
        <f t="shared" si="4"/>
        <v>29399.999999999996</v>
      </c>
    </row>
    <row r="14" spans="2:19" ht="16" x14ac:dyDescent="0.2">
      <c r="B14" s="36" t="s">
        <v>389</v>
      </c>
      <c r="C14" s="36" t="s">
        <v>390</v>
      </c>
      <c r="D14" s="36" t="s">
        <v>340</v>
      </c>
      <c r="E14" s="36" t="s">
        <v>41</v>
      </c>
      <c r="F14" s="36">
        <v>270</v>
      </c>
      <c r="G14">
        <v>4</v>
      </c>
      <c r="H14">
        <v>12</v>
      </c>
      <c r="I14" s="89">
        <v>50</v>
      </c>
      <c r="J14" s="10">
        <f t="shared" si="5"/>
        <v>162000</v>
      </c>
      <c r="K14" s="32">
        <v>0.3</v>
      </c>
      <c r="L14" s="10">
        <f t="shared" si="6"/>
        <v>48600</v>
      </c>
      <c r="M14" s="10">
        <f t="shared" si="7"/>
        <v>113400</v>
      </c>
      <c r="N14" s="10">
        <f t="shared" si="0"/>
        <v>34020</v>
      </c>
      <c r="O14" s="10">
        <f t="shared" si="1"/>
        <v>45360</v>
      </c>
      <c r="P14" s="10">
        <f t="shared" si="2"/>
        <v>56700</v>
      </c>
      <c r="Q14" s="10">
        <f t="shared" si="3"/>
        <v>68040</v>
      </c>
      <c r="R14" s="10">
        <f t="shared" si="4"/>
        <v>79380</v>
      </c>
    </row>
    <row r="15" spans="2:19" ht="16" x14ac:dyDescent="0.2">
      <c r="B15" s="36" t="s">
        <v>389</v>
      </c>
      <c r="C15" s="36" t="s">
        <v>391</v>
      </c>
      <c r="D15" s="36" t="s">
        <v>353</v>
      </c>
      <c r="E15" s="36" t="s">
        <v>343</v>
      </c>
      <c r="F15" s="36">
        <v>20</v>
      </c>
      <c r="G15">
        <v>4</v>
      </c>
      <c r="H15">
        <v>12</v>
      </c>
      <c r="I15" s="89">
        <v>200</v>
      </c>
      <c r="J15" s="10">
        <f t="shared" si="5"/>
        <v>48000</v>
      </c>
      <c r="K15" s="32">
        <v>0.3</v>
      </c>
      <c r="L15" s="10">
        <f t="shared" si="6"/>
        <v>14400</v>
      </c>
      <c r="M15" s="10">
        <f t="shared" si="7"/>
        <v>33600</v>
      </c>
      <c r="N15" s="10">
        <f t="shared" si="0"/>
        <v>10080</v>
      </c>
      <c r="O15" s="10">
        <f t="shared" si="1"/>
        <v>13440</v>
      </c>
      <c r="P15" s="10">
        <f t="shared" si="2"/>
        <v>16800</v>
      </c>
      <c r="Q15" s="10">
        <f t="shared" si="3"/>
        <v>20160</v>
      </c>
      <c r="R15" s="10">
        <f t="shared" si="4"/>
        <v>23520</v>
      </c>
    </row>
    <row r="16" spans="2:19" ht="16" x14ac:dyDescent="0.2">
      <c r="B16" s="36" t="s">
        <v>389</v>
      </c>
      <c r="C16" s="36" t="s">
        <v>392</v>
      </c>
      <c r="D16" s="36" t="s">
        <v>41</v>
      </c>
      <c r="E16" s="36" t="s">
        <v>343</v>
      </c>
      <c r="F16" s="36">
        <v>12</v>
      </c>
      <c r="G16">
        <v>4</v>
      </c>
      <c r="H16">
        <v>12</v>
      </c>
      <c r="I16" s="89">
        <v>180</v>
      </c>
      <c r="J16" s="10">
        <f t="shared" si="5"/>
        <v>25920</v>
      </c>
      <c r="K16" s="32">
        <v>0.3</v>
      </c>
      <c r="L16" s="10">
        <f t="shared" si="6"/>
        <v>7776</v>
      </c>
      <c r="M16" s="10">
        <f t="shared" si="7"/>
        <v>18144</v>
      </c>
      <c r="N16" s="10">
        <f t="shared" si="0"/>
        <v>5443.2</v>
      </c>
      <c r="O16" s="10">
        <f t="shared" si="1"/>
        <v>7257.6</v>
      </c>
      <c r="P16" s="10">
        <f t="shared" si="2"/>
        <v>9072</v>
      </c>
      <c r="Q16" s="10">
        <f t="shared" si="3"/>
        <v>10886.4</v>
      </c>
      <c r="R16" s="10">
        <f t="shared" si="4"/>
        <v>12700.8</v>
      </c>
    </row>
    <row r="17" spans="2:18" ht="16" x14ac:dyDescent="0.2">
      <c r="B17" s="36" t="s">
        <v>394</v>
      </c>
      <c r="C17" s="36" t="s">
        <v>346</v>
      </c>
      <c r="D17" s="36" t="s">
        <v>342</v>
      </c>
      <c r="E17" s="36" t="s">
        <v>343</v>
      </c>
      <c r="F17" s="36">
        <v>6</v>
      </c>
      <c r="G17">
        <v>5</v>
      </c>
      <c r="H17">
        <v>15</v>
      </c>
      <c r="I17" s="89">
        <v>150</v>
      </c>
      <c r="J17" s="10">
        <f t="shared" si="5"/>
        <v>13500</v>
      </c>
      <c r="K17" s="32">
        <v>0.3</v>
      </c>
      <c r="L17" s="10">
        <f t="shared" si="6"/>
        <v>4050</v>
      </c>
      <c r="M17" s="10">
        <f t="shared" si="7"/>
        <v>9450</v>
      </c>
      <c r="N17" s="10">
        <f t="shared" si="0"/>
        <v>2835</v>
      </c>
      <c r="O17" s="10">
        <f t="shared" si="1"/>
        <v>3780</v>
      </c>
      <c r="P17" s="10">
        <f t="shared" si="2"/>
        <v>4725</v>
      </c>
      <c r="Q17" s="10">
        <f t="shared" si="3"/>
        <v>5670</v>
      </c>
      <c r="R17" s="10">
        <f t="shared" si="4"/>
        <v>6615</v>
      </c>
    </row>
    <row r="18" spans="2:18" ht="16" x14ac:dyDescent="0.2">
      <c r="B18" s="36" t="s">
        <v>395</v>
      </c>
      <c r="C18" s="36" t="s">
        <v>396</v>
      </c>
      <c r="D18" s="36" t="s">
        <v>340</v>
      </c>
      <c r="E18" s="36" t="s">
        <v>41</v>
      </c>
      <c r="F18" s="36">
        <v>270</v>
      </c>
      <c r="G18">
        <v>4</v>
      </c>
      <c r="H18">
        <v>20</v>
      </c>
      <c r="I18" s="89">
        <v>50</v>
      </c>
      <c r="J18" s="10">
        <f t="shared" si="5"/>
        <v>270000</v>
      </c>
      <c r="K18" s="32">
        <v>0.3</v>
      </c>
      <c r="L18" s="10">
        <f t="shared" si="6"/>
        <v>81000</v>
      </c>
      <c r="M18" s="10">
        <f t="shared" si="7"/>
        <v>189000</v>
      </c>
      <c r="N18" s="10">
        <f t="shared" si="0"/>
        <v>56700</v>
      </c>
      <c r="O18" s="10">
        <f t="shared" si="1"/>
        <v>75600</v>
      </c>
      <c r="P18" s="10">
        <f t="shared" si="2"/>
        <v>94500</v>
      </c>
      <c r="Q18" s="10">
        <f t="shared" si="3"/>
        <v>113400</v>
      </c>
      <c r="R18" s="10">
        <f t="shared" si="4"/>
        <v>132300</v>
      </c>
    </row>
    <row r="19" spans="2:18" ht="16" x14ac:dyDescent="0.2">
      <c r="B19" s="36" t="s">
        <v>395</v>
      </c>
      <c r="C19" s="36" t="s">
        <v>370</v>
      </c>
      <c r="D19" s="36" t="s">
        <v>340</v>
      </c>
      <c r="E19" s="36" t="s">
        <v>41</v>
      </c>
      <c r="F19" s="36">
        <v>270</v>
      </c>
      <c r="G19">
        <v>4</v>
      </c>
      <c r="H19">
        <v>60</v>
      </c>
      <c r="I19" s="89">
        <v>50</v>
      </c>
      <c r="J19" s="10">
        <f t="shared" si="5"/>
        <v>810000</v>
      </c>
      <c r="K19" s="32">
        <v>0.3</v>
      </c>
      <c r="L19" s="10">
        <f t="shared" si="6"/>
        <v>243000</v>
      </c>
      <c r="M19" s="10">
        <f t="shared" si="7"/>
        <v>567000</v>
      </c>
      <c r="N19" s="10">
        <f t="shared" si="0"/>
        <v>170100</v>
      </c>
      <c r="O19" s="10">
        <f t="shared" si="1"/>
        <v>226800</v>
      </c>
      <c r="P19" s="10">
        <f t="shared" si="2"/>
        <v>283500</v>
      </c>
      <c r="Q19" s="10">
        <f t="shared" si="3"/>
        <v>340200</v>
      </c>
      <c r="R19" s="10">
        <f t="shared" si="4"/>
        <v>396900</v>
      </c>
    </row>
    <row r="20" spans="2:18" ht="16" x14ac:dyDescent="0.2">
      <c r="B20" s="36" t="s">
        <v>159</v>
      </c>
      <c r="C20" s="36" t="s">
        <v>348</v>
      </c>
      <c r="D20" s="36" t="s">
        <v>41</v>
      </c>
      <c r="E20" s="36" t="s">
        <v>343</v>
      </c>
      <c r="F20" s="36">
        <v>12</v>
      </c>
      <c r="G20">
        <v>4</v>
      </c>
      <c r="H20">
        <v>20</v>
      </c>
      <c r="I20" s="89">
        <v>150</v>
      </c>
      <c r="J20" s="10">
        <f t="shared" si="5"/>
        <v>36000</v>
      </c>
      <c r="K20" s="32">
        <v>0.3</v>
      </c>
      <c r="L20" s="10">
        <f t="shared" si="6"/>
        <v>10800</v>
      </c>
      <c r="M20" s="10">
        <f t="shared" si="7"/>
        <v>25200</v>
      </c>
      <c r="N20" s="10">
        <f t="shared" si="0"/>
        <v>7560</v>
      </c>
      <c r="O20" s="10">
        <f t="shared" si="1"/>
        <v>10080</v>
      </c>
      <c r="P20" s="10">
        <f t="shared" si="2"/>
        <v>12600</v>
      </c>
      <c r="Q20" s="10">
        <f t="shared" si="3"/>
        <v>15120</v>
      </c>
      <c r="R20" s="10">
        <f t="shared" si="4"/>
        <v>17640</v>
      </c>
    </row>
    <row r="21" spans="2:18" ht="16" x14ac:dyDescent="0.2">
      <c r="B21" s="36" t="s">
        <v>159</v>
      </c>
      <c r="C21" s="36" t="s">
        <v>349</v>
      </c>
      <c r="D21" s="36" t="s">
        <v>41</v>
      </c>
      <c r="E21" s="36" t="s">
        <v>343</v>
      </c>
      <c r="F21" s="36">
        <v>12</v>
      </c>
      <c r="G21">
        <v>5</v>
      </c>
      <c r="H21">
        <v>10</v>
      </c>
      <c r="I21" s="89">
        <v>150</v>
      </c>
      <c r="J21" s="10">
        <f t="shared" si="5"/>
        <v>18000</v>
      </c>
      <c r="K21" s="32">
        <v>0.3</v>
      </c>
      <c r="L21" s="10">
        <f t="shared" si="6"/>
        <v>5400</v>
      </c>
      <c r="M21" s="10">
        <f t="shared" si="7"/>
        <v>12600</v>
      </c>
      <c r="N21" s="10">
        <f t="shared" si="0"/>
        <v>3780</v>
      </c>
      <c r="O21" s="10">
        <f t="shared" si="1"/>
        <v>5040</v>
      </c>
      <c r="P21" s="10">
        <f t="shared" si="2"/>
        <v>6300</v>
      </c>
      <c r="Q21" s="10">
        <f t="shared" si="3"/>
        <v>7560</v>
      </c>
      <c r="R21" s="10">
        <f t="shared" si="4"/>
        <v>8820</v>
      </c>
    </row>
    <row r="22" spans="2:18" ht="16" x14ac:dyDescent="0.2">
      <c r="B22" s="36" t="s">
        <v>397</v>
      </c>
      <c r="C22" s="36" t="s">
        <v>350</v>
      </c>
      <c r="D22" s="36" t="s">
        <v>345</v>
      </c>
      <c r="E22" s="36" t="s">
        <v>343</v>
      </c>
      <c r="F22" s="36">
        <v>2</v>
      </c>
      <c r="G22">
        <v>2</v>
      </c>
      <c r="H22">
        <v>3</v>
      </c>
      <c r="I22" s="89">
        <v>600</v>
      </c>
      <c r="J22" s="10">
        <f>H22*I22*F22</f>
        <v>3600</v>
      </c>
      <c r="K22" s="32">
        <v>0.3</v>
      </c>
      <c r="L22" s="10">
        <f t="shared" si="6"/>
        <v>1080</v>
      </c>
      <c r="M22" s="10">
        <f t="shared" si="7"/>
        <v>2520</v>
      </c>
      <c r="N22" s="10">
        <f t="shared" si="0"/>
        <v>756</v>
      </c>
      <c r="O22" s="10">
        <f t="shared" si="1"/>
        <v>1008</v>
      </c>
      <c r="P22" s="10">
        <f t="shared" si="2"/>
        <v>1260</v>
      </c>
      <c r="Q22" s="10">
        <f t="shared" si="3"/>
        <v>1512</v>
      </c>
      <c r="R22" s="10">
        <f t="shared" si="4"/>
        <v>1764</v>
      </c>
    </row>
    <row r="23" spans="2:18" ht="16" x14ac:dyDescent="0.2">
      <c r="B23" s="36" t="s">
        <v>397</v>
      </c>
      <c r="C23" s="36" t="s">
        <v>351</v>
      </c>
      <c r="D23" s="36" t="s">
        <v>345</v>
      </c>
      <c r="E23" s="36" t="s">
        <v>343</v>
      </c>
      <c r="F23" s="36">
        <v>2</v>
      </c>
      <c r="G23">
        <v>2</v>
      </c>
      <c r="H23">
        <v>4</v>
      </c>
      <c r="I23" s="89">
        <v>600</v>
      </c>
      <c r="J23" s="10">
        <f t="shared" si="5"/>
        <v>4800</v>
      </c>
      <c r="K23" s="32">
        <v>0.3</v>
      </c>
      <c r="L23" s="10">
        <f t="shared" si="6"/>
        <v>1440</v>
      </c>
      <c r="M23" s="10">
        <f t="shared" si="7"/>
        <v>3360</v>
      </c>
      <c r="N23" s="10">
        <f t="shared" si="0"/>
        <v>1008</v>
      </c>
      <c r="O23" s="10">
        <f t="shared" si="1"/>
        <v>1344</v>
      </c>
      <c r="P23" s="10">
        <f t="shared" si="2"/>
        <v>1680</v>
      </c>
      <c r="Q23" s="10">
        <f t="shared" si="3"/>
        <v>2016</v>
      </c>
      <c r="R23" s="10">
        <f t="shared" si="4"/>
        <v>2352</v>
      </c>
    </row>
    <row r="24" spans="2:18" ht="16" x14ac:dyDescent="0.2">
      <c r="B24" s="36" t="s">
        <v>397</v>
      </c>
      <c r="C24" s="36" t="s">
        <v>352</v>
      </c>
      <c r="D24" s="36" t="s">
        <v>353</v>
      </c>
      <c r="E24" s="36" t="s">
        <v>41</v>
      </c>
      <c r="F24" s="36">
        <v>20</v>
      </c>
      <c r="G24">
        <v>4</v>
      </c>
      <c r="H24">
        <v>15</v>
      </c>
      <c r="I24" s="89">
        <v>180</v>
      </c>
      <c r="J24" s="10">
        <f t="shared" si="5"/>
        <v>54000</v>
      </c>
      <c r="K24" s="32">
        <v>0.3</v>
      </c>
      <c r="L24" s="10">
        <f t="shared" si="6"/>
        <v>16200</v>
      </c>
      <c r="M24" s="10">
        <f t="shared" si="7"/>
        <v>37800</v>
      </c>
      <c r="N24" s="10">
        <f t="shared" si="0"/>
        <v>11340</v>
      </c>
      <c r="O24" s="10">
        <f t="shared" si="1"/>
        <v>15120</v>
      </c>
      <c r="P24" s="10">
        <f t="shared" si="2"/>
        <v>18900</v>
      </c>
      <c r="Q24" s="10">
        <f t="shared" si="3"/>
        <v>22680</v>
      </c>
      <c r="R24" s="10">
        <f t="shared" si="4"/>
        <v>26460</v>
      </c>
    </row>
    <row r="25" spans="2:18" ht="16" x14ac:dyDescent="0.2">
      <c r="B25" s="36" t="s">
        <v>397</v>
      </c>
      <c r="C25" s="36" t="s">
        <v>354</v>
      </c>
      <c r="D25" s="36" t="s">
        <v>355</v>
      </c>
      <c r="E25" s="36" t="s">
        <v>343</v>
      </c>
      <c r="F25" s="36">
        <v>2</v>
      </c>
      <c r="G25">
        <v>10</v>
      </c>
      <c r="H25">
        <v>50</v>
      </c>
      <c r="I25" s="89">
        <v>300</v>
      </c>
      <c r="J25" s="10">
        <f t="shared" si="5"/>
        <v>30000</v>
      </c>
      <c r="K25" s="32">
        <v>0.3</v>
      </c>
      <c r="L25" s="10">
        <f t="shared" si="6"/>
        <v>9000</v>
      </c>
      <c r="M25" s="10">
        <f t="shared" si="7"/>
        <v>21000</v>
      </c>
      <c r="N25" s="10">
        <f t="shared" si="0"/>
        <v>6300</v>
      </c>
      <c r="O25" s="10">
        <f t="shared" si="1"/>
        <v>8400</v>
      </c>
      <c r="P25" s="10">
        <f t="shared" si="2"/>
        <v>10500</v>
      </c>
      <c r="Q25" s="10">
        <f t="shared" si="3"/>
        <v>12600</v>
      </c>
      <c r="R25" s="10">
        <f t="shared" si="4"/>
        <v>14699.999999999998</v>
      </c>
    </row>
    <row r="26" spans="2:18" ht="16" x14ac:dyDescent="0.2">
      <c r="B26" s="36" t="s">
        <v>397</v>
      </c>
      <c r="C26" s="36" t="s">
        <v>356</v>
      </c>
      <c r="D26" s="36" t="s">
        <v>347</v>
      </c>
      <c r="E26" s="36" t="s">
        <v>343</v>
      </c>
      <c r="F26" s="36">
        <v>4</v>
      </c>
      <c r="G26">
        <v>20</v>
      </c>
      <c r="H26">
        <v>6</v>
      </c>
      <c r="I26" s="89">
        <v>300</v>
      </c>
      <c r="J26" s="10">
        <f t="shared" si="5"/>
        <v>7200</v>
      </c>
      <c r="K26" s="32">
        <v>0.3</v>
      </c>
      <c r="L26" s="10">
        <f t="shared" si="6"/>
        <v>2160</v>
      </c>
      <c r="M26" s="10">
        <f t="shared" si="7"/>
        <v>5040</v>
      </c>
      <c r="N26" s="10">
        <f t="shared" si="0"/>
        <v>1512</v>
      </c>
      <c r="O26" s="10">
        <f t="shared" si="1"/>
        <v>2016</v>
      </c>
      <c r="P26" s="10">
        <f t="shared" si="2"/>
        <v>2520</v>
      </c>
      <c r="Q26" s="10">
        <f t="shared" si="3"/>
        <v>3024</v>
      </c>
      <c r="R26" s="10">
        <f t="shared" si="4"/>
        <v>3528</v>
      </c>
    </row>
    <row r="27" spans="2:18" ht="16" x14ac:dyDescent="0.2">
      <c r="B27" s="36" t="s">
        <v>398</v>
      </c>
      <c r="C27" s="36" t="s">
        <v>362</v>
      </c>
      <c r="D27" s="36" t="s">
        <v>340</v>
      </c>
      <c r="E27" s="36" t="s">
        <v>343</v>
      </c>
      <c r="F27" s="36">
        <v>270</v>
      </c>
      <c r="G27">
        <v>4</v>
      </c>
      <c r="H27">
        <v>15</v>
      </c>
      <c r="I27" s="89">
        <v>50</v>
      </c>
      <c r="J27" s="10">
        <f t="shared" si="5"/>
        <v>202500</v>
      </c>
      <c r="K27" s="32">
        <v>0.3</v>
      </c>
      <c r="L27" s="10">
        <f t="shared" si="6"/>
        <v>60750</v>
      </c>
      <c r="M27" s="10">
        <f t="shared" si="7"/>
        <v>141750</v>
      </c>
      <c r="N27" s="10">
        <f t="shared" si="0"/>
        <v>42525</v>
      </c>
      <c r="O27" s="10">
        <f t="shared" si="1"/>
        <v>56700</v>
      </c>
      <c r="P27" s="10">
        <f t="shared" si="2"/>
        <v>70875</v>
      </c>
      <c r="Q27" s="10">
        <f t="shared" si="3"/>
        <v>85050</v>
      </c>
      <c r="R27" s="10">
        <f t="shared" si="4"/>
        <v>99225</v>
      </c>
    </row>
    <row r="28" spans="2:18" ht="16" x14ac:dyDescent="0.2">
      <c r="B28" s="36" t="s">
        <v>398</v>
      </c>
      <c r="C28" s="36" t="s">
        <v>363</v>
      </c>
      <c r="D28" s="36" t="s">
        <v>353</v>
      </c>
      <c r="E28" s="36" t="s">
        <v>41</v>
      </c>
      <c r="F28" s="36">
        <v>20</v>
      </c>
      <c r="G28">
        <v>4</v>
      </c>
      <c r="H28">
        <v>30</v>
      </c>
      <c r="I28" s="89">
        <v>180</v>
      </c>
      <c r="J28" s="10">
        <f t="shared" si="5"/>
        <v>108000</v>
      </c>
      <c r="K28" s="32">
        <v>0.3</v>
      </c>
      <c r="L28" s="10">
        <f t="shared" si="6"/>
        <v>32400</v>
      </c>
      <c r="M28" s="10">
        <f t="shared" si="7"/>
        <v>75600</v>
      </c>
      <c r="N28" s="10">
        <f t="shared" si="0"/>
        <v>22680</v>
      </c>
      <c r="O28" s="10">
        <f t="shared" si="1"/>
        <v>30240</v>
      </c>
      <c r="P28" s="10">
        <f t="shared" si="2"/>
        <v>37800</v>
      </c>
      <c r="Q28" s="10">
        <f t="shared" si="3"/>
        <v>45360</v>
      </c>
      <c r="R28" s="10">
        <f t="shared" si="4"/>
        <v>52920</v>
      </c>
    </row>
    <row r="29" spans="2:18" ht="16" x14ac:dyDescent="0.2">
      <c r="B29" s="36" t="s">
        <v>398</v>
      </c>
      <c r="C29" s="36" t="s">
        <v>364</v>
      </c>
      <c r="D29" s="36" t="s">
        <v>347</v>
      </c>
      <c r="E29" s="36" t="s">
        <v>343</v>
      </c>
      <c r="F29" s="36">
        <v>2</v>
      </c>
      <c r="G29">
        <v>2</v>
      </c>
      <c r="H29">
        <v>30</v>
      </c>
      <c r="I29" s="89">
        <v>300</v>
      </c>
      <c r="J29" s="10">
        <f t="shared" si="5"/>
        <v>18000</v>
      </c>
      <c r="K29" s="32">
        <v>0.3</v>
      </c>
      <c r="L29" s="10">
        <f t="shared" si="6"/>
        <v>5400</v>
      </c>
      <c r="M29" s="10">
        <f t="shared" si="7"/>
        <v>12600</v>
      </c>
      <c r="N29" s="10">
        <f t="shared" si="0"/>
        <v>3780</v>
      </c>
      <c r="O29" s="10">
        <f t="shared" si="1"/>
        <v>5040</v>
      </c>
      <c r="P29" s="10">
        <f t="shared" si="2"/>
        <v>6300</v>
      </c>
      <c r="Q29" s="10">
        <f t="shared" si="3"/>
        <v>7560</v>
      </c>
      <c r="R29" s="10">
        <f t="shared" si="4"/>
        <v>8820</v>
      </c>
    </row>
    <row r="30" spans="2:18" ht="16" x14ac:dyDescent="0.2">
      <c r="B30" s="36" t="s">
        <v>398</v>
      </c>
      <c r="C30" s="36" t="s">
        <v>365</v>
      </c>
      <c r="D30" s="36" t="s">
        <v>342</v>
      </c>
      <c r="E30" s="36" t="s">
        <v>343</v>
      </c>
      <c r="F30" s="36">
        <v>6</v>
      </c>
      <c r="G30">
        <v>5</v>
      </c>
      <c r="H30">
        <v>30</v>
      </c>
      <c r="I30" s="89">
        <v>100</v>
      </c>
      <c r="J30" s="10">
        <f t="shared" si="5"/>
        <v>18000</v>
      </c>
      <c r="K30" s="32">
        <v>0.3</v>
      </c>
      <c r="L30" s="10">
        <f t="shared" si="6"/>
        <v>5400</v>
      </c>
      <c r="M30" s="10">
        <f t="shared" si="7"/>
        <v>12600</v>
      </c>
      <c r="N30" s="10">
        <f t="shared" si="0"/>
        <v>3780</v>
      </c>
      <c r="O30" s="10">
        <f t="shared" si="1"/>
        <v>5040</v>
      </c>
      <c r="P30" s="10">
        <f t="shared" si="2"/>
        <v>6300</v>
      </c>
      <c r="Q30" s="10">
        <f t="shared" si="3"/>
        <v>7560</v>
      </c>
      <c r="R30" s="10">
        <f t="shared" si="4"/>
        <v>8820</v>
      </c>
    </row>
    <row r="31" spans="2:18" ht="16" x14ac:dyDescent="0.2">
      <c r="B31" s="36" t="s">
        <v>398</v>
      </c>
      <c r="C31" s="36" t="s">
        <v>354</v>
      </c>
      <c r="D31" s="36" t="s">
        <v>355</v>
      </c>
      <c r="E31" s="36" t="s">
        <v>343</v>
      </c>
      <c r="F31" s="36">
        <v>2</v>
      </c>
      <c r="G31">
        <v>10</v>
      </c>
      <c r="H31">
        <v>50</v>
      </c>
      <c r="I31" s="89">
        <v>300</v>
      </c>
      <c r="J31" s="10">
        <f t="shared" si="5"/>
        <v>30000</v>
      </c>
      <c r="K31" s="32">
        <v>0.3</v>
      </c>
      <c r="L31" s="10">
        <f t="shared" si="6"/>
        <v>9000</v>
      </c>
      <c r="M31" s="10">
        <f t="shared" si="7"/>
        <v>21000</v>
      </c>
      <c r="N31" s="10">
        <f t="shared" si="0"/>
        <v>6300</v>
      </c>
      <c r="O31" s="10">
        <f t="shared" si="1"/>
        <v>8400</v>
      </c>
      <c r="P31" s="10">
        <f t="shared" si="2"/>
        <v>10500</v>
      </c>
      <c r="Q31" s="10">
        <f t="shared" si="3"/>
        <v>12600</v>
      </c>
      <c r="R31" s="10">
        <f t="shared" si="4"/>
        <v>14699.999999999998</v>
      </c>
    </row>
    <row r="32" spans="2:18" ht="16" x14ac:dyDescent="0.2">
      <c r="B32" s="36" t="s">
        <v>398</v>
      </c>
      <c r="C32" s="36" t="s">
        <v>366</v>
      </c>
      <c r="D32" s="36" t="s">
        <v>347</v>
      </c>
      <c r="E32" s="36" t="s">
        <v>343</v>
      </c>
      <c r="F32" s="36">
        <v>2</v>
      </c>
      <c r="G32">
        <v>2</v>
      </c>
      <c r="H32">
        <v>3</v>
      </c>
      <c r="I32" s="89">
        <v>1000</v>
      </c>
      <c r="J32" s="10">
        <f t="shared" si="5"/>
        <v>6000</v>
      </c>
      <c r="K32" s="32">
        <v>0.3</v>
      </c>
      <c r="L32" s="10">
        <f t="shared" si="6"/>
        <v>1800</v>
      </c>
      <c r="M32" s="10">
        <f t="shared" si="7"/>
        <v>4200</v>
      </c>
      <c r="N32" s="10">
        <f t="shared" si="0"/>
        <v>1260</v>
      </c>
      <c r="O32" s="10">
        <f t="shared" si="1"/>
        <v>1680</v>
      </c>
      <c r="P32" s="10">
        <f t="shared" si="2"/>
        <v>2100</v>
      </c>
      <c r="Q32" s="10">
        <f t="shared" si="3"/>
        <v>2520</v>
      </c>
      <c r="R32" s="10">
        <f t="shared" si="4"/>
        <v>2940</v>
      </c>
    </row>
    <row r="33" spans="2:18" ht="16" x14ac:dyDescent="0.2">
      <c r="B33" s="36" t="s">
        <v>399</v>
      </c>
      <c r="C33" s="36" t="s">
        <v>357</v>
      </c>
      <c r="D33" s="36" t="s">
        <v>345</v>
      </c>
      <c r="E33" s="36" t="s">
        <v>343</v>
      </c>
      <c r="F33" s="36">
        <v>2</v>
      </c>
      <c r="G33">
        <v>2</v>
      </c>
      <c r="H33">
        <v>6</v>
      </c>
      <c r="I33" s="89">
        <v>600</v>
      </c>
      <c r="J33" s="10">
        <f t="shared" si="5"/>
        <v>7200</v>
      </c>
      <c r="K33" s="32">
        <v>0.3</v>
      </c>
      <c r="L33" s="10">
        <f t="shared" si="6"/>
        <v>2160</v>
      </c>
      <c r="M33" s="10">
        <f t="shared" si="7"/>
        <v>5040</v>
      </c>
      <c r="N33" s="10">
        <f t="shared" si="0"/>
        <v>1512</v>
      </c>
      <c r="O33" s="10">
        <f t="shared" si="1"/>
        <v>2016</v>
      </c>
      <c r="P33" s="10">
        <f t="shared" si="2"/>
        <v>2520</v>
      </c>
      <c r="Q33" s="10">
        <f t="shared" si="3"/>
        <v>3024</v>
      </c>
      <c r="R33" s="10">
        <f t="shared" si="4"/>
        <v>3528</v>
      </c>
    </row>
    <row r="34" spans="2:18" ht="16" x14ac:dyDescent="0.2">
      <c r="B34" s="36" t="s">
        <v>399</v>
      </c>
      <c r="C34" s="36" t="s">
        <v>358</v>
      </c>
      <c r="D34" s="36" t="s">
        <v>345</v>
      </c>
      <c r="E34" s="36" t="s">
        <v>343</v>
      </c>
      <c r="F34" s="36">
        <v>2</v>
      </c>
      <c r="G34">
        <v>2</v>
      </c>
      <c r="H34">
        <v>6</v>
      </c>
      <c r="I34" s="89">
        <v>600</v>
      </c>
      <c r="J34" s="10">
        <f t="shared" si="5"/>
        <v>7200</v>
      </c>
      <c r="K34" s="32">
        <v>0.3</v>
      </c>
      <c r="L34" s="10">
        <f t="shared" si="6"/>
        <v>2160</v>
      </c>
      <c r="M34" s="10">
        <f t="shared" si="7"/>
        <v>5040</v>
      </c>
      <c r="N34" s="10">
        <f t="shared" si="0"/>
        <v>1512</v>
      </c>
      <c r="O34" s="10">
        <f t="shared" si="1"/>
        <v>2016</v>
      </c>
      <c r="P34" s="10">
        <f t="shared" si="2"/>
        <v>2520</v>
      </c>
      <c r="Q34" s="10">
        <f t="shared" si="3"/>
        <v>3024</v>
      </c>
      <c r="R34" s="10">
        <f t="shared" si="4"/>
        <v>3528</v>
      </c>
    </row>
    <row r="35" spans="2:18" ht="16" x14ac:dyDescent="0.2">
      <c r="B35" s="36" t="s">
        <v>399</v>
      </c>
      <c r="C35" s="36" t="s">
        <v>359</v>
      </c>
      <c r="D35" s="36" t="s">
        <v>340</v>
      </c>
      <c r="E35" s="36" t="s">
        <v>343</v>
      </c>
      <c r="F35" s="36">
        <v>200</v>
      </c>
      <c r="G35">
        <v>5</v>
      </c>
      <c r="H35">
        <v>30</v>
      </c>
      <c r="I35" s="89">
        <v>50</v>
      </c>
      <c r="J35" s="10">
        <f t="shared" si="5"/>
        <v>300000</v>
      </c>
      <c r="K35" s="32">
        <v>0.3</v>
      </c>
      <c r="L35" s="10">
        <f t="shared" si="6"/>
        <v>90000</v>
      </c>
      <c r="M35" s="10">
        <f t="shared" si="7"/>
        <v>210000</v>
      </c>
      <c r="N35" s="10">
        <f t="shared" si="0"/>
        <v>63000</v>
      </c>
      <c r="O35" s="10">
        <f t="shared" si="1"/>
        <v>84000</v>
      </c>
      <c r="P35" s="10">
        <f t="shared" si="2"/>
        <v>105000</v>
      </c>
      <c r="Q35" s="10">
        <f t="shared" si="3"/>
        <v>126000</v>
      </c>
      <c r="R35" s="10">
        <f t="shared" si="4"/>
        <v>147000</v>
      </c>
    </row>
    <row r="36" spans="2:18" ht="16" x14ac:dyDescent="0.2">
      <c r="B36" s="36" t="s">
        <v>399</v>
      </c>
      <c r="C36" s="36" t="s">
        <v>360</v>
      </c>
      <c r="D36" s="36" t="s">
        <v>347</v>
      </c>
      <c r="E36" s="36" t="s">
        <v>343</v>
      </c>
      <c r="F36" s="36">
        <v>4</v>
      </c>
      <c r="G36">
        <v>2</v>
      </c>
      <c r="H36">
        <v>6</v>
      </c>
      <c r="I36" s="89">
        <v>300</v>
      </c>
      <c r="J36" s="10">
        <f t="shared" si="5"/>
        <v>7200</v>
      </c>
      <c r="K36" s="32">
        <v>0.3</v>
      </c>
      <c r="L36" s="10">
        <f t="shared" si="6"/>
        <v>2160</v>
      </c>
      <c r="M36" s="10">
        <f t="shared" si="7"/>
        <v>5040</v>
      </c>
      <c r="N36" s="10">
        <f t="shared" si="0"/>
        <v>1512</v>
      </c>
      <c r="O36" s="10">
        <f t="shared" si="1"/>
        <v>2016</v>
      </c>
      <c r="P36" s="10">
        <f t="shared" si="2"/>
        <v>2520</v>
      </c>
      <c r="Q36" s="10">
        <f t="shared" si="3"/>
        <v>3024</v>
      </c>
      <c r="R36" s="10">
        <f t="shared" si="4"/>
        <v>3528</v>
      </c>
    </row>
    <row r="37" spans="2:18" ht="16" x14ac:dyDescent="0.2">
      <c r="B37" s="36" t="s">
        <v>399</v>
      </c>
      <c r="C37" s="36" t="s">
        <v>361</v>
      </c>
      <c r="D37" s="36" t="s">
        <v>342</v>
      </c>
      <c r="E37" s="36" t="s">
        <v>343</v>
      </c>
      <c r="F37" s="36">
        <v>6</v>
      </c>
      <c r="G37">
        <v>10</v>
      </c>
      <c r="H37">
        <v>50</v>
      </c>
      <c r="I37" s="89">
        <v>100</v>
      </c>
      <c r="J37" s="10">
        <f t="shared" si="5"/>
        <v>30000</v>
      </c>
      <c r="K37" s="32">
        <v>0.3</v>
      </c>
      <c r="L37" s="10">
        <f t="shared" si="6"/>
        <v>9000</v>
      </c>
      <c r="M37" s="10">
        <f t="shared" si="7"/>
        <v>21000</v>
      </c>
      <c r="N37" s="10">
        <f t="shared" si="0"/>
        <v>6300</v>
      </c>
      <c r="O37" s="10">
        <f t="shared" si="1"/>
        <v>8400</v>
      </c>
      <c r="P37" s="10">
        <f t="shared" si="2"/>
        <v>10500</v>
      </c>
      <c r="Q37" s="10">
        <f t="shared" si="3"/>
        <v>12600</v>
      </c>
      <c r="R37" s="10">
        <f t="shared" si="4"/>
        <v>14699.999999999998</v>
      </c>
    </row>
    <row r="38" spans="2:18" ht="16" x14ac:dyDescent="0.2">
      <c r="B38" s="36" t="s">
        <v>399</v>
      </c>
      <c r="C38" s="36" t="s">
        <v>354</v>
      </c>
      <c r="D38" s="36" t="s">
        <v>355</v>
      </c>
      <c r="E38" s="36" t="s">
        <v>343</v>
      </c>
      <c r="F38" s="36">
        <v>2</v>
      </c>
      <c r="G38">
        <v>10</v>
      </c>
      <c r="H38">
        <v>50</v>
      </c>
      <c r="I38" s="89">
        <v>300</v>
      </c>
      <c r="J38" s="10">
        <f t="shared" si="5"/>
        <v>30000</v>
      </c>
      <c r="K38" s="32">
        <v>0.3</v>
      </c>
      <c r="L38" s="10">
        <f t="shared" si="6"/>
        <v>9000</v>
      </c>
      <c r="M38" s="10">
        <f t="shared" si="7"/>
        <v>21000</v>
      </c>
      <c r="N38" s="10">
        <f t="shared" si="0"/>
        <v>6300</v>
      </c>
      <c r="O38" s="10">
        <f t="shared" si="1"/>
        <v>8400</v>
      </c>
      <c r="P38" s="10">
        <f t="shared" si="2"/>
        <v>10500</v>
      </c>
      <c r="Q38" s="10">
        <f t="shared" si="3"/>
        <v>12600</v>
      </c>
      <c r="R38" s="10">
        <f t="shared" si="4"/>
        <v>14699.999999999998</v>
      </c>
    </row>
    <row r="39" spans="2:18" ht="16" x14ac:dyDescent="0.2">
      <c r="B39" s="36" t="s">
        <v>400</v>
      </c>
      <c r="C39" s="36" t="s">
        <v>367</v>
      </c>
      <c r="D39" s="36" t="s">
        <v>340</v>
      </c>
      <c r="E39" s="36" t="s">
        <v>41</v>
      </c>
      <c r="F39" s="36">
        <v>270</v>
      </c>
      <c r="G39">
        <v>4</v>
      </c>
      <c r="H39">
        <v>10</v>
      </c>
      <c r="I39" s="89">
        <v>50</v>
      </c>
      <c r="J39" s="10">
        <f t="shared" si="5"/>
        <v>135000</v>
      </c>
      <c r="K39" s="32">
        <v>0.3</v>
      </c>
      <c r="L39" s="10">
        <f t="shared" si="6"/>
        <v>40500</v>
      </c>
      <c r="M39" s="10">
        <f t="shared" si="7"/>
        <v>94500</v>
      </c>
      <c r="N39" s="10">
        <f t="shared" si="0"/>
        <v>28350</v>
      </c>
      <c r="O39" s="10">
        <f t="shared" si="1"/>
        <v>37800</v>
      </c>
      <c r="P39" s="10">
        <f t="shared" si="2"/>
        <v>47250</v>
      </c>
      <c r="Q39" s="10">
        <f t="shared" si="3"/>
        <v>56700</v>
      </c>
      <c r="R39" s="10">
        <f t="shared" si="4"/>
        <v>66150</v>
      </c>
    </row>
    <row r="40" spans="2:18" ht="16" x14ac:dyDescent="0.2">
      <c r="B40" s="36" t="s">
        <v>400</v>
      </c>
      <c r="C40" s="36" t="s">
        <v>368</v>
      </c>
      <c r="D40" s="36" t="s">
        <v>340</v>
      </c>
      <c r="E40" s="36" t="s">
        <v>343</v>
      </c>
      <c r="F40" s="36">
        <v>200</v>
      </c>
      <c r="G40">
        <v>5</v>
      </c>
      <c r="H40">
        <v>20</v>
      </c>
      <c r="I40" s="89">
        <v>50</v>
      </c>
      <c r="J40" s="10">
        <f t="shared" si="5"/>
        <v>200000</v>
      </c>
      <c r="K40" s="32">
        <v>0.3</v>
      </c>
      <c r="L40" s="10">
        <f t="shared" si="6"/>
        <v>60000</v>
      </c>
      <c r="M40" s="10">
        <f t="shared" si="7"/>
        <v>140000</v>
      </c>
      <c r="N40" s="10">
        <f t="shared" si="0"/>
        <v>42000</v>
      </c>
      <c r="O40" s="10">
        <f t="shared" si="1"/>
        <v>56000</v>
      </c>
      <c r="P40" s="10">
        <f t="shared" si="2"/>
        <v>70000</v>
      </c>
      <c r="Q40" s="10">
        <f t="shared" si="3"/>
        <v>84000</v>
      </c>
      <c r="R40" s="10">
        <f t="shared" si="4"/>
        <v>98000</v>
      </c>
    </row>
    <row r="41" spans="2:18" ht="16" x14ac:dyDescent="0.2">
      <c r="B41" s="36" t="s">
        <v>400</v>
      </c>
      <c r="C41" s="36" t="s">
        <v>369</v>
      </c>
      <c r="D41" s="36" t="s">
        <v>347</v>
      </c>
      <c r="E41" s="36" t="s">
        <v>343</v>
      </c>
      <c r="F41" s="36">
        <v>4</v>
      </c>
      <c r="G41">
        <v>4</v>
      </c>
      <c r="H41">
        <v>8</v>
      </c>
      <c r="I41" s="89">
        <v>150</v>
      </c>
      <c r="J41" s="10">
        <f t="shared" si="5"/>
        <v>4800</v>
      </c>
      <c r="K41" s="32">
        <v>0.3</v>
      </c>
      <c r="L41" s="10">
        <f t="shared" si="6"/>
        <v>1440</v>
      </c>
      <c r="M41" s="10">
        <f t="shared" si="7"/>
        <v>3360</v>
      </c>
      <c r="N41" s="10">
        <f t="shared" si="0"/>
        <v>1008</v>
      </c>
      <c r="O41" s="10">
        <f t="shared" si="1"/>
        <v>1344</v>
      </c>
      <c r="P41" s="10">
        <f t="shared" si="2"/>
        <v>1680</v>
      </c>
      <c r="Q41" s="10">
        <f t="shared" si="3"/>
        <v>2016</v>
      </c>
      <c r="R41" s="10">
        <f t="shared" si="4"/>
        <v>2352</v>
      </c>
    </row>
    <row r="42" spans="2:18" ht="16" x14ac:dyDescent="0.2">
      <c r="B42" s="36" t="s">
        <v>400</v>
      </c>
      <c r="C42" s="36" t="s">
        <v>354</v>
      </c>
      <c r="D42" s="36" t="s">
        <v>355</v>
      </c>
      <c r="E42" s="36" t="s">
        <v>343</v>
      </c>
      <c r="F42" s="36">
        <v>2</v>
      </c>
      <c r="G42">
        <v>10</v>
      </c>
      <c r="H42">
        <v>50</v>
      </c>
      <c r="I42" s="89">
        <v>300</v>
      </c>
      <c r="J42" s="10">
        <f t="shared" si="5"/>
        <v>30000</v>
      </c>
      <c r="K42" s="32">
        <v>0.3</v>
      </c>
      <c r="L42" s="10">
        <f t="shared" si="6"/>
        <v>9000</v>
      </c>
      <c r="M42" s="10">
        <f t="shared" si="7"/>
        <v>21000</v>
      </c>
      <c r="N42" s="10">
        <f t="shared" ref="N42:N59" si="8">M42*$N$8</f>
        <v>6300</v>
      </c>
      <c r="O42" s="10">
        <f t="shared" ref="O42:O59" si="9">M42*$O$8</f>
        <v>8400</v>
      </c>
      <c r="P42" s="10">
        <f t="shared" ref="P42:P59" si="10">M42*$P$8</f>
        <v>10500</v>
      </c>
      <c r="Q42" s="10">
        <f t="shared" ref="Q42:Q59" si="11">M42*$Q$8</f>
        <v>12600</v>
      </c>
      <c r="R42" s="10">
        <f t="shared" ref="R42:R59" si="12">M42*$R$8</f>
        <v>14699.999999999998</v>
      </c>
    </row>
    <row r="43" spans="2:18" ht="16" x14ac:dyDescent="0.2">
      <c r="B43" s="36" t="s">
        <v>401</v>
      </c>
      <c r="C43" s="36" t="s">
        <v>371</v>
      </c>
      <c r="D43" s="36" t="s">
        <v>340</v>
      </c>
      <c r="E43" s="36" t="s">
        <v>41</v>
      </c>
      <c r="F43" s="36">
        <v>270</v>
      </c>
      <c r="G43">
        <v>4</v>
      </c>
      <c r="H43">
        <v>40</v>
      </c>
      <c r="I43" s="89">
        <v>50</v>
      </c>
      <c r="J43" s="10">
        <f t="shared" si="5"/>
        <v>540000</v>
      </c>
      <c r="K43" s="32">
        <v>0.3</v>
      </c>
      <c r="L43" s="10">
        <f t="shared" si="6"/>
        <v>162000</v>
      </c>
      <c r="M43" s="10">
        <f t="shared" si="7"/>
        <v>378000</v>
      </c>
      <c r="N43" s="10">
        <f t="shared" si="8"/>
        <v>113400</v>
      </c>
      <c r="O43" s="10">
        <f t="shared" si="9"/>
        <v>151200</v>
      </c>
      <c r="P43" s="10">
        <f t="shared" si="10"/>
        <v>189000</v>
      </c>
      <c r="Q43" s="10">
        <f t="shared" si="11"/>
        <v>226800</v>
      </c>
      <c r="R43" s="10">
        <f t="shared" si="12"/>
        <v>264600</v>
      </c>
    </row>
    <row r="44" spans="2:18" ht="16" x14ac:dyDescent="0.2">
      <c r="B44" s="36" t="s">
        <v>401</v>
      </c>
      <c r="C44" s="36" t="s">
        <v>372</v>
      </c>
      <c r="D44" s="36" t="s">
        <v>340</v>
      </c>
      <c r="E44" s="36" t="s">
        <v>41</v>
      </c>
      <c r="F44" s="36">
        <v>270</v>
      </c>
      <c r="G44">
        <v>4</v>
      </c>
      <c r="H44">
        <v>40</v>
      </c>
      <c r="I44" s="89">
        <v>50</v>
      </c>
      <c r="J44" s="10">
        <f t="shared" si="5"/>
        <v>540000</v>
      </c>
      <c r="K44" s="32">
        <v>0.3</v>
      </c>
      <c r="L44" s="10">
        <f t="shared" si="6"/>
        <v>162000</v>
      </c>
      <c r="M44" s="10">
        <f t="shared" si="7"/>
        <v>378000</v>
      </c>
      <c r="N44" s="10">
        <f t="shared" si="8"/>
        <v>113400</v>
      </c>
      <c r="O44" s="10">
        <f t="shared" si="9"/>
        <v>151200</v>
      </c>
      <c r="P44" s="10">
        <f t="shared" si="10"/>
        <v>189000</v>
      </c>
      <c r="Q44" s="10">
        <f t="shared" si="11"/>
        <v>226800</v>
      </c>
      <c r="R44" s="10">
        <f t="shared" si="12"/>
        <v>264600</v>
      </c>
    </row>
    <row r="45" spans="2:18" ht="16" x14ac:dyDescent="0.2">
      <c r="B45" s="36" t="s">
        <v>401</v>
      </c>
      <c r="C45" s="36" t="s">
        <v>373</v>
      </c>
      <c r="D45" s="36" t="s">
        <v>41</v>
      </c>
      <c r="E45" s="36" t="s">
        <v>343</v>
      </c>
      <c r="F45" s="36">
        <v>12</v>
      </c>
      <c r="G45">
        <v>4</v>
      </c>
      <c r="H45">
        <v>40</v>
      </c>
      <c r="I45" s="89">
        <v>180</v>
      </c>
      <c r="J45" s="10">
        <f t="shared" si="5"/>
        <v>86400</v>
      </c>
      <c r="K45" s="32">
        <v>0.3</v>
      </c>
      <c r="L45" s="10">
        <f t="shared" si="6"/>
        <v>25920</v>
      </c>
      <c r="M45" s="10">
        <f t="shared" si="7"/>
        <v>60480</v>
      </c>
      <c r="N45" s="10">
        <f t="shared" si="8"/>
        <v>18144</v>
      </c>
      <c r="O45" s="10">
        <f t="shared" si="9"/>
        <v>24192</v>
      </c>
      <c r="P45" s="10">
        <f t="shared" si="10"/>
        <v>30240</v>
      </c>
      <c r="Q45" s="10">
        <f t="shared" si="11"/>
        <v>36288</v>
      </c>
      <c r="R45" s="10">
        <f t="shared" si="12"/>
        <v>42336</v>
      </c>
    </row>
    <row r="46" spans="2:18" ht="16" x14ac:dyDescent="0.2">
      <c r="B46" s="36" t="s">
        <v>401</v>
      </c>
      <c r="C46" s="36" t="s">
        <v>374</v>
      </c>
      <c r="D46" s="36" t="s">
        <v>340</v>
      </c>
      <c r="E46" s="36" t="s">
        <v>41</v>
      </c>
      <c r="F46" s="36">
        <v>270</v>
      </c>
      <c r="G46">
        <v>4</v>
      </c>
      <c r="H46">
        <v>40</v>
      </c>
      <c r="I46" s="89">
        <v>50</v>
      </c>
      <c r="J46" s="10">
        <f t="shared" si="5"/>
        <v>540000</v>
      </c>
      <c r="K46" s="32">
        <v>0.3</v>
      </c>
      <c r="L46" s="10">
        <f t="shared" si="6"/>
        <v>162000</v>
      </c>
      <c r="M46" s="10">
        <f t="shared" si="7"/>
        <v>378000</v>
      </c>
      <c r="N46" s="10">
        <f t="shared" si="8"/>
        <v>113400</v>
      </c>
      <c r="O46" s="10">
        <f t="shared" si="9"/>
        <v>151200</v>
      </c>
      <c r="P46" s="10">
        <f t="shared" si="10"/>
        <v>189000</v>
      </c>
      <c r="Q46" s="10">
        <f t="shared" si="11"/>
        <v>226800</v>
      </c>
      <c r="R46" s="10">
        <f t="shared" si="12"/>
        <v>264600</v>
      </c>
    </row>
    <row r="47" spans="2:18" ht="16" x14ac:dyDescent="0.2">
      <c r="B47" s="36" t="s">
        <v>401</v>
      </c>
      <c r="C47" s="36" t="s">
        <v>375</v>
      </c>
      <c r="D47" s="36" t="s">
        <v>340</v>
      </c>
      <c r="E47" s="36" t="s">
        <v>41</v>
      </c>
      <c r="F47" s="36">
        <v>270</v>
      </c>
      <c r="G47">
        <v>4</v>
      </c>
      <c r="H47">
        <v>40</v>
      </c>
      <c r="I47" s="89">
        <v>50</v>
      </c>
      <c r="J47" s="10">
        <f t="shared" si="5"/>
        <v>540000</v>
      </c>
      <c r="K47" s="32">
        <v>0.3</v>
      </c>
      <c r="L47" s="10">
        <f t="shared" si="6"/>
        <v>162000</v>
      </c>
      <c r="M47" s="10">
        <f t="shared" si="7"/>
        <v>378000</v>
      </c>
      <c r="N47" s="10">
        <f t="shared" si="8"/>
        <v>113400</v>
      </c>
      <c r="O47" s="10">
        <f t="shared" si="9"/>
        <v>151200</v>
      </c>
      <c r="P47" s="10">
        <f t="shared" si="10"/>
        <v>189000</v>
      </c>
      <c r="Q47" s="10">
        <f t="shared" si="11"/>
        <v>226800</v>
      </c>
      <c r="R47" s="10">
        <f t="shared" si="12"/>
        <v>264600</v>
      </c>
    </row>
    <row r="48" spans="2:18" ht="16" x14ac:dyDescent="0.2">
      <c r="B48" s="36" t="s">
        <v>401</v>
      </c>
      <c r="C48" s="36" t="s">
        <v>376</v>
      </c>
      <c r="D48" s="36" t="s">
        <v>340</v>
      </c>
      <c r="E48" s="36" t="s">
        <v>41</v>
      </c>
      <c r="F48" s="36">
        <v>270</v>
      </c>
      <c r="G48">
        <v>4</v>
      </c>
      <c r="H48">
        <v>40</v>
      </c>
      <c r="I48" s="89">
        <v>50</v>
      </c>
      <c r="J48" s="10">
        <f t="shared" si="5"/>
        <v>540000</v>
      </c>
      <c r="K48" s="32">
        <v>0.3</v>
      </c>
      <c r="L48" s="10">
        <f t="shared" si="6"/>
        <v>162000</v>
      </c>
      <c r="M48" s="10">
        <f t="shared" si="7"/>
        <v>378000</v>
      </c>
      <c r="N48" s="10">
        <f t="shared" si="8"/>
        <v>113400</v>
      </c>
      <c r="O48" s="10">
        <f t="shared" si="9"/>
        <v>151200</v>
      </c>
      <c r="P48" s="10">
        <f t="shared" si="10"/>
        <v>189000</v>
      </c>
      <c r="Q48" s="10">
        <f t="shared" si="11"/>
        <v>226800</v>
      </c>
      <c r="R48" s="10">
        <f t="shared" si="12"/>
        <v>264600</v>
      </c>
    </row>
    <row r="49" spans="2:18" ht="16" x14ac:dyDescent="0.2">
      <c r="B49" s="36" t="s">
        <v>166</v>
      </c>
      <c r="C49" s="36" t="s">
        <v>377</v>
      </c>
      <c r="D49" s="36" t="s">
        <v>342</v>
      </c>
      <c r="E49" s="36" t="s">
        <v>343</v>
      </c>
      <c r="F49" s="36">
        <v>6</v>
      </c>
      <c r="G49">
        <v>4</v>
      </c>
      <c r="H49">
        <v>20</v>
      </c>
      <c r="I49" s="89">
        <v>150</v>
      </c>
      <c r="J49" s="10">
        <f t="shared" si="5"/>
        <v>18000</v>
      </c>
      <c r="K49" s="32">
        <v>0.3</v>
      </c>
      <c r="L49" s="10">
        <f t="shared" si="6"/>
        <v>5400</v>
      </c>
      <c r="M49" s="10">
        <f t="shared" si="7"/>
        <v>12600</v>
      </c>
      <c r="N49" s="10">
        <f t="shared" si="8"/>
        <v>3780</v>
      </c>
      <c r="O49" s="10">
        <f t="shared" si="9"/>
        <v>5040</v>
      </c>
      <c r="P49" s="10">
        <f t="shared" si="10"/>
        <v>6300</v>
      </c>
      <c r="Q49" s="10">
        <f t="shared" si="11"/>
        <v>7560</v>
      </c>
      <c r="R49" s="10">
        <f t="shared" si="12"/>
        <v>8820</v>
      </c>
    </row>
    <row r="50" spans="2:18" ht="16" x14ac:dyDescent="0.2">
      <c r="B50" s="36" t="s">
        <v>166</v>
      </c>
      <c r="C50" s="36" t="s">
        <v>378</v>
      </c>
      <c r="D50" s="36" t="s">
        <v>342</v>
      </c>
      <c r="E50" s="36" t="s">
        <v>343</v>
      </c>
      <c r="F50" s="36">
        <v>6</v>
      </c>
      <c r="G50">
        <v>4</v>
      </c>
      <c r="H50">
        <v>20</v>
      </c>
      <c r="I50" s="89">
        <v>150</v>
      </c>
      <c r="J50" s="10">
        <f t="shared" si="5"/>
        <v>18000</v>
      </c>
      <c r="K50" s="32">
        <v>0.3</v>
      </c>
      <c r="L50" s="10">
        <f t="shared" si="6"/>
        <v>5400</v>
      </c>
      <c r="M50" s="10">
        <f t="shared" si="7"/>
        <v>12600</v>
      </c>
      <c r="N50" s="10">
        <f t="shared" si="8"/>
        <v>3780</v>
      </c>
      <c r="O50" s="10">
        <f t="shared" si="9"/>
        <v>5040</v>
      </c>
      <c r="P50" s="10">
        <f t="shared" si="10"/>
        <v>6300</v>
      </c>
      <c r="Q50" s="10">
        <f t="shared" si="11"/>
        <v>7560</v>
      </c>
      <c r="R50" s="10">
        <f t="shared" si="12"/>
        <v>8820</v>
      </c>
    </row>
    <row r="51" spans="2:18" ht="16" x14ac:dyDescent="0.2">
      <c r="B51" s="36" t="s">
        <v>166</v>
      </c>
      <c r="C51" s="36" t="s">
        <v>379</v>
      </c>
      <c r="D51" s="36" t="s">
        <v>342</v>
      </c>
      <c r="E51" s="36" t="s">
        <v>343</v>
      </c>
      <c r="F51" s="36">
        <v>6</v>
      </c>
      <c r="G51">
        <v>4</v>
      </c>
      <c r="H51">
        <v>20</v>
      </c>
      <c r="I51" s="89">
        <v>150</v>
      </c>
      <c r="J51" s="10">
        <f t="shared" si="5"/>
        <v>18000</v>
      </c>
      <c r="K51" s="32">
        <v>0.3</v>
      </c>
      <c r="L51" s="10">
        <f t="shared" si="6"/>
        <v>5400</v>
      </c>
      <c r="M51" s="10">
        <f t="shared" si="7"/>
        <v>12600</v>
      </c>
      <c r="N51" s="10">
        <f t="shared" si="8"/>
        <v>3780</v>
      </c>
      <c r="O51" s="10">
        <f t="shared" si="9"/>
        <v>5040</v>
      </c>
      <c r="P51" s="10">
        <f t="shared" si="10"/>
        <v>6300</v>
      </c>
      <c r="Q51" s="10">
        <f t="shared" si="11"/>
        <v>7560</v>
      </c>
      <c r="R51" s="10">
        <f t="shared" si="12"/>
        <v>8820</v>
      </c>
    </row>
    <row r="52" spans="2:18" ht="16" x14ac:dyDescent="0.2">
      <c r="B52" s="36" t="s">
        <v>166</v>
      </c>
      <c r="C52" s="36" t="s">
        <v>380</v>
      </c>
      <c r="D52" s="36" t="s">
        <v>342</v>
      </c>
      <c r="E52" s="36" t="s">
        <v>343</v>
      </c>
      <c r="F52" s="36">
        <v>6</v>
      </c>
      <c r="G52">
        <v>4</v>
      </c>
      <c r="H52">
        <v>25</v>
      </c>
      <c r="I52" s="89">
        <v>150</v>
      </c>
      <c r="J52" s="10">
        <f t="shared" si="5"/>
        <v>22500</v>
      </c>
      <c r="K52" s="32">
        <v>0.3</v>
      </c>
      <c r="L52" s="10">
        <f t="shared" si="6"/>
        <v>6750</v>
      </c>
      <c r="M52" s="10">
        <f t="shared" si="7"/>
        <v>15750</v>
      </c>
      <c r="N52" s="10">
        <f t="shared" si="8"/>
        <v>4725</v>
      </c>
      <c r="O52" s="10">
        <f t="shared" si="9"/>
        <v>6300</v>
      </c>
      <c r="P52" s="10">
        <f t="shared" si="10"/>
        <v>7875</v>
      </c>
      <c r="Q52" s="10">
        <f t="shared" si="11"/>
        <v>9450</v>
      </c>
      <c r="R52" s="10">
        <f t="shared" si="12"/>
        <v>11025</v>
      </c>
    </row>
    <row r="53" spans="2:18" ht="16" x14ac:dyDescent="0.2">
      <c r="B53" s="36" t="s">
        <v>164</v>
      </c>
      <c r="C53" s="36" t="s">
        <v>381</v>
      </c>
      <c r="D53" s="36" t="s">
        <v>342</v>
      </c>
      <c r="E53" s="36" t="s">
        <v>343</v>
      </c>
      <c r="F53" s="36">
        <v>6</v>
      </c>
      <c r="G53">
        <v>4</v>
      </c>
      <c r="H53">
        <v>20</v>
      </c>
      <c r="I53" s="89">
        <v>150</v>
      </c>
      <c r="J53" s="10">
        <f t="shared" si="5"/>
        <v>18000</v>
      </c>
      <c r="K53" s="32">
        <v>0.3</v>
      </c>
      <c r="L53" s="10">
        <f t="shared" si="6"/>
        <v>5400</v>
      </c>
      <c r="M53" s="10">
        <f t="shared" si="7"/>
        <v>12600</v>
      </c>
      <c r="N53" s="10">
        <f t="shared" si="8"/>
        <v>3780</v>
      </c>
      <c r="O53" s="10">
        <f t="shared" si="9"/>
        <v>5040</v>
      </c>
      <c r="P53" s="10">
        <f t="shared" si="10"/>
        <v>6300</v>
      </c>
      <c r="Q53" s="10">
        <f t="shared" si="11"/>
        <v>7560</v>
      </c>
      <c r="R53" s="10">
        <f t="shared" si="12"/>
        <v>8820</v>
      </c>
    </row>
    <row r="54" spans="2:18" ht="16" x14ac:dyDescent="0.2">
      <c r="B54" s="36" t="s">
        <v>164</v>
      </c>
      <c r="C54" s="36" t="s">
        <v>382</v>
      </c>
      <c r="D54" s="36" t="s">
        <v>347</v>
      </c>
      <c r="E54" s="36" t="s">
        <v>343</v>
      </c>
      <c r="F54" s="36">
        <v>4</v>
      </c>
      <c r="G54">
        <v>4</v>
      </c>
      <c r="H54">
        <v>20</v>
      </c>
      <c r="I54" s="89">
        <v>180</v>
      </c>
      <c r="J54" s="10">
        <f t="shared" si="5"/>
        <v>14400</v>
      </c>
      <c r="K54" s="32">
        <v>0.3</v>
      </c>
      <c r="L54" s="10">
        <f t="shared" si="6"/>
        <v>4320</v>
      </c>
      <c r="M54" s="10">
        <f t="shared" si="7"/>
        <v>10080</v>
      </c>
      <c r="N54" s="10">
        <f t="shared" si="8"/>
        <v>3024</v>
      </c>
      <c r="O54" s="10">
        <f t="shared" si="9"/>
        <v>4032</v>
      </c>
      <c r="P54" s="10">
        <f t="shared" si="10"/>
        <v>5040</v>
      </c>
      <c r="Q54" s="10">
        <f t="shared" si="11"/>
        <v>6048</v>
      </c>
      <c r="R54" s="10">
        <f t="shared" si="12"/>
        <v>7056</v>
      </c>
    </row>
    <row r="55" spans="2:18" ht="16" x14ac:dyDescent="0.2">
      <c r="B55" s="36" t="s">
        <v>403</v>
      </c>
      <c r="C55" s="36" t="s">
        <v>383</v>
      </c>
      <c r="D55" s="36" t="s">
        <v>340</v>
      </c>
      <c r="E55" s="36" t="s">
        <v>41</v>
      </c>
      <c r="F55" s="36">
        <v>270</v>
      </c>
      <c r="G55">
        <v>4</v>
      </c>
      <c r="H55">
        <v>12</v>
      </c>
      <c r="I55" s="89">
        <v>50</v>
      </c>
      <c r="J55" s="10">
        <f t="shared" si="5"/>
        <v>162000</v>
      </c>
      <c r="K55" s="32">
        <v>0.3</v>
      </c>
      <c r="L55" s="10">
        <f t="shared" si="6"/>
        <v>48600</v>
      </c>
      <c r="M55" s="10">
        <f t="shared" si="7"/>
        <v>113400</v>
      </c>
      <c r="N55" s="10">
        <f t="shared" si="8"/>
        <v>34020</v>
      </c>
      <c r="O55" s="10">
        <f t="shared" si="9"/>
        <v>45360</v>
      </c>
      <c r="P55" s="10">
        <f t="shared" si="10"/>
        <v>56700</v>
      </c>
      <c r="Q55" s="10">
        <f t="shared" si="11"/>
        <v>68040</v>
      </c>
      <c r="R55" s="10">
        <f t="shared" si="12"/>
        <v>79380</v>
      </c>
    </row>
    <row r="56" spans="2:18" ht="16" x14ac:dyDescent="0.2">
      <c r="B56" s="36" t="s">
        <v>403</v>
      </c>
      <c r="C56" s="36" t="s">
        <v>384</v>
      </c>
      <c r="D56" s="36" t="s">
        <v>355</v>
      </c>
      <c r="E56" s="36" t="s">
        <v>343</v>
      </c>
      <c r="F56" s="36">
        <v>2</v>
      </c>
      <c r="G56">
        <v>4</v>
      </c>
      <c r="H56">
        <v>12</v>
      </c>
      <c r="I56" s="89">
        <v>200</v>
      </c>
      <c r="J56" s="10">
        <f t="shared" si="5"/>
        <v>4800</v>
      </c>
      <c r="K56" s="32">
        <v>0.3</v>
      </c>
      <c r="L56" s="10">
        <f t="shared" si="6"/>
        <v>1440</v>
      </c>
      <c r="M56" s="10">
        <f t="shared" si="7"/>
        <v>3360</v>
      </c>
      <c r="N56" s="10">
        <f t="shared" si="8"/>
        <v>1008</v>
      </c>
      <c r="O56" s="10">
        <f t="shared" si="9"/>
        <v>1344</v>
      </c>
      <c r="P56" s="10">
        <f t="shared" si="10"/>
        <v>1680</v>
      </c>
      <c r="Q56" s="10">
        <f t="shared" si="11"/>
        <v>2016</v>
      </c>
      <c r="R56" s="10">
        <f t="shared" si="12"/>
        <v>2352</v>
      </c>
    </row>
    <row r="57" spans="2:18" ht="16" x14ac:dyDescent="0.2">
      <c r="B57" s="36" t="s">
        <v>403</v>
      </c>
      <c r="C57" s="36" t="s">
        <v>385</v>
      </c>
      <c r="D57" s="36" t="s">
        <v>41</v>
      </c>
      <c r="E57" s="36" t="s">
        <v>343</v>
      </c>
      <c r="F57" s="36">
        <v>12</v>
      </c>
      <c r="G57">
        <v>4</v>
      </c>
      <c r="H57">
        <v>12</v>
      </c>
      <c r="I57" s="89">
        <v>150</v>
      </c>
      <c r="J57" s="10">
        <f t="shared" si="5"/>
        <v>21600</v>
      </c>
      <c r="K57" s="32">
        <v>0.3</v>
      </c>
      <c r="L57" s="10">
        <f t="shared" si="6"/>
        <v>6480</v>
      </c>
      <c r="M57" s="10">
        <f t="shared" si="7"/>
        <v>15120</v>
      </c>
      <c r="N57" s="10">
        <f t="shared" si="8"/>
        <v>4536</v>
      </c>
      <c r="O57" s="10">
        <f t="shared" si="9"/>
        <v>6048</v>
      </c>
      <c r="P57" s="10">
        <f t="shared" si="10"/>
        <v>7560</v>
      </c>
      <c r="Q57" s="10">
        <f t="shared" si="11"/>
        <v>9072</v>
      </c>
      <c r="R57" s="10">
        <f t="shared" si="12"/>
        <v>10584</v>
      </c>
    </row>
    <row r="58" spans="2:18" ht="16" x14ac:dyDescent="0.2">
      <c r="B58" s="36" t="s">
        <v>403</v>
      </c>
      <c r="C58" s="36" t="s">
        <v>404</v>
      </c>
      <c r="D58" s="36" t="s">
        <v>347</v>
      </c>
      <c r="E58" s="36" t="s">
        <v>343</v>
      </c>
      <c r="F58" s="36">
        <v>4</v>
      </c>
      <c r="G58">
        <v>4</v>
      </c>
      <c r="H58">
        <v>16</v>
      </c>
      <c r="I58" s="89">
        <v>200</v>
      </c>
      <c r="J58" s="10">
        <f t="shared" si="5"/>
        <v>12800</v>
      </c>
      <c r="K58" s="32">
        <v>0.3</v>
      </c>
      <c r="L58" s="10">
        <f t="shared" si="6"/>
        <v>3840</v>
      </c>
      <c r="M58" s="10">
        <f t="shared" si="7"/>
        <v>8960</v>
      </c>
      <c r="N58" s="10">
        <f t="shared" si="8"/>
        <v>2688</v>
      </c>
      <c r="O58" s="10">
        <f t="shared" si="9"/>
        <v>3584</v>
      </c>
      <c r="P58" s="10">
        <f t="shared" si="10"/>
        <v>4480</v>
      </c>
      <c r="Q58" s="10">
        <f t="shared" si="11"/>
        <v>5376</v>
      </c>
      <c r="R58" s="10">
        <f t="shared" si="12"/>
        <v>6272</v>
      </c>
    </row>
    <row r="59" spans="2:18" ht="16" x14ac:dyDescent="0.2">
      <c r="B59" s="36" t="s">
        <v>403</v>
      </c>
      <c r="C59" s="36" t="s">
        <v>405</v>
      </c>
      <c r="D59" s="36" t="s">
        <v>355</v>
      </c>
      <c r="E59" s="36" t="s">
        <v>343</v>
      </c>
      <c r="F59" s="36">
        <v>2</v>
      </c>
      <c r="G59">
        <v>4</v>
      </c>
      <c r="H59">
        <v>16</v>
      </c>
      <c r="I59" s="89">
        <v>200</v>
      </c>
      <c r="J59" s="10">
        <f t="shared" si="5"/>
        <v>6400</v>
      </c>
      <c r="K59" s="32">
        <v>0.3</v>
      </c>
      <c r="L59" s="10">
        <f t="shared" si="6"/>
        <v>1920</v>
      </c>
      <c r="M59" s="10">
        <f t="shared" si="7"/>
        <v>4480</v>
      </c>
      <c r="N59" s="10">
        <f t="shared" si="8"/>
        <v>1344</v>
      </c>
      <c r="O59" s="10">
        <f t="shared" si="9"/>
        <v>1792</v>
      </c>
      <c r="P59" s="10">
        <f t="shared" si="10"/>
        <v>2240</v>
      </c>
      <c r="Q59" s="10">
        <f t="shared" si="11"/>
        <v>2688</v>
      </c>
      <c r="R59" s="10">
        <f t="shared" si="12"/>
        <v>3136</v>
      </c>
    </row>
    <row r="61" spans="2:18" x14ac:dyDescent="0.2">
      <c r="O61" s="32">
        <v>0.6</v>
      </c>
      <c r="P61" s="32">
        <v>0.7</v>
      </c>
      <c r="Q61" s="32">
        <v>0.8</v>
      </c>
      <c r="R61" s="32">
        <v>0.9</v>
      </c>
    </row>
    <row r="62" spans="2:18" ht="16" x14ac:dyDescent="0.2">
      <c r="B62" s="86" t="s">
        <v>521</v>
      </c>
      <c r="J62" s="10">
        <v>3990000</v>
      </c>
      <c r="N62" s="96"/>
      <c r="O62" s="10">
        <f>$J$62*O61</f>
        <v>2394000</v>
      </c>
      <c r="P62" s="10">
        <f t="shared" ref="P62:R62" si="13">$J$62*P61</f>
        <v>2793000</v>
      </c>
      <c r="Q62" s="10">
        <f t="shared" si="13"/>
        <v>3192000</v>
      </c>
      <c r="R62" s="10">
        <f t="shared" si="13"/>
        <v>3591000</v>
      </c>
    </row>
    <row r="63" spans="2:18" x14ac:dyDescent="0.2">
      <c r="J63" s="10"/>
    </row>
    <row r="64" spans="2:18" x14ac:dyDescent="0.2">
      <c r="J64" s="10"/>
      <c r="K64" s="10"/>
      <c r="L64" s="10"/>
      <c r="M64" s="10"/>
      <c r="N64" s="10"/>
      <c r="O64" s="10"/>
      <c r="P64" s="10"/>
      <c r="Q64" s="10"/>
    </row>
    <row r="65" spans="2:18" ht="16" x14ac:dyDescent="0.2">
      <c r="B65" s="86" t="s">
        <v>519</v>
      </c>
      <c r="L65" s="10">
        <f t="shared" ref="L65:R65" si="14">SUM(L8:L64)</f>
        <v>1839606</v>
      </c>
      <c r="M65" s="10">
        <f t="shared" si="14"/>
        <v>4327414</v>
      </c>
      <c r="N65" s="15">
        <f t="shared" si="14"/>
        <v>1300249.5</v>
      </c>
      <c r="O65" s="15">
        <f t="shared" si="14"/>
        <v>4126992.6</v>
      </c>
      <c r="P65" s="15">
        <f t="shared" si="14"/>
        <v>4958735.2</v>
      </c>
      <c r="Q65" s="15">
        <f t="shared" si="14"/>
        <v>5790477.7999999998</v>
      </c>
      <c r="R65" s="15">
        <f t="shared" si="14"/>
        <v>6622220.4000000004</v>
      </c>
    </row>
  </sheetData>
  <mergeCells count="1">
    <mergeCell ref="B1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7990-00DE-4340-B055-D1904B4A551F}">
  <dimension ref="B1:Q64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4" sqref="A4"/>
      <selection pane="bottomRight" activeCell="B1" sqref="B1:B5"/>
    </sheetView>
  </sheetViews>
  <sheetFormatPr baseColWidth="10" defaultRowHeight="15" x14ac:dyDescent="0.2"/>
  <cols>
    <col min="1" max="1" width="4.6640625" customWidth="1"/>
    <col min="2" max="2" width="29.5" customWidth="1"/>
    <col min="3" max="3" width="36.5" hidden="1" customWidth="1"/>
    <col min="4" max="4" width="10.33203125" hidden="1" customWidth="1"/>
    <col min="5" max="5" width="8" hidden="1" customWidth="1"/>
    <col min="6" max="6" width="7" style="2" customWidth="1"/>
    <col min="7" max="7" width="10.33203125" bestFit="1" customWidth="1"/>
    <col min="8" max="8" width="13.5" customWidth="1"/>
    <col min="9" max="9" width="9" customWidth="1"/>
    <col min="10" max="10" width="12.33203125" customWidth="1"/>
    <col min="11" max="14" width="13.5" customWidth="1"/>
    <col min="15" max="15" width="14.5" bestFit="1" customWidth="1"/>
  </cols>
  <sheetData>
    <row r="1" spans="2:17" x14ac:dyDescent="0.2">
      <c r="B1" s="97" t="e" vm="1">
        <v>#VALUE!</v>
      </c>
      <c r="F1"/>
    </row>
    <row r="2" spans="2:17" x14ac:dyDescent="0.2">
      <c r="B2" s="97"/>
      <c r="F2"/>
    </row>
    <row r="3" spans="2:17" x14ac:dyDescent="0.2">
      <c r="B3" s="97"/>
      <c r="F3"/>
    </row>
    <row r="4" spans="2:17" x14ac:dyDescent="0.2">
      <c r="B4" s="97"/>
      <c r="F4"/>
    </row>
    <row r="5" spans="2:17" x14ac:dyDescent="0.2">
      <c r="B5" s="97"/>
      <c r="F5"/>
    </row>
    <row r="6" spans="2:17" x14ac:dyDescent="0.2">
      <c r="L6" s="7" t="s">
        <v>55</v>
      </c>
      <c r="Q6" s="2"/>
    </row>
    <row r="7" spans="2:17" x14ac:dyDescent="0.2">
      <c r="B7" s="1" t="str">
        <f>Flujo!B14</f>
        <v>Renta de Espacios</v>
      </c>
      <c r="C7" s="2"/>
      <c r="D7" s="1"/>
      <c r="E7" s="1"/>
      <c r="I7" s="2"/>
      <c r="J7" s="2"/>
      <c r="L7" s="28">
        <f>Flujo!D7</f>
        <v>0</v>
      </c>
      <c r="M7" s="28">
        <f>Flujo!E7</f>
        <v>0.03</v>
      </c>
      <c r="N7" s="28">
        <f>Flujo!F7</f>
        <v>3.5000000000000003E-2</v>
      </c>
      <c r="O7" s="28">
        <f>Flujo!G7</f>
        <v>0.04</v>
      </c>
      <c r="P7" s="28">
        <f>Flujo!H7</f>
        <v>4.4999999999999998E-2</v>
      </c>
    </row>
    <row r="8" spans="2:17" x14ac:dyDescent="0.2">
      <c r="C8" s="7" t="s">
        <v>0</v>
      </c>
      <c r="D8" s="7" t="s">
        <v>82</v>
      </c>
      <c r="E8" s="7" t="s">
        <v>81</v>
      </c>
      <c r="F8" s="7" t="s">
        <v>85</v>
      </c>
      <c r="G8" s="7" t="s">
        <v>83</v>
      </c>
      <c r="H8" s="7" t="s">
        <v>517</v>
      </c>
      <c r="I8" s="7" t="s">
        <v>1</v>
      </c>
      <c r="J8" s="7" t="s">
        <v>84</v>
      </c>
      <c r="K8" s="7" t="s">
        <v>1</v>
      </c>
      <c r="L8" s="22">
        <f>Flujo!D8</f>
        <v>2025</v>
      </c>
      <c r="M8" s="22">
        <f>Flujo!E8</f>
        <v>2026</v>
      </c>
      <c r="N8" s="22">
        <f>Flujo!F8</f>
        <v>2027</v>
      </c>
      <c r="O8" s="22">
        <f>Flujo!G8</f>
        <v>2028</v>
      </c>
      <c r="P8" s="22">
        <f>Flujo!H8</f>
        <v>2029</v>
      </c>
    </row>
    <row r="9" spans="2:17" x14ac:dyDescent="0.2">
      <c r="L9" s="32">
        <v>0.6</v>
      </c>
      <c r="M9" s="32">
        <v>0.7</v>
      </c>
      <c r="N9" s="32">
        <v>0.8</v>
      </c>
      <c r="O9" s="32">
        <v>0.9</v>
      </c>
      <c r="P9" s="32">
        <v>1</v>
      </c>
    </row>
    <row r="10" spans="2:17" x14ac:dyDescent="0.2">
      <c r="B10" s="1"/>
    </row>
    <row r="11" spans="2:17" x14ac:dyDescent="0.2">
      <c r="B11" t="s">
        <v>163</v>
      </c>
      <c r="C11" s="2"/>
      <c r="D11" s="2"/>
      <c r="E11" s="2"/>
      <c r="F11" s="2">
        <v>5</v>
      </c>
      <c r="G11">
        <v>1452</v>
      </c>
      <c r="I11" s="10">
        <f>F11*G11</f>
        <v>7260</v>
      </c>
      <c r="J11" s="2">
        <v>52</v>
      </c>
      <c r="K11" s="10">
        <f>I11*J11</f>
        <v>377520</v>
      </c>
      <c r="L11" s="85"/>
      <c r="M11" s="85"/>
      <c r="N11" s="10">
        <f>K11*N9*(1+N7)</f>
        <v>312586.56</v>
      </c>
      <c r="O11" s="10">
        <f>N11*O9*(1+O7)</f>
        <v>292581.02016000001</v>
      </c>
      <c r="P11" s="10">
        <f>O11*P9*(1+P7)</f>
        <v>305747.16606720001</v>
      </c>
      <c r="Q11" s="10"/>
    </row>
    <row r="12" spans="2:17" x14ac:dyDescent="0.2">
      <c r="B12" t="s">
        <v>169</v>
      </c>
      <c r="C12" s="2"/>
      <c r="D12" s="2"/>
      <c r="E12" s="2"/>
      <c r="F12" s="2">
        <v>5</v>
      </c>
      <c r="G12">
        <v>1568</v>
      </c>
      <c r="I12" s="10">
        <f>F12*G12</f>
        <v>7840</v>
      </c>
      <c r="J12" s="2">
        <v>52</v>
      </c>
      <c r="K12" s="10">
        <f>I12*J12</f>
        <v>407680</v>
      </c>
      <c r="L12" s="10">
        <f>K12*L9*(1+L7)</f>
        <v>244608</v>
      </c>
      <c r="M12" s="10">
        <f>L12*M9*(1+M7)</f>
        <v>176362.36799999999</v>
      </c>
      <c r="N12" s="10">
        <f>M12*N9*(1+N7)</f>
        <v>146028.04070399998</v>
      </c>
      <c r="O12" s="10">
        <f>N12*O9*(1+O7)</f>
        <v>136682.24609894402</v>
      </c>
      <c r="P12" s="10">
        <f>O12*P9*(1+P7)</f>
        <v>142832.94717339647</v>
      </c>
      <c r="Q12" s="10"/>
    </row>
    <row r="13" spans="2:17" x14ac:dyDescent="0.2">
      <c r="B13" t="s">
        <v>162</v>
      </c>
      <c r="C13" s="2"/>
      <c r="D13" s="2"/>
      <c r="E13" s="2"/>
      <c r="F13" s="2">
        <v>5</v>
      </c>
      <c r="G13">
        <v>1260</v>
      </c>
      <c r="I13" s="10">
        <f>F13*G13</f>
        <v>6300</v>
      </c>
      <c r="J13" s="2">
        <v>52</v>
      </c>
      <c r="K13" s="10">
        <f t="shared" ref="K13" si="0">I13*J13</f>
        <v>327600</v>
      </c>
      <c r="L13" s="85"/>
      <c r="M13" s="85"/>
      <c r="N13" s="85"/>
      <c r="O13" s="10">
        <f>K13*O9*(1+O7)</f>
        <v>306633.60000000003</v>
      </c>
      <c r="P13" s="10">
        <f>O13*P9*(1+P7)</f>
        <v>320432.11200000002</v>
      </c>
      <c r="Q13" s="10"/>
    </row>
    <row r="14" spans="2:17" x14ac:dyDescent="0.2">
      <c r="B14" t="s">
        <v>510</v>
      </c>
      <c r="C14" s="2"/>
      <c r="D14" s="2"/>
      <c r="E14" s="2"/>
      <c r="H14" s="2">
        <v>35</v>
      </c>
      <c r="I14" s="10">
        <v>600</v>
      </c>
      <c r="J14" s="2">
        <v>40</v>
      </c>
      <c r="K14" s="10">
        <f>H14*I14*J14</f>
        <v>840000</v>
      </c>
      <c r="L14" s="10">
        <f>$K$14*L9*(1+L7)</f>
        <v>504000</v>
      </c>
      <c r="M14" s="10">
        <f>$K$14*M9*(1+M7)</f>
        <v>605640</v>
      </c>
      <c r="N14" s="10">
        <f>$K$14*N9*(1+N7)</f>
        <v>695520</v>
      </c>
      <c r="O14" s="10">
        <f>$K$14*O9*(1+O7)</f>
        <v>786240</v>
      </c>
      <c r="P14" s="10">
        <f>$K$14*P9*(1+P7)</f>
        <v>877799.99999999988</v>
      </c>
      <c r="Q14" s="10"/>
    </row>
    <row r="15" spans="2:17" x14ac:dyDescent="0.2">
      <c r="C15" s="2"/>
      <c r="D15" s="2"/>
      <c r="E15" s="2"/>
      <c r="I15" s="2"/>
      <c r="J15" s="2"/>
      <c r="L15" s="10"/>
      <c r="M15" s="10"/>
      <c r="N15" s="10"/>
      <c r="O15" s="10"/>
      <c r="P15" s="10"/>
      <c r="Q15" s="10"/>
    </row>
    <row r="16" spans="2:17" x14ac:dyDescent="0.2">
      <c r="C16" s="2"/>
      <c r="D16" s="2"/>
      <c r="E16" s="2"/>
      <c r="I16" s="2"/>
      <c r="J16" s="2"/>
      <c r="L16" s="10"/>
      <c r="M16" s="10"/>
      <c r="N16" s="10"/>
      <c r="O16" s="10"/>
      <c r="P16" s="10"/>
      <c r="Q16" s="10"/>
    </row>
    <row r="17" spans="2:17" x14ac:dyDescent="0.2">
      <c r="B17" s="1" t="s">
        <v>520</v>
      </c>
      <c r="C17" s="2"/>
      <c r="D17" s="2"/>
      <c r="E17" s="2"/>
      <c r="I17" s="2"/>
      <c r="J17" s="2"/>
      <c r="L17" s="15">
        <f>SUM(L10:L16)</f>
        <v>748608</v>
      </c>
      <c r="M17" s="15">
        <f>SUM(M10:M16)</f>
        <v>782002.36800000002</v>
      </c>
      <c r="N17" s="15">
        <f>SUM(N10:N16)</f>
        <v>1154134.6007039999</v>
      </c>
      <c r="O17" s="15">
        <f>SUM(O10:O16)</f>
        <v>1522136.8662589442</v>
      </c>
      <c r="P17" s="15">
        <f>SUM(P10:P16)</f>
        <v>1646812.2252405966</v>
      </c>
      <c r="Q17" s="10"/>
    </row>
    <row r="18" spans="2:17" x14ac:dyDescent="0.2">
      <c r="C18" s="2"/>
      <c r="E18" s="2"/>
      <c r="I18" s="2"/>
      <c r="J18" s="2"/>
      <c r="L18" s="15"/>
      <c r="M18" s="15"/>
      <c r="N18" s="15"/>
      <c r="O18" s="15"/>
      <c r="P18" s="15"/>
      <c r="Q18" s="10"/>
    </row>
    <row r="19" spans="2:17" x14ac:dyDescent="0.2">
      <c r="C19" s="2"/>
      <c r="I19" s="2"/>
      <c r="J19" s="2"/>
      <c r="Q19" s="10"/>
    </row>
    <row r="20" spans="2:17" x14ac:dyDescent="0.2">
      <c r="C20" s="2"/>
      <c r="I20" s="2"/>
      <c r="J20" s="2"/>
      <c r="Q20" s="10"/>
    </row>
    <row r="21" spans="2:17" x14ac:dyDescent="0.2">
      <c r="C21" s="2"/>
      <c r="I21" s="2"/>
      <c r="J21" s="2"/>
      <c r="Q21" s="10"/>
    </row>
    <row r="22" spans="2:17" x14ac:dyDescent="0.2">
      <c r="C22" s="2"/>
      <c r="I22" s="2"/>
      <c r="J22" s="2"/>
      <c r="Q22" s="10"/>
    </row>
    <row r="23" spans="2:17" x14ac:dyDescent="0.2">
      <c r="C23" s="2"/>
      <c r="I23" s="2"/>
      <c r="J23" s="2"/>
      <c r="Q23" s="10"/>
    </row>
    <row r="24" spans="2:17" x14ac:dyDescent="0.2">
      <c r="C24" s="2"/>
      <c r="I24" s="2"/>
      <c r="J24" s="2"/>
      <c r="Q24" s="10"/>
    </row>
    <row r="25" spans="2:17" x14ac:dyDescent="0.2">
      <c r="C25" s="2"/>
      <c r="I25" s="2"/>
      <c r="J25" s="2"/>
      <c r="Q25" s="10"/>
    </row>
    <row r="26" spans="2:17" x14ac:dyDescent="0.2">
      <c r="C26" s="2"/>
      <c r="I26" s="2"/>
      <c r="J26" s="2"/>
      <c r="Q26" s="10"/>
    </row>
    <row r="27" spans="2:17" x14ac:dyDescent="0.2">
      <c r="C27" s="2"/>
      <c r="I27" s="2"/>
      <c r="J27" s="2"/>
      <c r="Q27" s="10"/>
    </row>
    <row r="28" spans="2:17" x14ac:dyDescent="0.2">
      <c r="C28" s="2"/>
      <c r="I28" s="2"/>
      <c r="J28" s="2"/>
      <c r="Q28" s="10"/>
    </row>
    <row r="29" spans="2:17" x14ac:dyDescent="0.2">
      <c r="C29" s="2"/>
      <c r="I29" s="2"/>
      <c r="J29" s="2"/>
      <c r="Q29" s="10"/>
    </row>
    <row r="30" spans="2:17" x14ac:dyDescent="0.2">
      <c r="C30" s="2"/>
      <c r="I30" s="2"/>
      <c r="J30" s="2"/>
      <c r="Q30" s="10"/>
    </row>
    <row r="31" spans="2:17" x14ac:dyDescent="0.2">
      <c r="C31" s="2"/>
      <c r="I31" s="2"/>
      <c r="J31" s="2"/>
      <c r="Q31" s="10"/>
    </row>
    <row r="32" spans="2:17" x14ac:dyDescent="0.2">
      <c r="C32" s="2"/>
      <c r="I32" s="2"/>
      <c r="J32" s="2"/>
      <c r="Q32" s="10"/>
    </row>
    <row r="33" spans="3:17" x14ac:dyDescent="0.2">
      <c r="C33" s="2"/>
      <c r="I33" s="2"/>
      <c r="J33" s="2"/>
      <c r="Q33" s="10"/>
    </row>
    <row r="34" spans="3:17" x14ac:dyDescent="0.2">
      <c r="C34" s="2"/>
      <c r="I34" s="2"/>
      <c r="J34" s="2"/>
      <c r="Q34" s="10"/>
    </row>
    <row r="35" spans="3:17" x14ac:dyDescent="0.2">
      <c r="C35" s="2"/>
      <c r="I35" s="2"/>
      <c r="J35" s="2"/>
      <c r="Q35" s="10"/>
    </row>
    <row r="36" spans="3:17" x14ac:dyDescent="0.2">
      <c r="C36" s="2"/>
      <c r="I36" s="2"/>
      <c r="J36" s="2"/>
      <c r="Q36" s="10"/>
    </row>
    <row r="37" spans="3:17" x14ac:dyDescent="0.2">
      <c r="C37" s="2"/>
      <c r="I37" s="2"/>
      <c r="J37" s="2"/>
      <c r="Q37" s="10"/>
    </row>
    <row r="38" spans="3:17" x14ac:dyDescent="0.2">
      <c r="C38" s="2"/>
      <c r="I38" s="2"/>
      <c r="J38" s="2"/>
      <c r="Q38" s="10"/>
    </row>
    <row r="39" spans="3:17" x14ac:dyDescent="0.2">
      <c r="C39" s="2"/>
      <c r="I39" s="2"/>
      <c r="J39" s="2"/>
      <c r="Q39" s="10"/>
    </row>
    <row r="40" spans="3:17" x14ac:dyDescent="0.2">
      <c r="C40" s="2"/>
      <c r="I40" s="2"/>
      <c r="J40" s="2"/>
      <c r="Q40" s="10"/>
    </row>
    <row r="41" spans="3:17" x14ac:dyDescent="0.2">
      <c r="C41" s="2"/>
      <c r="I41" s="2"/>
      <c r="J41" s="2"/>
      <c r="Q41" s="10"/>
    </row>
    <row r="42" spans="3:17" x14ac:dyDescent="0.2">
      <c r="C42" s="2"/>
      <c r="I42" s="2"/>
      <c r="J42" s="2"/>
      <c r="Q42" s="10"/>
    </row>
    <row r="43" spans="3:17" x14ac:dyDescent="0.2">
      <c r="C43" s="2"/>
      <c r="I43" s="2"/>
      <c r="J43" s="2"/>
      <c r="Q43" s="10"/>
    </row>
    <row r="44" spans="3:17" x14ac:dyDescent="0.2">
      <c r="C44" s="2"/>
      <c r="I44" s="2"/>
      <c r="J44" s="2"/>
      <c r="Q44" s="10"/>
    </row>
    <row r="45" spans="3:17" x14ac:dyDescent="0.2">
      <c r="C45" s="2"/>
      <c r="I45" s="2"/>
      <c r="J45" s="2"/>
      <c r="Q45" s="10"/>
    </row>
    <row r="46" spans="3:17" x14ac:dyDescent="0.2">
      <c r="C46" s="2"/>
      <c r="I46" s="2"/>
      <c r="J46" s="2"/>
      <c r="Q46" s="10"/>
    </row>
    <row r="47" spans="3:17" x14ac:dyDescent="0.2">
      <c r="C47" s="2"/>
      <c r="I47" s="2"/>
      <c r="J47" s="2"/>
      <c r="Q47" s="10"/>
    </row>
    <row r="48" spans="3:17" x14ac:dyDescent="0.2">
      <c r="C48" s="2"/>
      <c r="I48" s="2"/>
      <c r="J48" s="2"/>
      <c r="Q48" s="10"/>
    </row>
    <row r="49" spans="3:17" x14ac:dyDescent="0.2">
      <c r="C49" s="2"/>
      <c r="I49" s="2"/>
      <c r="J49" s="2"/>
      <c r="Q49" s="10"/>
    </row>
    <row r="50" spans="3:17" x14ac:dyDescent="0.2">
      <c r="C50" s="2"/>
      <c r="I50" s="2"/>
      <c r="J50" s="2"/>
      <c r="Q50" s="10"/>
    </row>
    <row r="51" spans="3:17" x14ac:dyDescent="0.2">
      <c r="C51" s="2"/>
      <c r="I51" s="2"/>
      <c r="J51" s="2"/>
      <c r="Q51" s="10"/>
    </row>
    <row r="52" spans="3:17" x14ac:dyDescent="0.2">
      <c r="C52" s="2"/>
      <c r="I52" s="2"/>
      <c r="J52" s="2"/>
      <c r="Q52" s="10"/>
    </row>
    <row r="53" spans="3:17" x14ac:dyDescent="0.2">
      <c r="C53" s="2"/>
      <c r="I53" s="2"/>
      <c r="J53" s="2"/>
      <c r="Q53" s="10"/>
    </row>
    <row r="54" spans="3:17" x14ac:dyDescent="0.2">
      <c r="C54" s="2"/>
      <c r="I54" s="2"/>
      <c r="J54" s="2"/>
      <c r="Q54" s="10"/>
    </row>
    <row r="55" spans="3:17" x14ac:dyDescent="0.2">
      <c r="C55" s="2"/>
      <c r="I55" s="2"/>
      <c r="J55" s="2"/>
      <c r="Q55" s="10"/>
    </row>
    <row r="56" spans="3:17" x14ac:dyDescent="0.2">
      <c r="C56" s="2"/>
      <c r="I56" s="2"/>
      <c r="J56" s="2"/>
      <c r="Q56" s="10"/>
    </row>
    <row r="57" spans="3:17" x14ac:dyDescent="0.2">
      <c r="C57" s="2"/>
      <c r="I57" s="2"/>
      <c r="J57" s="2"/>
      <c r="Q57" s="10"/>
    </row>
    <row r="58" spans="3:17" x14ac:dyDescent="0.2">
      <c r="C58" s="2"/>
      <c r="I58" s="2"/>
      <c r="J58" s="2"/>
      <c r="Q58" s="10"/>
    </row>
    <row r="59" spans="3:17" x14ac:dyDescent="0.2">
      <c r="C59" s="2"/>
      <c r="I59" s="2"/>
      <c r="J59" s="2"/>
      <c r="Q59" s="10"/>
    </row>
    <row r="60" spans="3:17" x14ac:dyDescent="0.2">
      <c r="C60" s="2"/>
      <c r="I60" s="2"/>
      <c r="J60" s="2"/>
      <c r="Q60" s="10"/>
    </row>
    <row r="61" spans="3:17" x14ac:dyDescent="0.2">
      <c r="C61" s="2"/>
      <c r="I61" s="2"/>
      <c r="J61" s="2"/>
      <c r="Q61" s="10"/>
    </row>
    <row r="62" spans="3:17" x14ac:dyDescent="0.2">
      <c r="C62" s="2"/>
      <c r="I62" s="2"/>
      <c r="J62" s="2"/>
      <c r="Q62" s="10"/>
    </row>
    <row r="63" spans="3:17" x14ac:dyDescent="0.2">
      <c r="C63" s="2"/>
      <c r="I63" s="2"/>
      <c r="J63" s="2"/>
      <c r="Q63" s="10"/>
    </row>
    <row r="64" spans="3:17" x14ac:dyDescent="0.2">
      <c r="C64" s="2"/>
      <c r="I64" s="2"/>
      <c r="J64" s="2"/>
      <c r="Q64" s="10"/>
    </row>
  </sheetData>
  <mergeCells count="1">
    <mergeCell ref="B1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Flujo</vt:lpstr>
      <vt:lpstr>Egresos</vt:lpstr>
      <vt:lpstr>Nomina</vt:lpstr>
      <vt:lpstr>Organigrama</vt:lpstr>
      <vt:lpstr>Patrocinios</vt:lpstr>
      <vt:lpstr>Concesiones de Alimentos</vt:lpstr>
      <vt:lpstr>Concesiones Deportivas</vt:lpstr>
      <vt:lpstr>Acitividades</vt:lpstr>
      <vt:lpstr>Renta de Espacios</vt:lpstr>
      <vt:lpstr>Proyectos de Capital</vt:lpstr>
      <vt:lpstr>Afluencia</vt:lpstr>
      <vt:lpstr>Proyección Parque</vt:lpstr>
      <vt:lpstr>Consideraciones</vt:lpstr>
      <vt:lpstr>Organigrama!Print_Area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Nayeli Díaz Duarte</dc:creator>
  <cp:lastModifiedBy>LUIS ROMAHN</cp:lastModifiedBy>
  <cp:lastPrinted>2024-11-27T19:59:30Z</cp:lastPrinted>
  <dcterms:created xsi:type="dcterms:W3CDTF">2021-05-21T16:48:47Z</dcterms:created>
  <dcterms:modified xsi:type="dcterms:W3CDTF">2025-05-26T02:11:56Z</dcterms:modified>
</cp:coreProperties>
</file>