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0a138d5667ee1b/Documentos/UVic/Courses/UVIC-2023/Summer 2023/ECE 499/ECE-499-Building-and-Transportation-Demands/Documents_and_References/"/>
    </mc:Choice>
  </mc:AlternateContent>
  <xr:revisionPtr revIDLastSave="81" documentId="13_ncr:1_{0D9DEA9F-8727-4180-8C31-15E78CAAA863}" xr6:coauthVersionLast="47" xr6:coauthVersionMax="47" xr10:uidLastSave="{B7BEC141-0659-43E7-900A-ED78F2163D6B}"/>
  <bookViews>
    <workbookView xWindow="-108" yWindow="-108" windowWidth="23256" windowHeight="12456" activeTab="2" xr2:uid="{1A913C1F-CABE-4D8D-A8D9-11BF92F83314}"/>
  </bookViews>
  <sheets>
    <sheet name="NRCanData" sheetId="1" r:id="rId1"/>
    <sheet name="ForecastingBuildingStock" sheetId="5" r:id="rId2"/>
    <sheet name="2017" sheetId="4" r:id="rId3"/>
    <sheet name="2018" sheetId="6" r:id="rId4"/>
    <sheet name="2019" sheetId="7" r:id="rId5"/>
    <sheet name="2020" sheetId="8" r:id="rId6"/>
    <sheet name="2021" sheetId="9" r:id="rId7"/>
    <sheet name="2022" sheetId="10" r:id="rId8"/>
    <sheet name="2023" sheetId="11" r:id="rId9"/>
    <sheet name="2024" sheetId="12" r:id="rId10"/>
    <sheet name="2025" sheetId="13" r:id="rId11"/>
    <sheet name="2026" sheetId="15" r:id="rId12"/>
    <sheet name="2027" sheetId="16" r:id="rId13"/>
    <sheet name="2028" sheetId="18" r:id="rId14"/>
    <sheet name="2029" sheetId="19" r:id="rId15"/>
    <sheet name="2030" sheetId="20" r:id="rId16"/>
    <sheet name="2031" sheetId="21" r:id="rId17"/>
    <sheet name="2032" sheetId="22" r:id="rId18"/>
    <sheet name="2033" sheetId="23" r:id="rId19"/>
    <sheet name="2034" sheetId="24" r:id="rId20"/>
    <sheet name="2035" sheetId="25" r:id="rId21"/>
    <sheet name="2036" sheetId="26" r:id="rId22"/>
    <sheet name="2037" sheetId="27" r:id="rId23"/>
    <sheet name="2038" sheetId="28" r:id="rId24"/>
    <sheet name="2039" sheetId="29" r:id="rId25"/>
    <sheet name="2040" sheetId="30" r:id="rId26"/>
    <sheet name="2041" sheetId="31" r:id="rId27"/>
    <sheet name="2042" sheetId="32" r:id="rId28"/>
    <sheet name="2043" sheetId="33" r:id="rId29"/>
    <sheet name="2044" sheetId="34" r:id="rId30"/>
    <sheet name="2045" sheetId="35" r:id="rId31"/>
    <sheet name="2046" sheetId="36" r:id="rId32"/>
    <sheet name="2047" sheetId="37" r:id="rId33"/>
    <sheet name="2048" sheetId="38" r:id="rId34"/>
    <sheet name="2049" sheetId="39" r:id="rId35"/>
    <sheet name="2050" sheetId="40" r:id="rId36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8" i="4" l="1"/>
  <c r="J28" i="4"/>
  <c r="N28" i="4"/>
  <c r="O28" i="4"/>
  <c r="G25" i="4"/>
  <c r="J2" i="4"/>
  <c r="B33" i="5"/>
  <c r="M12" i="4"/>
  <c r="E26" i="5"/>
  <c r="I7" i="4"/>
  <c r="S13" i="1"/>
  <c r="B6" i="5"/>
  <c r="O11" i="4"/>
  <c r="E12" i="5"/>
  <c r="E9" i="5"/>
  <c r="AB9" i="5"/>
  <c r="E70" i="5"/>
  <c r="F70" i="5" s="1"/>
  <c r="G70" i="5" s="1"/>
  <c r="H70" i="5" s="1"/>
  <c r="I70" i="5" s="1"/>
  <c r="J70" i="5" s="1"/>
  <c r="K70" i="5" s="1"/>
  <c r="L70" i="5" s="1"/>
  <c r="M70" i="5" s="1"/>
  <c r="N70" i="5" s="1"/>
  <c r="O70" i="5" s="1"/>
  <c r="P70" i="5" s="1"/>
  <c r="Q70" i="5" s="1"/>
  <c r="R70" i="5" s="1"/>
  <c r="S70" i="5" s="1"/>
  <c r="T70" i="5" s="1"/>
  <c r="U70" i="5" s="1"/>
  <c r="V70" i="5" s="1"/>
  <c r="W70" i="5" s="1"/>
  <c r="X70" i="5" s="1"/>
  <c r="Y70" i="5" s="1"/>
  <c r="Z70" i="5" s="1"/>
  <c r="AA70" i="5" s="1"/>
  <c r="AB70" i="5" s="1"/>
  <c r="AC70" i="5" s="1"/>
  <c r="AD70" i="5" s="1"/>
  <c r="AE70" i="5" s="1"/>
  <c r="AF70" i="5" s="1"/>
  <c r="AG70" i="5" s="1"/>
  <c r="AH70" i="5" s="1"/>
  <c r="AI70" i="5" s="1"/>
  <c r="AJ70" i="5" s="1"/>
  <c r="AK70" i="5" s="1"/>
  <c r="AL70" i="5" s="1"/>
  <c r="C82" i="5"/>
  <c r="C77" i="5"/>
  <c r="C81" i="5"/>
  <c r="C80" i="5"/>
  <c r="C76" i="5"/>
  <c r="C75" i="5"/>
  <c r="E55" i="5"/>
  <c r="F55" i="5" s="1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E56" i="5"/>
  <c r="F67" i="5" l="1"/>
  <c r="F69" i="5" s="1"/>
  <c r="G55" i="5"/>
  <c r="E67" i="5"/>
  <c r="E69" i="5" s="1"/>
  <c r="E68" i="5"/>
  <c r="H55" i="5" l="1"/>
  <c r="G67" i="5"/>
  <c r="G69" i="5" s="1"/>
  <c r="B51" i="4"/>
  <c r="U32" i="1"/>
  <c r="U31" i="1"/>
  <c r="B25" i="4"/>
  <c r="B29" i="22"/>
  <c r="B29" i="21"/>
  <c r="B27" i="20"/>
  <c r="B27" i="19"/>
  <c r="B27" i="18"/>
  <c r="B27" i="16"/>
  <c r="B27" i="15"/>
  <c r="B27" i="13"/>
  <c r="B27" i="12"/>
  <c r="B27" i="11"/>
  <c r="B25" i="10"/>
  <c r="B25" i="9"/>
  <c r="B25" i="8"/>
  <c r="B25" i="7"/>
  <c r="B25" i="6"/>
  <c r="O3" i="4"/>
  <c r="O4" i="4"/>
  <c r="O5" i="4"/>
  <c r="O6" i="4"/>
  <c r="O7" i="4"/>
  <c r="O8" i="4"/>
  <c r="O9" i="4"/>
  <c r="O10" i="4"/>
  <c r="O2" i="4"/>
  <c r="I55" i="5" l="1"/>
  <c r="H67" i="5"/>
  <c r="H69" i="5" s="1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C9" i="5"/>
  <c r="AD9" i="5"/>
  <c r="AE9" i="5"/>
  <c r="AF9" i="5"/>
  <c r="AG9" i="5"/>
  <c r="AH9" i="5"/>
  <c r="AI9" i="5"/>
  <c r="AJ9" i="5"/>
  <c r="AK9" i="5"/>
  <c r="AL9" i="5"/>
  <c r="J27" i="40"/>
  <c r="J26" i="40"/>
  <c r="J25" i="40"/>
  <c r="J24" i="40"/>
  <c r="J23" i="40"/>
  <c r="J22" i="40"/>
  <c r="J21" i="40"/>
  <c r="J20" i="40"/>
  <c r="J19" i="40"/>
  <c r="J18" i="40"/>
  <c r="J27" i="39"/>
  <c r="J26" i="39"/>
  <c r="J25" i="39"/>
  <c r="J24" i="39"/>
  <c r="J23" i="39"/>
  <c r="J22" i="39"/>
  <c r="J21" i="39"/>
  <c r="J20" i="39"/>
  <c r="J19" i="39"/>
  <c r="J18" i="39"/>
  <c r="J27" i="38"/>
  <c r="J26" i="38"/>
  <c r="J25" i="38"/>
  <c r="J24" i="38"/>
  <c r="J23" i="38"/>
  <c r="J22" i="38"/>
  <c r="J21" i="38"/>
  <c r="J20" i="38"/>
  <c r="J19" i="38"/>
  <c r="J18" i="38"/>
  <c r="J27" i="37"/>
  <c r="J26" i="37"/>
  <c r="J25" i="37"/>
  <c r="J24" i="37"/>
  <c r="J23" i="37"/>
  <c r="J22" i="37"/>
  <c r="J21" i="37"/>
  <c r="J20" i="37"/>
  <c r="J19" i="37"/>
  <c r="J18" i="37"/>
  <c r="J27" i="36"/>
  <c r="J26" i="36"/>
  <c r="J25" i="36"/>
  <c r="J24" i="36"/>
  <c r="J23" i="36"/>
  <c r="J22" i="36"/>
  <c r="J21" i="36"/>
  <c r="J20" i="36"/>
  <c r="J19" i="36"/>
  <c r="J18" i="36"/>
  <c r="J27" i="35"/>
  <c r="J26" i="35"/>
  <c r="J25" i="35"/>
  <c r="J24" i="35"/>
  <c r="J23" i="35"/>
  <c r="J22" i="35"/>
  <c r="J21" i="35"/>
  <c r="J20" i="35"/>
  <c r="J19" i="35"/>
  <c r="J18" i="35"/>
  <c r="J27" i="34"/>
  <c r="J26" i="34"/>
  <c r="J25" i="34"/>
  <c r="J24" i="34"/>
  <c r="J23" i="34"/>
  <c r="J22" i="34"/>
  <c r="J21" i="34"/>
  <c r="J20" i="34"/>
  <c r="J19" i="34"/>
  <c r="J18" i="34"/>
  <c r="J27" i="33"/>
  <c r="J26" i="33"/>
  <c r="J25" i="33"/>
  <c r="J24" i="33"/>
  <c r="J23" i="33"/>
  <c r="J22" i="33"/>
  <c r="J21" i="33"/>
  <c r="J20" i="33"/>
  <c r="J19" i="33"/>
  <c r="J18" i="33"/>
  <c r="J27" i="32"/>
  <c r="J26" i="32"/>
  <c r="J25" i="32"/>
  <c r="J24" i="32"/>
  <c r="J23" i="32"/>
  <c r="J22" i="32"/>
  <c r="J21" i="32"/>
  <c r="J20" i="32"/>
  <c r="J19" i="32"/>
  <c r="J18" i="32"/>
  <c r="J19" i="31"/>
  <c r="J20" i="31"/>
  <c r="J21" i="31"/>
  <c r="J22" i="31"/>
  <c r="J23" i="31"/>
  <c r="J24" i="31"/>
  <c r="J25" i="31"/>
  <c r="J26" i="31"/>
  <c r="J27" i="31"/>
  <c r="J18" i="31"/>
  <c r="J26" i="30"/>
  <c r="J25" i="30"/>
  <c r="J24" i="30"/>
  <c r="J23" i="30"/>
  <c r="J22" i="30"/>
  <c r="J21" i="30"/>
  <c r="J20" i="30"/>
  <c r="J19" i="30"/>
  <c r="J18" i="30"/>
  <c r="J17" i="30"/>
  <c r="J26" i="29"/>
  <c r="J25" i="29"/>
  <c r="J24" i="29"/>
  <c r="J23" i="29"/>
  <c r="J22" i="29"/>
  <c r="J21" i="29"/>
  <c r="J20" i="29"/>
  <c r="J19" i="29"/>
  <c r="J18" i="29"/>
  <c r="J17" i="29"/>
  <c r="J26" i="28"/>
  <c r="J25" i="28"/>
  <c r="J24" i="28"/>
  <c r="J23" i="28"/>
  <c r="J22" i="28"/>
  <c r="J21" i="28"/>
  <c r="J20" i="28"/>
  <c r="J19" i="28"/>
  <c r="J18" i="28"/>
  <c r="J17" i="28"/>
  <c r="J26" i="27"/>
  <c r="J25" i="27"/>
  <c r="J24" i="27"/>
  <c r="J23" i="27"/>
  <c r="J22" i="27"/>
  <c r="J21" i="27"/>
  <c r="J20" i="27"/>
  <c r="J19" i="27"/>
  <c r="J18" i="27"/>
  <c r="J17" i="27"/>
  <c r="J26" i="26"/>
  <c r="J25" i="26"/>
  <c r="J24" i="26"/>
  <c r="J23" i="26"/>
  <c r="J22" i="26"/>
  <c r="J21" i="26"/>
  <c r="J20" i="26"/>
  <c r="J19" i="26"/>
  <c r="J18" i="26"/>
  <c r="J17" i="26"/>
  <c r="J26" i="25"/>
  <c r="J25" i="25"/>
  <c r="J24" i="25"/>
  <c r="J23" i="25"/>
  <c r="J22" i="25"/>
  <c r="J21" i="25"/>
  <c r="J20" i="25"/>
  <c r="J19" i="25"/>
  <c r="J18" i="25"/>
  <c r="J17" i="25"/>
  <c r="J26" i="24"/>
  <c r="J25" i="24"/>
  <c r="J24" i="24"/>
  <c r="J23" i="24"/>
  <c r="J22" i="24"/>
  <c r="J21" i="24"/>
  <c r="J20" i="24"/>
  <c r="J19" i="24"/>
  <c r="J18" i="24"/>
  <c r="J17" i="24"/>
  <c r="J26" i="23"/>
  <c r="J25" i="23"/>
  <c r="J24" i="23"/>
  <c r="J23" i="23"/>
  <c r="J22" i="23"/>
  <c r="J21" i="23"/>
  <c r="J20" i="23"/>
  <c r="J19" i="23"/>
  <c r="J18" i="23"/>
  <c r="J17" i="23"/>
  <c r="J26" i="22"/>
  <c r="J25" i="22"/>
  <c r="J24" i="22"/>
  <c r="J23" i="22"/>
  <c r="J22" i="22"/>
  <c r="J21" i="22"/>
  <c r="J20" i="22"/>
  <c r="J19" i="22"/>
  <c r="J18" i="22"/>
  <c r="J17" i="22"/>
  <c r="J18" i="21"/>
  <c r="J19" i="21"/>
  <c r="J20" i="21"/>
  <c r="J21" i="21"/>
  <c r="J22" i="21"/>
  <c r="J23" i="21"/>
  <c r="J24" i="21"/>
  <c r="J25" i="21"/>
  <c r="J26" i="21"/>
  <c r="J17" i="21"/>
  <c r="J25" i="20"/>
  <c r="J24" i="20"/>
  <c r="J23" i="20"/>
  <c r="J22" i="20"/>
  <c r="J21" i="20"/>
  <c r="J20" i="20"/>
  <c r="J19" i="20"/>
  <c r="J18" i="20"/>
  <c r="J17" i="20"/>
  <c r="J16" i="20"/>
  <c r="J25" i="19"/>
  <c r="J24" i="19"/>
  <c r="J23" i="19"/>
  <c r="J22" i="19"/>
  <c r="J21" i="19"/>
  <c r="J20" i="19"/>
  <c r="J19" i="19"/>
  <c r="J18" i="19"/>
  <c r="J17" i="19"/>
  <c r="J16" i="19"/>
  <c r="J25" i="18"/>
  <c r="J24" i="18"/>
  <c r="J23" i="18"/>
  <c r="J22" i="18"/>
  <c r="J21" i="18"/>
  <c r="J20" i="18"/>
  <c r="J19" i="18"/>
  <c r="J18" i="18"/>
  <c r="J17" i="18"/>
  <c r="J16" i="18"/>
  <c r="J25" i="16"/>
  <c r="J24" i="16"/>
  <c r="J23" i="16"/>
  <c r="J22" i="16"/>
  <c r="J21" i="16"/>
  <c r="J20" i="16"/>
  <c r="J19" i="16"/>
  <c r="J18" i="16"/>
  <c r="J17" i="16"/>
  <c r="J16" i="16"/>
  <c r="J25" i="15"/>
  <c r="J24" i="15"/>
  <c r="J23" i="15"/>
  <c r="J22" i="15"/>
  <c r="J21" i="15"/>
  <c r="J20" i="15"/>
  <c r="J19" i="15"/>
  <c r="J18" i="15"/>
  <c r="J17" i="15"/>
  <c r="J16" i="15"/>
  <c r="J25" i="13"/>
  <c r="J24" i="13"/>
  <c r="J23" i="13"/>
  <c r="J22" i="13"/>
  <c r="J21" i="13"/>
  <c r="J20" i="13"/>
  <c r="J19" i="13"/>
  <c r="J18" i="13"/>
  <c r="J17" i="13"/>
  <c r="J16" i="13"/>
  <c r="J25" i="12"/>
  <c r="J24" i="12"/>
  <c r="J23" i="12"/>
  <c r="J22" i="12"/>
  <c r="J21" i="12"/>
  <c r="J20" i="12"/>
  <c r="J19" i="12"/>
  <c r="J18" i="12"/>
  <c r="J17" i="12"/>
  <c r="J16" i="12"/>
  <c r="J17" i="11"/>
  <c r="J18" i="11"/>
  <c r="J19" i="11"/>
  <c r="J20" i="11"/>
  <c r="J21" i="11"/>
  <c r="J22" i="11"/>
  <c r="J23" i="11"/>
  <c r="J24" i="11"/>
  <c r="J25" i="11"/>
  <c r="J16" i="11"/>
  <c r="J24" i="10"/>
  <c r="J23" i="10"/>
  <c r="J22" i="10"/>
  <c r="J21" i="10"/>
  <c r="J20" i="10"/>
  <c r="J19" i="10"/>
  <c r="J18" i="10"/>
  <c r="J17" i="10"/>
  <c r="J16" i="10"/>
  <c r="J15" i="10"/>
  <c r="J24" i="9"/>
  <c r="J23" i="9"/>
  <c r="J22" i="9"/>
  <c r="J21" i="9"/>
  <c r="J20" i="9"/>
  <c r="J19" i="9"/>
  <c r="J18" i="9"/>
  <c r="J17" i="9"/>
  <c r="J16" i="9"/>
  <c r="J15" i="9"/>
  <c r="J24" i="8"/>
  <c r="J23" i="8"/>
  <c r="J22" i="8"/>
  <c r="J21" i="8"/>
  <c r="J20" i="8"/>
  <c r="J19" i="8"/>
  <c r="J18" i="8"/>
  <c r="J17" i="8"/>
  <c r="J16" i="8"/>
  <c r="J15" i="8"/>
  <c r="J24" i="7"/>
  <c r="J23" i="7"/>
  <c r="J22" i="7"/>
  <c r="J21" i="7"/>
  <c r="J20" i="7"/>
  <c r="J19" i="7"/>
  <c r="J18" i="7"/>
  <c r="J17" i="7"/>
  <c r="J16" i="7"/>
  <c r="J15" i="7"/>
  <c r="J16" i="6"/>
  <c r="J17" i="6"/>
  <c r="J18" i="6"/>
  <c r="J19" i="6"/>
  <c r="J20" i="6"/>
  <c r="J21" i="6"/>
  <c r="J22" i="6"/>
  <c r="J23" i="6"/>
  <c r="J24" i="6"/>
  <c r="J15" i="6"/>
  <c r="B31" i="40"/>
  <c r="B31" i="39"/>
  <c r="B31" i="38"/>
  <c r="B31" i="37"/>
  <c r="B31" i="36"/>
  <c r="B31" i="35"/>
  <c r="B31" i="34"/>
  <c r="B31" i="33"/>
  <c r="B31" i="32"/>
  <c r="B31" i="31"/>
  <c r="B29" i="30"/>
  <c r="B29" i="29"/>
  <c r="B29" i="28"/>
  <c r="B29" i="27"/>
  <c r="B29" i="26"/>
  <c r="B29" i="25"/>
  <c r="B29" i="24"/>
  <c r="B29" i="23"/>
  <c r="B51" i="6"/>
  <c r="B51" i="7"/>
  <c r="B51" i="8"/>
  <c r="B51" i="9"/>
  <c r="B51" i="10"/>
  <c r="B54" i="11"/>
  <c r="B54" i="12"/>
  <c r="B54" i="13"/>
  <c r="B54" i="15"/>
  <c r="B54" i="16"/>
  <c r="B54" i="18"/>
  <c r="B54" i="19"/>
  <c r="B55" i="20"/>
  <c r="B58" i="21"/>
  <c r="B58" i="22"/>
  <c r="B58" i="24"/>
  <c r="B58" i="25"/>
  <c r="B58" i="26"/>
  <c r="B58" i="27"/>
  <c r="B58" i="28"/>
  <c r="B58" i="29"/>
  <c r="B58" i="30"/>
  <c r="B62" i="31"/>
  <c r="B62" i="32"/>
  <c r="B62" i="33"/>
  <c r="B62" i="34"/>
  <c r="B62" i="35"/>
  <c r="B62" i="36"/>
  <c r="B62" i="37"/>
  <c r="B62" i="38"/>
  <c r="B62" i="39"/>
  <c r="B62" i="40"/>
  <c r="J55" i="5" l="1"/>
  <c r="I67" i="5"/>
  <c r="I69" i="5" s="1"/>
  <c r="N46" i="40"/>
  <c r="N45" i="40"/>
  <c r="N46" i="39"/>
  <c r="N45" i="39"/>
  <c r="N46" i="38"/>
  <c r="N45" i="38"/>
  <c r="N46" i="37"/>
  <c r="N45" i="37"/>
  <c r="N46" i="36"/>
  <c r="N45" i="36"/>
  <c r="N46" i="35"/>
  <c r="N45" i="35"/>
  <c r="N46" i="34"/>
  <c r="N45" i="34"/>
  <c r="N46" i="33"/>
  <c r="N45" i="33"/>
  <c r="N46" i="32"/>
  <c r="N45" i="32"/>
  <c r="N45" i="31"/>
  <c r="N46" i="31"/>
  <c r="N43" i="29"/>
  <c r="N43" i="25"/>
  <c r="N24" i="7"/>
  <c r="N23" i="7"/>
  <c r="N22" i="7"/>
  <c r="N21" i="7"/>
  <c r="N20" i="7"/>
  <c r="N19" i="7"/>
  <c r="N18" i="7"/>
  <c r="N17" i="7"/>
  <c r="N16" i="7"/>
  <c r="N15" i="7"/>
  <c r="N25" i="7" s="1"/>
  <c r="N24" i="4"/>
  <c r="N23" i="4"/>
  <c r="N22" i="4"/>
  <c r="N21" i="4"/>
  <c r="N20" i="4"/>
  <c r="N19" i="4"/>
  <c r="N18" i="4"/>
  <c r="N17" i="4"/>
  <c r="N16" i="4"/>
  <c r="N15" i="4"/>
  <c r="N25" i="4" s="1"/>
  <c r="N16" i="6"/>
  <c r="N17" i="6"/>
  <c r="N25" i="6" s="1"/>
  <c r="N18" i="6"/>
  <c r="N19" i="6"/>
  <c r="N20" i="6"/>
  <c r="N21" i="6"/>
  <c r="N22" i="6"/>
  <c r="N23" i="6"/>
  <c r="N24" i="6"/>
  <c r="N15" i="6"/>
  <c r="N24" i="8"/>
  <c r="N23" i="8"/>
  <c r="N22" i="8"/>
  <c r="N21" i="8"/>
  <c r="N20" i="8"/>
  <c r="N19" i="8"/>
  <c r="N18" i="8"/>
  <c r="N17" i="8"/>
  <c r="N16" i="8"/>
  <c r="N15" i="8"/>
  <c r="N24" i="9"/>
  <c r="N23" i="9"/>
  <c r="N22" i="9"/>
  <c r="N21" i="9"/>
  <c r="N20" i="9"/>
  <c r="N19" i="9"/>
  <c r="N18" i="9"/>
  <c r="N17" i="9"/>
  <c r="N16" i="9"/>
  <c r="N15" i="9"/>
  <c r="N24" i="10"/>
  <c r="N23" i="10"/>
  <c r="N22" i="10"/>
  <c r="N21" i="10"/>
  <c r="N20" i="10"/>
  <c r="N19" i="10"/>
  <c r="N18" i="10"/>
  <c r="N17" i="10"/>
  <c r="N16" i="10"/>
  <c r="N15" i="10"/>
  <c r="N25" i="11"/>
  <c r="N24" i="11"/>
  <c r="N23" i="11"/>
  <c r="N22" i="11"/>
  <c r="N21" i="11"/>
  <c r="N20" i="11"/>
  <c r="N19" i="11"/>
  <c r="N18" i="11"/>
  <c r="N17" i="11"/>
  <c r="N16" i="11"/>
  <c r="N25" i="12"/>
  <c r="N24" i="12"/>
  <c r="N23" i="12"/>
  <c r="N22" i="12"/>
  <c r="N21" i="12"/>
  <c r="N20" i="12"/>
  <c r="N19" i="12"/>
  <c r="N18" i="12"/>
  <c r="N17" i="12"/>
  <c r="N16" i="12"/>
  <c r="N25" i="13"/>
  <c r="N24" i="13"/>
  <c r="N23" i="13"/>
  <c r="N22" i="13"/>
  <c r="N21" i="13"/>
  <c r="N20" i="13"/>
  <c r="N19" i="13"/>
  <c r="N18" i="13"/>
  <c r="N17" i="13"/>
  <c r="N16" i="13"/>
  <c r="N25" i="15"/>
  <c r="N24" i="15"/>
  <c r="N23" i="15"/>
  <c r="N22" i="15"/>
  <c r="N21" i="15"/>
  <c r="N20" i="15"/>
  <c r="N19" i="15"/>
  <c r="N18" i="15"/>
  <c r="N17" i="15"/>
  <c r="N16" i="15"/>
  <c r="N25" i="16"/>
  <c r="N24" i="16"/>
  <c r="N23" i="16"/>
  <c r="N22" i="16"/>
  <c r="N21" i="16"/>
  <c r="N20" i="16"/>
  <c r="N19" i="16"/>
  <c r="N18" i="16"/>
  <c r="N17" i="16"/>
  <c r="N16" i="16"/>
  <c r="N25" i="18"/>
  <c r="N24" i="18"/>
  <c r="N23" i="18"/>
  <c r="N22" i="18"/>
  <c r="N21" i="18"/>
  <c r="N20" i="18"/>
  <c r="N19" i="18"/>
  <c r="N18" i="18"/>
  <c r="N17" i="18"/>
  <c r="N16" i="18"/>
  <c r="N25" i="19"/>
  <c r="N24" i="19"/>
  <c r="N23" i="19"/>
  <c r="N22" i="19"/>
  <c r="N21" i="19"/>
  <c r="N20" i="19"/>
  <c r="N19" i="19"/>
  <c r="N18" i="19"/>
  <c r="N17" i="19"/>
  <c r="N16" i="19"/>
  <c r="N17" i="20"/>
  <c r="N18" i="20"/>
  <c r="N19" i="20"/>
  <c r="N20" i="20"/>
  <c r="N21" i="20"/>
  <c r="N22" i="20"/>
  <c r="N23" i="20"/>
  <c r="N24" i="20"/>
  <c r="N25" i="20"/>
  <c r="N16" i="20"/>
  <c r="N43" i="21"/>
  <c r="N26" i="21"/>
  <c r="N25" i="21"/>
  <c r="N24" i="21"/>
  <c r="N23" i="21"/>
  <c r="N22" i="21"/>
  <c r="N21" i="21"/>
  <c r="N20" i="21"/>
  <c r="N19" i="21"/>
  <c r="N18" i="21"/>
  <c r="N17" i="21"/>
  <c r="N43" i="22"/>
  <c r="N26" i="22"/>
  <c r="N25" i="22"/>
  <c r="N24" i="22"/>
  <c r="N23" i="22"/>
  <c r="N22" i="22"/>
  <c r="N21" i="22"/>
  <c r="N20" i="22"/>
  <c r="N19" i="22"/>
  <c r="N18" i="22"/>
  <c r="N17" i="22"/>
  <c r="N43" i="23"/>
  <c r="N26" i="23"/>
  <c r="N25" i="23"/>
  <c r="N24" i="23"/>
  <c r="N23" i="23"/>
  <c r="N22" i="23"/>
  <c r="N21" i="23"/>
  <c r="N20" i="23"/>
  <c r="N19" i="23"/>
  <c r="N18" i="23"/>
  <c r="N17" i="23"/>
  <c r="N43" i="24"/>
  <c r="N26" i="24"/>
  <c r="N25" i="24"/>
  <c r="N24" i="24"/>
  <c r="N23" i="24"/>
  <c r="N22" i="24"/>
  <c r="N21" i="24"/>
  <c r="N20" i="24"/>
  <c r="N19" i="24"/>
  <c r="N18" i="24"/>
  <c r="N17" i="24"/>
  <c r="N26" i="25"/>
  <c r="N25" i="25"/>
  <c r="N24" i="25"/>
  <c r="N23" i="25"/>
  <c r="N22" i="25"/>
  <c r="N21" i="25"/>
  <c r="N20" i="25"/>
  <c r="N19" i="25"/>
  <c r="N18" i="25"/>
  <c r="N17" i="25"/>
  <c r="N43" i="26"/>
  <c r="N26" i="26"/>
  <c r="N25" i="26"/>
  <c r="N24" i="26"/>
  <c r="N23" i="26"/>
  <c r="N22" i="26"/>
  <c r="N21" i="26"/>
  <c r="N20" i="26"/>
  <c r="N19" i="26"/>
  <c r="N18" i="26"/>
  <c r="N17" i="26"/>
  <c r="N43" i="27"/>
  <c r="N26" i="27"/>
  <c r="N25" i="27"/>
  <c r="N24" i="27"/>
  <c r="N23" i="27"/>
  <c r="N22" i="27"/>
  <c r="N21" i="27"/>
  <c r="N20" i="27"/>
  <c r="N19" i="27"/>
  <c r="N18" i="27"/>
  <c r="N17" i="27"/>
  <c r="N43" i="28"/>
  <c r="N26" i="28"/>
  <c r="N25" i="28"/>
  <c r="N24" i="28"/>
  <c r="N23" i="28"/>
  <c r="N22" i="28"/>
  <c r="N21" i="28"/>
  <c r="N20" i="28"/>
  <c r="N19" i="28"/>
  <c r="N18" i="28"/>
  <c r="N17" i="28"/>
  <c r="N26" i="29"/>
  <c r="N25" i="29"/>
  <c r="N24" i="29"/>
  <c r="N23" i="29"/>
  <c r="N22" i="29"/>
  <c r="N21" i="29"/>
  <c r="N20" i="29"/>
  <c r="N19" i="29"/>
  <c r="N18" i="29"/>
  <c r="N17" i="29"/>
  <c r="N18" i="30"/>
  <c r="N19" i="30"/>
  <c r="N20" i="30"/>
  <c r="N21" i="30"/>
  <c r="N22" i="30"/>
  <c r="N23" i="30"/>
  <c r="N24" i="30"/>
  <c r="N25" i="30"/>
  <c r="N26" i="30"/>
  <c r="N43" i="30"/>
  <c r="N17" i="30"/>
  <c r="N27" i="31"/>
  <c r="N26" i="31"/>
  <c r="N25" i="31"/>
  <c r="N24" i="31"/>
  <c r="N23" i="31"/>
  <c r="N22" i="31"/>
  <c r="N21" i="31"/>
  <c r="N20" i="31"/>
  <c r="N19" i="31"/>
  <c r="N18" i="31"/>
  <c r="N27" i="32"/>
  <c r="N26" i="32"/>
  <c r="N25" i="32"/>
  <c r="N24" i="32"/>
  <c r="N23" i="32"/>
  <c r="N22" i="32"/>
  <c r="N21" i="32"/>
  <c r="N20" i="32"/>
  <c r="N19" i="32"/>
  <c r="N18" i="32"/>
  <c r="N27" i="33"/>
  <c r="N26" i="33"/>
  <c r="N25" i="33"/>
  <c r="N24" i="33"/>
  <c r="N23" i="33"/>
  <c r="N22" i="33"/>
  <c r="N21" i="33"/>
  <c r="N20" i="33"/>
  <c r="N19" i="33"/>
  <c r="N18" i="33"/>
  <c r="N27" i="34"/>
  <c r="N26" i="34"/>
  <c r="N25" i="34"/>
  <c r="N24" i="34"/>
  <c r="N23" i="34"/>
  <c r="N22" i="34"/>
  <c r="N21" i="34"/>
  <c r="N20" i="34"/>
  <c r="N19" i="34"/>
  <c r="N18" i="34"/>
  <c r="N27" i="35"/>
  <c r="N26" i="35"/>
  <c r="N25" i="35"/>
  <c r="N24" i="35"/>
  <c r="N23" i="35"/>
  <c r="N22" i="35"/>
  <c r="N21" i="35"/>
  <c r="N20" i="35"/>
  <c r="N19" i="35"/>
  <c r="N18" i="35"/>
  <c r="N27" i="36"/>
  <c r="N26" i="36"/>
  <c r="N25" i="36"/>
  <c r="N24" i="36"/>
  <c r="N23" i="36"/>
  <c r="N22" i="36"/>
  <c r="N21" i="36"/>
  <c r="N20" i="36"/>
  <c r="N19" i="36"/>
  <c r="N18" i="36"/>
  <c r="N27" i="37"/>
  <c r="N26" i="37"/>
  <c r="N25" i="37"/>
  <c r="N24" i="37"/>
  <c r="N23" i="37"/>
  <c r="N22" i="37"/>
  <c r="N21" i="37"/>
  <c r="N20" i="37"/>
  <c r="N19" i="37"/>
  <c r="N18" i="37"/>
  <c r="N27" i="38"/>
  <c r="N26" i="38"/>
  <c r="N25" i="38"/>
  <c r="N24" i="38"/>
  <c r="N23" i="38"/>
  <c r="N22" i="38"/>
  <c r="N21" i="38"/>
  <c r="N20" i="38"/>
  <c r="N19" i="38"/>
  <c r="N18" i="38"/>
  <c r="N27" i="39"/>
  <c r="N26" i="39"/>
  <c r="N25" i="39"/>
  <c r="N24" i="39"/>
  <c r="N23" i="39"/>
  <c r="N22" i="39"/>
  <c r="N21" i="39"/>
  <c r="N20" i="39"/>
  <c r="N19" i="39"/>
  <c r="N18" i="39"/>
  <c r="N19" i="40"/>
  <c r="N20" i="40"/>
  <c r="N21" i="40"/>
  <c r="N22" i="40"/>
  <c r="N23" i="40"/>
  <c r="N24" i="40"/>
  <c r="N25" i="40"/>
  <c r="N26" i="40"/>
  <c r="N27" i="40"/>
  <c r="N18" i="40"/>
  <c r="AB26" i="1"/>
  <c r="AB27" i="1"/>
  <c r="AB28" i="1"/>
  <c r="AB29" i="1"/>
  <c r="AB30" i="1"/>
  <c r="AB31" i="1"/>
  <c r="AB32" i="1"/>
  <c r="AB33" i="1"/>
  <c r="AB34" i="1"/>
  <c r="AA26" i="1"/>
  <c r="AA27" i="1"/>
  <c r="AA28" i="1"/>
  <c r="AA29" i="1"/>
  <c r="AA30" i="1"/>
  <c r="AA31" i="1"/>
  <c r="AA32" i="1"/>
  <c r="AA33" i="1"/>
  <c r="AA34" i="1"/>
  <c r="Y34" i="1"/>
  <c r="Z26" i="1"/>
  <c r="Z27" i="1"/>
  <c r="Z28" i="1"/>
  <c r="Z29" i="1"/>
  <c r="Z30" i="1"/>
  <c r="Z31" i="1"/>
  <c r="Z32" i="1"/>
  <c r="Z33" i="1"/>
  <c r="Z34" i="1"/>
  <c r="Y26" i="1"/>
  <c r="Y27" i="1"/>
  <c r="Y28" i="1"/>
  <c r="Y29" i="1"/>
  <c r="Y30" i="1"/>
  <c r="Y31" i="1"/>
  <c r="Y32" i="1"/>
  <c r="Y33" i="1"/>
  <c r="X26" i="1"/>
  <c r="X27" i="1"/>
  <c r="X28" i="1"/>
  <c r="X29" i="1"/>
  <c r="X30" i="1"/>
  <c r="X31" i="1"/>
  <c r="X32" i="1"/>
  <c r="X33" i="1"/>
  <c r="X34" i="1"/>
  <c r="W26" i="1"/>
  <c r="W27" i="1"/>
  <c r="W28" i="1"/>
  <c r="W29" i="1"/>
  <c r="W30" i="1"/>
  <c r="W31" i="1"/>
  <c r="W32" i="1"/>
  <c r="W33" i="1"/>
  <c r="W34" i="1"/>
  <c r="AB25" i="1"/>
  <c r="AA25" i="1"/>
  <c r="Z25" i="1"/>
  <c r="Y25" i="1"/>
  <c r="X25" i="1"/>
  <c r="W25" i="1"/>
  <c r="V26" i="1"/>
  <c r="V27" i="1"/>
  <c r="V28" i="1"/>
  <c r="V29" i="1"/>
  <c r="V30" i="1"/>
  <c r="V31" i="1"/>
  <c r="V32" i="1"/>
  <c r="V33" i="1"/>
  <c r="V34" i="1"/>
  <c r="V25" i="1"/>
  <c r="AE26" i="1"/>
  <c r="AE27" i="1"/>
  <c r="AE28" i="1"/>
  <c r="AE29" i="1"/>
  <c r="AE30" i="1"/>
  <c r="AE31" i="1"/>
  <c r="AE32" i="1"/>
  <c r="AE33" i="1"/>
  <c r="AE34" i="1"/>
  <c r="AD26" i="1"/>
  <c r="AD27" i="1"/>
  <c r="AD28" i="1"/>
  <c r="AD29" i="1"/>
  <c r="AD30" i="1"/>
  <c r="AD31" i="1"/>
  <c r="AD32" i="1"/>
  <c r="AD33" i="1"/>
  <c r="AD34" i="1"/>
  <c r="AC26" i="1"/>
  <c r="AC27" i="1"/>
  <c r="AC28" i="1"/>
  <c r="AC29" i="1"/>
  <c r="AC30" i="1"/>
  <c r="AC31" i="1"/>
  <c r="AC32" i="1"/>
  <c r="AC33" i="1"/>
  <c r="AC34" i="1"/>
  <c r="AE25" i="1"/>
  <c r="AD25" i="1"/>
  <c r="AC25" i="1"/>
  <c r="K55" i="5" l="1"/>
  <c r="J67" i="5"/>
  <c r="J69" i="5" s="1"/>
  <c r="N25" i="8"/>
  <c r="L55" i="5" l="1"/>
  <c r="K67" i="5"/>
  <c r="K69" i="5" s="1"/>
  <c r="C41" i="5"/>
  <c r="E4" i="5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AG4" i="5" s="1"/>
  <c r="AH4" i="5" s="1"/>
  <c r="AI4" i="5" s="1"/>
  <c r="AJ4" i="5" s="1"/>
  <c r="AK4" i="5" s="1"/>
  <c r="AL4" i="5" s="1"/>
  <c r="E48" i="5"/>
  <c r="F48" i="5" s="1"/>
  <c r="G48" i="5" s="1"/>
  <c r="H48" i="5" s="1"/>
  <c r="I48" i="5" s="1"/>
  <c r="J48" i="5" s="1"/>
  <c r="K48" i="5" s="1"/>
  <c r="L48" i="5" s="1"/>
  <c r="M48" i="5" s="1"/>
  <c r="N48" i="5" s="1"/>
  <c r="O48" i="5" s="1"/>
  <c r="P48" i="5" s="1"/>
  <c r="Q48" i="5" s="1"/>
  <c r="R48" i="5" s="1"/>
  <c r="S48" i="5" s="1"/>
  <c r="T48" i="5" s="1"/>
  <c r="U48" i="5" s="1"/>
  <c r="V48" i="5" s="1"/>
  <c r="W48" i="5" s="1"/>
  <c r="X48" i="5" s="1"/>
  <c r="Y48" i="5" s="1"/>
  <c r="Z48" i="5" s="1"/>
  <c r="AA48" i="5" s="1"/>
  <c r="AB48" i="5" s="1"/>
  <c r="AC48" i="5" s="1"/>
  <c r="AD48" i="5" s="1"/>
  <c r="AE48" i="5" s="1"/>
  <c r="AF48" i="5" s="1"/>
  <c r="AG48" i="5" s="1"/>
  <c r="AH48" i="5" s="1"/>
  <c r="AI48" i="5" s="1"/>
  <c r="AJ48" i="5" s="1"/>
  <c r="AK48" i="5" s="1"/>
  <c r="AL48" i="5" s="1"/>
  <c r="E47" i="5"/>
  <c r="F47" i="5" s="1"/>
  <c r="G47" i="5" s="1"/>
  <c r="H47" i="5" s="1"/>
  <c r="I47" i="5" s="1"/>
  <c r="J47" i="5" s="1"/>
  <c r="K47" i="5" s="1"/>
  <c r="L47" i="5" s="1"/>
  <c r="M47" i="5" s="1"/>
  <c r="N47" i="5" s="1"/>
  <c r="O47" i="5" s="1"/>
  <c r="P47" i="5" s="1"/>
  <c r="Q47" i="5" s="1"/>
  <c r="R47" i="5" s="1"/>
  <c r="S47" i="5" s="1"/>
  <c r="T47" i="5" s="1"/>
  <c r="U47" i="5" s="1"/>
  <c r="V47" i="5" s="1"/>
  <c r="W47" i="5" s="1"/>
  <c r="X47" i="5" s="1"/>
  <c r="Y47" i="5" s="1"/>
  <c r="Z47" i="5" s="1"/>
  <c r="AA47" i="5" s="1"/>
  <c r="AB47" i="5" s="1"/>
  <c r="AC47" i="5" s="1"/>
  <c r="AD47" i="5" s="1"/>
  <c r="AE47" i="5" s="1"/>
  <c r="AF47" i="5" s="1"/>
  <c r="AG47" i="5" s="1"/>
  <c r="AH47" i="5" s="1"/>
  <c r="AI47" i="5" s="1"/>
  <c r="AJ47" i="5" s="1"/>
  <c r="AK47" i="5" s="1"/>
  <c r="AL47" i="5" s="1"/>
  <c r="M55" i="5" l="1"/>
  <c r="L67" i="5"/>
  <c r="L69" i="5" s="1"/>
  <c r="AJ46" i="5"/>
  <c r="R46" i="5"/>
  <c r="AA46" i="5"/>
  <c r="AA49" i="5" s="1"/>
  <c r="AA50" i="5" s="1"/>
  <c r="S46" i="5"/>
  <c r="S49" i="5" s="1"/>
  <c r="S50" i="5" s="1"/>
  <c r="P46" i="5"/>
  <c r="P49" i="5" s="1"/>
  <c r="P50" i="5" s="1"/>
  <c r="J46" i="5"/>
  <c r="J49" i="5" s="1"/>
  <c r="J50" i="5" s="1"/>
  <c r="AI46" i="5"/>
  <c r="AI49" i="5" s="1"/>
  <c r="AI50" i="5" s="1"/>
  <c r="AH46" i="5"/>
  <c r="AH49" i="5" s="1"/>
  <c r="AH50" i="5" s="1"/>
  <c r="AF46" i="5"/>
  <c r="AF49" i="5" s="1"/>
  <c r="AF50" i="5" s="1"/>
  <c r="O46" i="5"/>
  <c r="O49" i="5" s="1"/>
  <c r="O50" i="5" s="1"/>
  <c r="N46" i="5"/>
  <c r="N49" i="5" s="1"/>
  <c r="N50" i="5" s="1"/>
  <c r="L46" i="5"/>
  <c r="L49" i="5" s="1"/>
  <c r="L50" i="5" s="1"/>
  <c r="I46" i="5"/>
  <c r="I49" i="5" s="1"/>
  <c r="I50" i="5" s="1"/>
  <c r="X46" i="5"/>
  <c r="H46" i="5"/>
  <c r="H49" i="5" s="1"/>
  <c r="H50" i="5" s="1"/>
  <c r="W46" i="5"/>
  <c r="G46" i="5"/>
  <c r="T46" i="5"/>
  <c r="T49" i="5" s="1"/>
  <c r="T50" i="5" s="1"/>
  <c r="AG46" i="5"/>
  <c r="AG49" i="5" s="1"/>
  <c r="AG50" i="5" s="1"/>
  <c r="AD46" i="5"/>
  <c r="AD49" i="5" s="1"/>
  <c r="AD50" i="5" s="1"/>
  <c r="M46" i="5"/>
  <c r="M49" i="5" s="1"/>
  <c r="M50" i="5" s="1"/>
  <c r="Z46" i="5"/>
  <c r="E46" i="5"/>
  <c r="V46" i="5"/>
  <c r="V49" i="5" s="1"/>
  <c r="V50" i="5" s="1"/>
  <c r="F46" i="5"/>
  <c r="F49" i="5" s="1"/>
  <c r="F50" i="5" s="1"/>
  <c r="Q46" i="5"/>
  <c r="Q49" i="5" s="1"/>
  <c r="Q50" i="5" s="1"/>
  <c r="AE46" i="5"/>
  <c r="AE49" i="5" s="1"/>
  <c r="AE50" i="5" s="1"/>
  <c r="AC46" i="5"/>
  <c r="AC49" i="5" s="1"/>
  <c r="AC50" i="5" s="1"/>
  <c r="AB46" i="5"/>
  <c r="AB49" i="5" s="1"/>
  <c r="AB50" i="5" s="1"/>
  <c r="K46" i="5"/>
  <c r="K49" i="5" s="1"/>
  <c r="K50" i="5" s="1"/>
  <c r="Y46" i="5"/>
  <c r="AK46" i="5"/>
  <c r="AK49" i="5" s="1"/>
  <c r="AK50" i="5" s="1"/>
  <c r="U46" i="5"/>
  <c r="U49" i="5" s="1"/>
  <c r="U50" i="5" s="1"/>
  <c r="B6" i="40"/>
  <c r="J30" i="40" s="1"/>
  <c r="B3" i="40"/>
  <c r="B6" i="39"/>
  <c r="J30" i="39" s="1"/>
  <c r="B3" i="39"/>
  <c r="B6" i="38"/>
  <c r="J30" i="38" s="1"/>
  <c r="B3" i="38"/>
  <c r="B6" i="37"/>
  <c r="J30" i="37" s="1"/>
  <c r="B3" i="37"/>
  <c r="B6" i="36"/>
  <c r="J30" i="36" s="1"/>
  <c r="B3" i="36"/>
  <c r="B6" i="35"/>
  <c r="J30" i="35" s="1"/>
  <c r="B3" i="35"/>
  <c r="B6" i="34"/>
  <c r="J30" i="34" s="1"/>
  <c r="B3" i="34"/>
  <c r="B6" i="33"/>
  <c r="J30" i="33" s="1"/>
  <c r="B3" i="33"/>
  <c r="B6" i="32"/>
  <c r="J30" i="32" s="1"/>
  <c r="B3" i="32"/>
  <c r="B6" i="31"/>
  <c r="J30" i="31" s="1"/>
  <c r="B3" i="31"/>
  <c r="B6" i="30"/>
  <c r="J28" i="30" s="1"/>
  <c r="B3" i="30"/>
  <c r="B6" i="29"/>
  <c r="J28" i="29" s="1"/>
  <c r="B3" i="29"/>
  <c r="B6" i="28"/>
  <c r="J28" i="28" s="1"/>
  <c r="B3" i="28"/>
  <c r="B6" i="27"/>
  <c r="J28" i="27" s="1"/>
  <c r="B3" i="27"/>
  <c r="B6" i="26"/>
  <c r="J28" i="26" s="1"/>
  <c r="B3" i="26"/>
  <c r="B6" i="25"/>
  <c r="J28" i="25" s="1"/>
  <c r="B3" i="25"/>
  <c r="B6" i="24"/>
  <c r="J28" i="24" s="1"/>
  <c r="B3" i="24"/>
  <c r="B6" i="23"/>
  <c r="J28" i="23" s="1"/>
  <c r="B3" i="23"/>
  <c r="B6" i="22"/>
  <c r="J28" i="22" s="1"/>
  <c r="B3" i="22"/>
  <c r="B6" i="21"/>
  <c r="J28" i="21" s="1"/>
  <c r="B3" i="21"/>
  <c r="B6" i="20"/>
  <c r="J26" i="20" s="1"/>
  <c r="B3" i="20"/>
  <c r="B6" i="19"/>
  <c r="J26" i="19" s="1"/>
  <c r="B3" i="19"/>
  <c r="B6" i="18"/>
  <c r="J26" i="18" s="1"/>
  <c r="B3" i="18"/>
  <c r="B6" i="16"/>
  <c r="J26" i="16" s="1"/>
  <c r="B3" i="16"/>
  <c r="B6" i="15"/>
  <c r="J26" i="15" s="1"/>
  <c r="B3" i="15"/>
  <c r="B6" i="13"/>
  <c r="J26" i="13" s="1"/>
  <c r="B3" i="13"/>
  <c r="B3" i="12"/>
  <c r="B6" i="12"/>
  <c r="J26" i="12" s="1"/>
  <c r="B6" i="11"/>
  <c r="J26" i="11" s="1"/>
  <c r="B3" i="11"/>
  <c r="N55" i="5" l="1"/>
  <c r="M67" i="5"/>
  <c r="M69" i="5" s="1"/>
  <c r="J27" i="23"/>
  <c r="J27" i="21"/>
  <c r="J27" i="28"/>
  <c r="J27" i="22"/>
  <c r="J27" i="30"/>
  <c r="J27" i="29"/>
  <c r="J27" i="27"/>
  <c r="J27" i="26"/>
  <c r="J27" i="24"/>
  <c r="J27" i="25"/>
  <c r="J29" i="35"/>
  <c r="J29" i="40"/>
  <c r="J29" i="34"/>
  <c r="J29" i="39"/>
  <c r="J29" i="33"/>
  <c r="J29" i="38"/>
  <c r="J29" i="32"/>
  <c r="J29" i="37"/>
  <c r="J29" i="36"/>
  <c r="J29" i="31"/>
  <c r="L29" i="40"/>
  <c r="L30" i="40"/>
  <c r="I29" i="40"/>
  <c r="I30" i="40"/>
  <c r="L29" i="39"/>
  <c r="L30" i="39"/>
  <c r="I29" i="39"/>
  <c r="I30" i="39"/>
  <c r="I29" i="38"/>
  <c r="I30" i="38"/>
  <c r="L29" i="38"/>
  <c r="L30" i="38"/>
  <c r="L29" i="37"/>
  <c r="L30" i="37"/>
  <c r="I29" i="37"/>
  <c r="I30" i="37"/>
  <c r="L29" i="36"/>
  <c r="L30" i="36"/>
  <c r="I29" i="36"/>
  <c r="I30" i="36"/>
  <c r="I29" i="35"/>
  <c r="I30" i="35"/>
  <c r="L29" i="35"/>
  <c r="L30" i="35"/>
  <c r="I29" i="34"/>
  <c r="I30" i="34"/>
  <c r="L29" i="34"/>
  <c r="L30" i="34"/>
  <c r="L29" i="33"/>
  <c r="L30" i="33"/>
  <c r="I29" i="33"/>
  <c r="I30" i="33"/>
  <c r="L29" i="32"/>
  <c r="L30" i="32"/>
  <c r="I29" i="32"/>
  <c r="I30" i="32"/>
  <c r="L29" i="31"/>
  <c r="L30" i="31"/>
  <c r="I29" i="31"/>
  <c r="I30" i="31"/>
  <c r="L28" i="30"/>
  <c r="I28" i="30"/>
  <c r="L28" i="29"/>
  <c r="I28" i="29"/>
  <c r="L28" i="28"/>
  <c r="I28" i="28"/>
  <c r="L28" i="27"/>
  <c r="I28" i="27"/>
  <c r="L28" i="26"/>
  <c r="I28" i="26"/>
  <c r="L28" i="25"/>
  <c r="I28" i="25"/>
  <c r="L28" i="24"/>
  <c r="I28" i="24"/>
  <c r="L28" i="23"/>
  <c r="I28" i="23"/>
  <c r="L28" i="22"/>
  <c r="I28" i="22"/>
  <c r="R13" i="21"/>
  <c r="L28" i="21"/>
  <c r="I28" i="21"/>
  <c r="I28" i="40"/>
  <c r="L20" i="40"/>
  <c r="L19" i="40"/>
  <c r="L23" i="40"/>
  <c r="L18" i="40"/>
  <c r="L24" i="40"/>
  <c r="L28" i="40"/>
  <c r="L25" i="40"/>
  <c r="L27" i="40"/>
  <c r="L21" i="40"/>
  <c r="L26" i="40"/>
  <c r="L22" i="40"/>
  <c r="I20" i="39"/>
  <c r="L26" i="39"/>
  <c r="L24" i="39"/>
  <c r="L28" i="39"/>
  <c r="L25" i="39"/>
  <c r="L22" i="39"/>
  <c r="L23" i="39"/>
  <c r="L27" i="39"/>
  <c r="L21" i="39"/>
  <c r="L20" i="39"/>
  <c r="L19" i="39"/>
  <c r="L18" i="39"/>
  <c r="I24" i="38"/>
  <c r="L23" i="38"/>
  <c r="L22" i="38"/>
  <c r="L20" i="38"/>
  <c r="L18" i="38"/>
  <c r="L21" i="38"/>
  <c r="L19" i="38"/>
  <c r="L25" i="38"/>
  <c r="L27" i="38"/>
  <c r="L28" i="38"/>
  <c r="L24" i="38"/>
  <c r="L26" i="38"/>
  <c r="I26" i="37"/>
  <c r="L19" i="37"/>
  <c r="L28" i="37"/>
  <c r="L27" i="37"/>
  <c r="L26" i="37"/>
  <c r="L25" i="37"/>
  <c r="L22" i="37"/>
  <c r="L20" i="37"/>
  <c r="L24" i="37"/>
  <c r="L23" i="37"/>
  <c r="L21" i="37"/>
  <c r="L18" i="37"/>
  <c r="I21" i="36"/>
  <c r="L27" i="36"/>
  <c r="L26" i="36"/>
  <c r="L28" i="36"/>
  <c r="L25" i="36"/>
  <c r="L24" i="36"/>
  <c r="L21" i="36"/>
  <c r="L23" i="36"/>
  <c r="L22" i="36"/>
  <c r="L20" i="36"/>
  <c r="L19" i="36"/>
  <c r="L18" i="36"/>
  <c r="I25" i="35"/>
  <c r="L27" i="35"/>
  <c r="L26" i="35"/>
  <c r="L25" i="35"/>
  <c r="L24" i="35"/>
  <c r="L22" i="35"/>
  <c r="L23" i="35"/>
  <c r="L28" i="35"/>
  <c r="L21" i="35"/>
  <c r="L18" i="35"/>
  <c r="L20" i="35"/>
  <c r="L19" i="35"/>
  <c r="I27" i="34"/>
  <c r="L23" i="34"/>
  <c r="L22" i="34"/>
  <c r="L21" i="34"/>
  <c r="L20" i="34"/>
  <c r="L19" i="34"/>
  <c r="L18" i="34"/>
  <c r="L24" i="34"/>
  <c r="L26" i="34"/>
  <c r="L28" i="34"/>
  <c r="L27" i="34"/>
  <c r="L25" i="34"/>
  <c r="I22" i="33"/>
  <c r="L18" i="33"/>
  <c r="L26" i="33"/>
  <c r="L27" i="33"/>
  <c r="L21" i="33"/>
  <c r="L28" i="33"/>
  <c r="L22" i="33"/>
  <c r="L20" i="33"/>
  <c r="L25" i="33"/>
  <c r="L24" i="33"/>
  <c r="L23" i="33"/>
  <c r="L19" i="33"/>
  <c r="I23" i="32"/>
  <c r="L28" i="32"/>
  <c r="L27" i="32"/>
  <c r="L26" i="32"/>
  <c r="L25" i="32"/>
  <c r="L23" i="32"/>
  <c r="L22" i="32"/>
  <c r="L19" i="32"/>
  <c r="L21" i="32"/>
  <c r="L20" i="32"/>
  <c r="L18" i="32"/>
  <c r="L24" i="32"/>
  <c r="I28" i="31"/>
  <c r="L25" i="31"/>
  <c r="L24" i="31"/>
  <c r="L23" i="31"/>
  <c r="L26" i="31"/>
  <c r="L22" i="31"/>
  <c r="L21" i="31"/>
  <c r="L20" i="31"/>
  <c r="L19" i="31"/>
  <c r="L18" i="31"/>
  <c r="L28" i="31"/>
  <c r="L27" i="31"/>
  <c r="I26" i="30"/>
  <c r="L20" i="30"/>
  <c r="L19" i="30"/>
  <c r="L18" i="30"/>
  <c r="L17" i="30"/>
  <c r="L27" i="30"/>
  <c r="L26" i="30"/>
  <c r="L25" i="30"/>
  <c r="L24" i="30"/>
  <c r="L23" i="30"/>
  <c r="L22" i="30"/>
  <c r="L21" i="30"/>
  <c r="I23" i="29"/>
  <c r="L24" i="29"/>
  <c r="L23" i="29"/>
  <c r="L18" i="29"/>
  <c r="L22" i="29"/>
  <c r="L27" i="29"/>
  <c r="L19" i="29"/>
  <c r="L26" i="29"/>
  <c r="L25" i="29"/>
  <c r="L17" i="29"/>
  <c r="L21" i="29"/>
  <c r="L20" i="29"/>
  <c r="I18" i="28"/>
  <c r="L25" i="28"/>
  <c r="L24" i="28"/>
  <c r="L22" i="28"/>
  <c r="L20" i="28"/>
  <c r="L18" i="28"/>
  <c r="L19" i="28"/>
  <c r="L21" i="28"/>
  <c r="L26" i="28"/>
  <c r="L17" i="28"/>
  <c r="L23" i="28"/>
  <c r="L27" i="28"/>
  <c r="I22" i="27"/>
  <c r="L22" i="27"/>
  <c r="L21" i="27"/>
  <c r="L19" i="27"/>
  <c r="L20" i="27"/>
  <c r="L17" i="27"/>
  <c r="L27" i="27"/>
  <c r="L26" i="27"/>
  <c r="L23" i="27"/>
  <c r="L25" i="27"/>
  <c r="L24" i="27"/>
  <c r="L18" i="27"/>
  <c r="I17" i="26"/>
  <c r="L17" i="26"/>
  <c r="L26" i="26"/>
  <c r="L25" i="26"/>
  <c r="L27" i="26"/>
  <c r="L20" i="26"/>
  <c r="L24" i="26"/>
  <c r="L23" i="26"/>
  <c r="L21" i="26"/>
  <c r="L22" i="26"/>
  <c r="L19" i="26"/>
  <c r="L18" i="26"/>
  <c r="I21" i="25"/>
  <c r="L27" i="25"/>
  <c r="L21" i="25"/>
  <c r="L23" i="25"/>
  <c r="L26" i="25"/>
  <c r="L25" i="25"/>
  <c r="L24" i="25"/>
  <c r="L17" i="25"/>
  <c r="L22" i="25"/>
  <c r="L20" i="25"/>
  <c r="L18" i="25"/>
  <c r="L19" i="25"/>
  <c r="I23" i="24"/>
  <c r="L27" i="24"/>
  <c r="L26" i="24"/>
  <c r="L25" i="24"/>
  <c r="L24" i="24"/>
  <c r="L21" i="24"/>
  <c r="L23" i="24"/>
  <c r="L22" i="24"/>
  <c r="L20" i="24"/>
  <c r="L19" i="24"/>
  <c r="L18" i="24"/>
  <c r="L17" i="24"/>
  <c r="I18" i="23"/>
  <c r="L23" i="23"/>
  <c r="L22" i="23"/>
  <c r="L20" i="23"/>
  <c r="L21" i="23"/>
  <c r="L18" i="23"/>
  <c r="L19" i="23"/>
  <c r="L17" i="23"/>
  <c r="L24" i="23"/>
  <c r="L27" i="23"/>
  <c r="L25" i="23"/>
  <c r="L26" i="23"/>
  <c r="I27" i="22"/>
  <c r="L17" i="22"/>
  <c r="L20" i="22"/>
  <c r="L25" i="22"/>
  <c r="L19" i="22"/>
  <c r="L18" i="22"/>
  <c r="L27" i="22"/>
  <c r="L26" i="22"/>
  <c r="L24" i="22"/>
  <c r="L21" i="22"/>
  <c r="L23" i="22"/>
  <c r="L22" i="22"/>
  <c r="I24" i="21"/>
  <c r="L27" i="21"/>
  <c r="L26" i="21"/>
  <c r="L20" i="21"/>
  <c r="L24" i="21"/>
  <c r="L23" i="21"/>
  <c r="L19" i="21"/>
  <c r="L18" i="21"/>
  <c r="L17" i="21"/>
  <c r="L22" i="21"/>
  <c r="L21" i="21"/>
  <c r="L25" i="21"/>
  <c r="I25" i="20"/>
  <c r="L21" i="20"/>
  <c r="L19" i="20"/>
  <c r="L20" i="20"/>
  <c r="L17" i="20"/>
  <c r="L16" i="20"/>
  <c r="L22" i="20"/>
  <c r="L25" i="20"/>
  <c r="L18" i="20"/>
  <c r="L26" i="20"/>
  <c r="L24" i="20"/>
  <c r="L23" i="20"/>
  <c r="I20" i="19"/>
  <c r="L19" i="19"/>
  <c r="L18" i="19"/>
  <c r="L17" i="19"/>
  <c r="L16" i="19"/>
  <c r="L26" i="19"/>
  <c r="L21" i="19"/>
  <c r="L25" i="19"/>
  <c r="L24" i="19"/>
  <c r="L20" i="19"/>
  <c r="L23" i="19"/>
  <c r="L22" i="19"/>
  <c r="I25" i="18"/>
  <c r="L16" i="18"/>
  <c r="L21" i="18"/>
  <c r="L18" i="18"/>
  <c r="L23" i="18"/>
  <c r="L26" i="18"/>
  <c r="L19" i="18"/>
  <c r="L25" i="18"/>
  <c r="L22" i="18"/>
  <c r="L17" i="18"/>
  <c r="L24" i="18"/>
  <c r="L20" i="18"/>
  <c r="I18" i="16"/>
  <c r="L25" i="16"/>
  <c r="L24" i="16"/>
  <c r="L23" i="16"/>
  <c r="L22" i="16"/>
  <c r="L21" i="16"/>
  <c r="L20" i="16"/>
  <c r="L19" i="16"/>
  <c r="L18" i="16"/>
  <c r="L17" i="16"/>
  <c r="L16" i="16"/>
  <c r="L26" i="16"/>
  <c r="I25" i="15"/>
  <c r="L24" i="15"/>
  <c r="L23" i="15"/>
  <c r="L22" i="15"/>
  <c r="L18" i="15"/>
  <c r="L17" i="15"/>
  <c r="L16" i="15"/>
  <c r="L25" i="15"/>
  <c r="L26" i="15"/>
  <c r="L21" i="15"/>
  <c r="L20" i="15"/>
  <c r="L19" i="15"/>
  <c r="I24" i="13"/>
  <c r="L23" i="13"/>
  <c r="L22" i="13"/>
  <c r="L25" i="13"/>
  <c r="L26" i="13"/>
  <c r="L17" i="13"/>
  <c r="L24" i="13"/>
  <c r="L21" i="13"/>
  <c r="L19" i="13"/>
  <c r="L18" i="13"/>
  <c r="L20" i="13"/>
  <c r="L16" i="13"/>
  <c r="I22" i="12"/>
  <c r="L18" i="12"/>
  <c r="L19" i="12"/>
  <c r="L17" i="12"/>
  <c r="L16" i="12"/>
  <c r="L25" i="12"/>
  <c r="L23" i="12"/>
  <c r="L26" i="12"/>
  <c r="L24" i="12"/>
  <c r="L21" i="12"/>
  <c r="L22" i="12"/>
  <c r="L20" i="12"/>
  <c r="I22" i="11"/>
  <c r="L26" i="11"/>
  <c r="L25" i="11"/>
  <c r="L22" i="11"/>
  <c r="L21" i="11"/>
  <c r="L24" i="11"/>
  <c r="L23" i="11"/>
  <c r="L20" i="11"/>
  <c r="L19" i="11"/>
  <c r="L18" i="11"/>
  <c r="L16" i="11"/>
  <c r="L17" i="11"/>
  <c r="X49" i="5"/>
  <c r="X50" i="5" s="1"/>
  <c r="E49" i="5"/>
  <c r="E50" i="5" s="1"/>
  <c r="W49" i="5"/>
  <c r="W50" i="5" s="1"/>
  <c r="Y49" i="5"/>
  <c r="Y50" i="5" s="1"/>
  <c r="R49" i="5"/>
  <c r="R50" i="5" s="1"/>
  <c r="Z49" i="5"/>
  <c r="Z50" i="5" s="1"/>
  <c r="G49" i="5"/>
  <c r="G50" i="5" s="1"/>
  <c r="AJ49" i="5"/>
  <c r="AJ50" i="5" s="1"/>
  <c r="I19" i="26"/>
  <c r="I20" i="27"/>
  <c r="I27" i="27"/>
  <c r="I19" i="32"/>
  <c r="I25" i="32"/>
  <c r="I18" i="27"/>
  <c r="I19" i="31"/>
  <c r="I23" i="31"/>
  <c r="I24" i="31"/>
  <c r="I18" i="32"/>
  <c r="I18" i="36"/>
  <c r="I22" i="37"/>
  <c r="I20" i="23"/>
  <c r="I24" i="37"/>
  <c r="I21" i="23"/>
  <c r="I27" i="37"/>
  <c r="I25" i="23"/>
  <c r="I28" i="37"/>
  <c r="I26" i="25"/>
  <c r="I26" i="38"/>
  <c r="I27" i="40"/>
  <c r="I18" i="33"/>
  <c r="I23" i="37"/>
  <c r="I19" i="33"/>
  <c r="I20" i="33"/>
  <c r="I25" i="37"/>
  <c r="I23" i="33"/>
  <c r="I24" i="33"/>
  <c r="I25" i="38"/>
  <c r="I27" i="33"/>
  <c r="I27" i="38"/>
  <c r="I25" i="33"/>
  <c r="I26" i="35"/>
  <c r="I28" i="38"/>
  <c r="I27" i="35"/>
  <c r="I18" i="39"/>
  <c r="I19" i="39"/>
  <c r="I18" i="37"/>
  <c r="I21" i="39"/>
  <c r="I19" i="37"/>
  <c r="I22" i="39"/>
  <c r="I21" i="33"/>
  <c r="I20" i="37"/>
  <c r="I23" i="39"/>
  <c r="I21" i="37"/>
  <c r="I27" i="39"/>
  <c r="I20" i="32"/>
  <c r="I22" i="32"/>
  <c r="I24" i="32"/>
  <c r="I26" i="32"/>
  <c r="I27" i="32"/>
  <c r="I28" i="32"/>
  <c r="I22" i="31"/>
  <c r="I25" i="31"/>
  <c r="I26" i="31"/>
  <c r="I27" i="31"/>
  <c r="I27" i="25"/>
  <c r="I23" i="23"/>
  <c r="I18" i="26"/>
  <c r="I17" i="24"/>
  <c r="I20" i="26"/>
  <c r="I18" i="24"/>
  <c r="I22" i="26"/>
  <c r="I19" i="24"/>
  <c r="I24" i="26"/>
  <c r="I20" i="24"/>
  <c r="I27" i="26"/>
  <c r="I21" i="24"/>
  <c r="I17" i="27"/>
  <c r="I17" i="25"/>
  <c r="I19" i="27"/>
  <c r="I22" i="25"/>
  <c r="I21" i="27"/>
  <c r="I24" i="24"/>
  <c r="I19" i="25"/>
  <c r="I23" i="25"/>
  <c r="I23" i="27"/>
  <c r="I17" i="23"/>
  <c r="I24" i="25"/>
  <c r="I24" i="27"/>
  <c r="I19" i="23"/>
  <c r="I25" i="25"/>
  <c r="I25" i="27"/>
  <c r="I23" i="22"/>
  <c r="I24" i="22"/>
  <c r="I25" i="22"/>
  <c r="I26" i="22"/>
  <c r="I18" i="21"/>
  <c r="I19" i="21"/>
  <c r="I21" i="13"/>
  <c r="I22" i="13"/>
  <c r="I23" i="13"/>
  <c r="I25" i="13"/>
  <c r="I26" i="13"/>
  <c r="I23" i="15"/>
  <c r="I20" i="13"/>
  <c r="I18" i="13"/>
  <c r="I19" i="13"/>
  <c r="I28" i="35"/>
  <c r="I24" i="34"/>
  <c r="I23" i="36"/>
  <c r="I16" i="15"/>
  <c r="I21" i="16"/>
  <c r="I27" i="21"/>
  <c r="I26" i="24"/>
  <c r="I19" i="35"/>
  <c r="I24" i="36"/>
  <c r="I18" i="38"/>
  <c r="I17" i="15"/>
  <c r="I22" i="16"/>
  <c r="I17" i="22"/>
  <c r="I22" i="23"/>
  <c r="I27" i="24"/>
  <c r="I21" i="26"/>
  <c r="I26" i="27"/>
  <c r="I21" i="32"/>
  <c r="I26" i="33"/>
  <c r="I20" i="35"/>
  <c r="I25" i="36"/>
  <c r="I19" i="38"/>
  <c r="I24" i="39"/>
  <c r="I25" i="39"/>
  <c r="I20" i="21"/>
  <c r="I26" i="15"/>
  <c r="I25" i="21"/>
  <c r="I22" i="36"/>
  <c r="I26" i="21"/>
  <c r="I25" i="24"/>
  <c r="I23" i="16"/>
  <c r="I18" i="22"/>
  <c r="I21" i="35"/>
  <c r="I26" i="36"/>
  <c r="I20" i="38"/>
  <c r="I19" i="15"/>
  <c r="I24" i="16"/>
  <c r="I19" i="22"/>
  <c r="I24" i="23"/>
  <c r="I18" i="25"/>
  <c r="I23" i="26"/>
  <c r="I18" i="31"/>
  <c r="I28" i="33"/>
  <c r="I22" i="35"/>
  <c r="I27" i="36"/>
  <c r="I21" i="38"/>
  <c r="I26" i="39"/>
  <c r="I22" i="34"/>
  <c r="I19" i="16"/>
  <c r="I18" i="35"/>
  <c r="I18" i="15"/>
  <c r="I20" i="15"/>
  <c r="I20" i="22"/>
  <c r="I23" i="35"/>
  <c r="I16" i="13"/>
  <c r="I21" i="15"/>
  <c r="I26" i="16"/>
  <c r="I21" i="22"/>
  <c r="I26" i="23"/>
  <c r="I20" i="25"/>
  <c r="I25" i="26"/>
  <c r="I20" i="31"/>
  <c r="I19" i="34"/>
  <c r="I24" i="35"/>
  <c r="I23" i="38"/>
  <c r="I28" i="39"/>
  <c r="I21" i="34"/>
  <c r="I28" i="34"/>
  <c r="I20" i="16"/>
  <c r="I25" i="16"/>
  <c r="I18" i="34"/>
  <c r="I28" i="36"/>
  <c r="I22" i="38"/>
  <c r="I17" i="13"/>
  <c r="I22" i="15"/>
  <c r="I17" i="21"/>
  <c r="I22" i="22"/>
  <c r="I27" i="23"/>
  <c r="I26" i="26"/>
  <c r="I21" i="31"/>
  <c r="I20" i="34"/>
  <c r="I18" i="40"/>
  <c r="I19" i="40"/>
  <c r="I20" i="40"/>
  <c r="I21" i="40"/>
  <c r="I22" i="40"/>
  <c r="I23" i="40"/>
  <c r="I24" i="40"/>
  <c r="I24" i="15"/>
  <c r="I23" i="34"/>
  <c r="I21" i="21"/>
  <c r="I16" i="16"/>
  <c r="I22" i="21"/>
  <c r="I25" i="34"/>
  <c r="I19" i="36"/>
  <c r="I17" i="16"/>
  <c r="I23" i="21"/>
  <c r="I22" i="24"/>
  <c r="I26" i="34"/>
  <c r="I20" i="36"/>
  <c r="I25" i="40"/>
  <c r="I26" i="40"/>
  <c r="I21" i="11"/>
  <c r="I23" i="11"/>
  <c r="I19" i="11"/>
  <c r="I25" i="11"/>
  <c r="I24" i="11"/>
  <c r="I26" i="11"/>
  <c r="I16" i="11"/>
  <c r="I17" i="11"/>
  <c r="I18" i="11"/>
  <c r="I20" i="11"/>
  <c r="I17" i="28"/>
  <c r="I19" i="28"/>
  <c r="I21" i="28"/>
  <c r="I22" i="29"/>
  <c r="I24" i="29"/>
  <c r="I26" i="29"/>
  <c r="I27" i="30"/>
  <c r="I26" i="18"/>
  <c r="I20" i="20"/>
  <c r="I20" i="28"/>
  <c r="I25" i="29"/>
  <c r="I22" i="28"/>
  <c r="I27" i="29"/>
  <c r="I23" i="28"/>
  <c r="I17" i="30"/>
  <c r="I24" i="28"/>
  <c r="I18" i="30"/>
  <c r="I25" i="28"/>
  <c r="I19" i="30"/>
  <c r="I26" i="28"/>
  <c r="I20" i="30"/>
  <c r="I27" i="28"/>
  <c r="I21" i="30"/>
  <c r="I17" i="29"/>
  <c r="I22" i="30"/>
  <c r="I18" i="29"/>
  <c r="I23" i="30"/>
  <c r="I19" i="29"/>
  <c r="I24" i="30"/>
  <c r="I20" i="29"/>
  <c r="I25" i="30"/>
  <c r="I21" i="29"/>
  <c r="I21" i="19"/>
  <c r="I17" i="18"/>
  <c r="I22" i="19"/>
  <c r="I16" i="18"/>
  <c r="I18" i="18"/>
  <c r="I23" i="19"/>
  <c r="I26" i="20"/>
  <c r="I19" i="18"/>
  <c r="I24" i="19"/>
  <c r="I20" i="18"/>
  <c r="I25" i="19"/>
  <c r="I21" i="18"/>
  <c r="I26" i="19"/>
  <c r="I22" i="18"/>
  <c r="I16" i="20"/>
  <c r="I23" i="18"/>
  <c r="I17" i="20"/>
  <c r="I24" i="18"/>
  <c r="I18" i="20"/>
  <c r="I19" i="20"/>
  <c r="I16" i="19"/>
  <c r="I21" i="20"/>
  <c r="I17" i="19"/>
  <c r="I22" i="20"/>
  <c r="I18" i="19"/>
  <c r="I23" i="20"/>
  <c r="I19" i="19"/>
  <c r="I24" i="20"/>
  <c r="I23" i="12"/>
  <c r="I24" i="12"/>
  <c r="I25" i="12"/>
  <c r="I26" i="12"/>
  <c r="I16" i="12"/>
  <c r="I17" i="12"/>
  <c r="I18" i="12"/>
  <c r="I20" i="12"/>
  <c r="I21" i="12"/>
  <c r="I19" i="12"/>
  <c r="B6" i="10"/>
  <c r="B3" i="10"/>
  <c r="B6" i="9"/>
  <c r="B3" i="9"/>
  <c r="G12" i="4"/>
  <c r="H12" i="4"/>
  <c r="H25" i="4"/>
  <c r="B6" i="7"/>
  <c r="B6" i="8"/>
  <c r="B3" i="8"/>
  <c r="R3" i="4"/>
  <c r="R4" i="4"/>
  <c r="R5" i="4"/>
  <c r="R6" i="4"/>
  <c r="R7" i="4"/>
  <c r="R8" i="4"/>
  <c r="R9" i="4"/>
  <c r="R10" i="4"/>
  <c r="R11" i="4"/>
  <c r="R2" i="4"/>
  <c r="U49" i="1"/>
  <c r="V13" i="1"/>
  <c r="U26" i="1"/>
  <c r="U27" i="1"/>
  <c r="U28" i="1"/>
  <c r="U29" i="1"/>
  <c r="U30" i="1"/>
  <c r="U25" i="1"/>
  <c r="O55" i="5" l="1"/>
  <c r="N67" i="5"/>
  <c r="N69" i="5" s="1"/>
  <c r="L29" i="29"/>
  <c r="L27" i="13"/>
  <c r="L27" i="11"/>
  <c r="J28" i="31"/>
  <c r="J28" i="40"/>
  <c r="J28" i="32"/>
  <c r="J28" i="38"/>
  <c r="J28" i="39"/>
  <c r="J28" i="35"/>
  <c r="J28" i="37"/>
  <c r="J28" i="36"/>
  <c r="J28" i="34"/>
  <c r="J28" i="33"/>
  <c r="L27" i="18"/>
  <c r="I31" i="40"/>
  <c r="L31" i="40"/>
  <c r="L27" i="20"/>
  <c r="L31" i="37"/>
  <c r="L31" i="35"/>
  <c r="L31" i="34"/>
  <c r="L29" i="28"/>
  <c r="L29" i="21"/>
  <c r="L31" i="39"/>
  <c r="L31" i="38"/>
  <c r="L31" i="36"/>
  <c r="L31" i="33"/>
  <c r="L31" i="32"/>
  <c r="L31" i="31"/>
  <c r="L29" i="30"/>
  <c r="L29" i="27"/>
  <c r="L29" i="26"/>
  <c r="L29" i="25"/>
  <c r="L29" i="24"/>
  <c r="L29" i="23"/>
  <c r="L29" i="22"/>
  <c r="L27" i="19"/>
  <c r="L27" i="16"/>
  <c r="L27" i="15"/>
  <c r="L27" i="12"/>
  <c r="L24" i="10"/>
  <c r="L23" i="10"/>
  <c r="L22" i="10"/>
  <c r="L21" i="10"/>
  <c r="L20" i="10"/>
  <c r="L19" i="10"/>
  <c r="L17" i="10"/>
  <c r="L18" i="10"/>
  <c r="L16" i="10"/>
  <c r="L15" i="10"/>
  <c r="L18" i="9"/>
  <c r="L17" i="9"/>
  <c r="L21" i="9"/>
  <c r="L20" i="9"/>
  <c r="L16" i="9"/>
  <c r="L15" i="9"/>
  <c r="L19" i="9"/>
  <c r="L22" i="9"/>
  <c r="L24" i="9"/>
  <c r="L23" i="9"/>
  <c r="L17" i="8"/>
  <c r="L18" i="8"/>
  <c r="L15" i="8"/>
  <c r="L16" i="8"/>
  <c r="L19" i="8"/>
  <c r="L20" i="8"/>
  <c r="L21" i="8"/>
  <c r="L22" i="8"/>
  <c r="L23" i="8"/>
  <c r="L24" i="8"/>
  <c r="L22" i="7"/>
  <c r="L21" i="7"/>
  <c r="L20" i="7"/>
  <c r="L19" i="7"/>
  <c r="L18" i="7"/>
  <c r="L17" i="7"/>
  <c r="L16" i="7"/>
  <c r="L15" i="7"/>
  <c r="L24" i="7"/>
  <c r="L23" i="7"/>
  <c r="I31" i="37"/>
  <c r="I29" i="27"/>
  <c r="I31" i="31"/>
  <c r="I31" i="32"/>
  <c r="I29" i="21"/>
  <c r="I29" i="24"/>
  <c r="I31" i="39"/>
  <c r="I31" i="33"/>
  <c r="I31" i="38"/>
  <c r="I29" i="26"/>
  <c r="I29" i="23"/>
  <c r="I27" i="13"/>
  <c r="I27" i="15"/>
  <c r="I29" i="25"/>
  <c r="I31" i="35"/>
  <c r="I29" i="29"/>
  <c r="I27" i="16"/>
  <c r="I31" i="34"/>
  <c r="I31" i="36"/>
  <c r="I29" i="22"/>
  <c r="I27" i="11"/>
  <c r="I27" i="12"/>
  <c r="I27" i="19"/>
  <c r="I29" i="30"/>
  <c r="I29" i="28"/>
  <c r="I27" i="20"/>
  <c r="I27" i="18"/>
  <c r="I21" i="10"/>
  <c r="I24" i="10"/>
  <c r="I23" i="10"/>
  <c r="I22" i="10"/>
  <c r="I20" i="10"/>
  <c r="I19" i="10"/>
  <c r="I18" i="10"/>
  <c r="I17" i="10"/>
  <c r="I16" i="10"/>
  <c r="I15" i="10"/>
  <c r="I18" i="9"/>
  <c r="I17" i="8"/>
  <c r="I24" i="9"/>
  <c r="I17" i="9"/>
  <c r="I19" i="9"/>
  <c r="I20" i="9"/>
  <c r="I21" i="9"/>
  <c r="I22" i="9"/>
  <c r="I15" i="9"/>
  <c r="I23" i="9"/>
  <c r="I16" i="9"/>
  <c r="I18" i="8"/>
  <c r="I19" i="8"/>
  <c r="I20" i="8"/>
  <c r="I21" i="8"/>
  <c r="I22" i="8"/>
  <c r="I15" i="8"/>
  <c r="I23" i="8"/>
  <c r="I16" i="8"/>
  <c r="I24" i="8"/>
  <c r="P55" i="5" l="1"/>
  <c r="O67" i="5"/>
  <c r="O69" i="5" s="1"/>
  <c r="L25" i="9"/>
  <c r="L25" i="7"/>
  <c r="L25" i="10"/>
  <c r="I25" i="8"/>
  <c r="L25" i="8"/>
  <c r="I25" i="10"/>
  <c r="I25" i="9"/>
  <c r="Q55" i="5" l="1"/>
  <c r="P67" i="5"/>
  <c r="P69" i="5" s="1"/>
  <c r="B3" i="7"/>
  <c r="I22" i="7"/>
  <c r="I16" i="7"/>
  <c r="R55" i="5" l="1"/>
  <c r="Q67" i="5"/>
  <c r="Q69" i="5" s="1"/>
  <c r="I23" i="7"/>
  <c r="I18" i="7"/>
  <c r="I19" i="7"/>
  <c r="I15" i="7"/>
  <c r="I17" i="7"/>
  <c r="I24" i="7"/>
  <c r="I21" i="7"/>
  <c r="I20" i="7"/>
  <c r="S55" i="5" l="1"/>
  <c r="R67" i="5"/>
  <c r="R69" i="5" s="1"/>
  <c r="I25" i="7"/>
  <c r="T55" i="5" l="1"/>
  <c r="S67" i="5"/>
  <c r="S69" i="5" s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B69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B52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B37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B56" i="1"/>
  <c r="B57" i="1"/>
  <c r="B58" i="1"/>
  <c r="B59" i="1"/>
  <c r="B60" i="1"/>
  <c r="B61" i="1"/>
  <c r="B62" i="1"/>
  <c r="B63" i="1"/>
  <c r="B64" i="1"/>
  <c r="B55" i="1"/>
  <c r="T55" i="1"/>
  <c r="T56" i="1"/>
  <c r="T57" i="1"/>
  <c r="T58" i="1"/>
  <c r="T59" i="1"/>
  <c r="T60" i="1"/>
  <c r="T61" i="1"/>
  <c r="T62" i="1"/>
  <c r="T63" i="1"/>
  <c r="T64" i="1"/>
  <c r="S56" i="1"/>
  <c r="S57" i="1"/>
  <c r="S58" i="1"/>
  <c r="S59" i="1"/>
  <c r="S60" i="1"/>
  <c r="S61" i="1"/>
  <c r="S62" i="1"/>
  <c r="S63" i="1"/>
  <c r="S64" i="1"/>
  <c r="S55" i="1"/>
  <c r="B6" i="4"/>
  <c r="B6" i="6"/>
  <c r="B3" i="4"/>
  <c r="B3" i="6"/>
  <c r="E19" i="5"/>
  <c r="B16" i="5"/>
  <c r="B13" i="5"/>
  <c r="U55" i="5" l="1"/>
  <c r="T67" i="5"/>
  <c r="T69" i="5" s="1"/>
  <c r="F20" i="5"/>
  <c r="C46" i="6" s="1"/>
  <c r="O12" i="4"/>
  <c r="I17" i="6"/>
  <c r="L20" i="6"/>
  <c r="L24" i="6"/>
  <c r="L23" i="6"/>
  <c r="L22" i="6"/>
  <c r="L21" i="6"/>
  <c r="L18" i="6"/>
  <c r="L17" i="6"/>
  <c r="L15" i="6"/>
  <c r="L19" i="6"/>
  <c r="L16" i="6"/>
  <c r="L23" i="4"/>
  <c r="L22" i="4"/>
  <c r="L21" i="4"/>
  <c r="L20" i="4"/>
  <c r="L19" i="4"/>
  <c r="L15" i="4"/>
  <c r="L24" i="4"/>
  <c r="L18" i="4"/>
  <c r="L16" i="4"/>
  <c r="L17" i="4"/>
  <c r="I16" i="4"/>
  <c r="E20" i="5"/>
  <c r="I15" i="6"/>
  <c r="I16" i="6"/>
  <c r="I24" i="6"/>
  <c r="I23" i="6"/>
  <c r="I23" i="4"/>
  <c r="I21" i="4"/>
  <c r="I20" i="4"/>
  <c r="I19" i="4"/>
  <c r="I24" i="4"/>
  <c r="I20" i="6"/>
  <c r="I19" i="6"/>
  <c r="I18" i="6"/>
  <c r="I22" i="6"/>
  <c r="I21" i="6"/>
  <c r="I15" i="4"/>
  <c r="I22" i="4"/>
  <c r="I18" i="4"/>
  <c r="I17" i="4"/>
  <c r="B19" i="5"/>
  <c r="E34" i="5" l="1"/>
  <c r="F12" i="5" s="1"/>
  <c r="V55" i="5"/>
  <c r="U67" i="5"/>
  <c r="U69" i="5" s="1"/>
  <c r="C41" i="6"/>
  <c r="C49" i="6"/>
  <c r="C43" i="6"/>
  <c r="C50" i="6"/>
  <c r="C44" i="6"/>
  <c r="C47" i="6"/>
  <c r="C45" i="6"/>
  <c r="C48" i="6"/>
  <c r="C42" i="6"/>
  <c r="L11" i="4"/>
  <c r="L12" i="4" s="1"/>
  <c r="L37" i="4"/>
  <c r="L38" i="4" s="1"/>
  <c r="E16" i="5" s="1"/>
  <c r="L25" i="6"/>
  <c r="L25" i="4"/>
  <c r="E21" i="5"/>
  <c r="K7" i="4"/>
  <c r="K8" i="4"/>
  <c r="K9" i="4"/>
  <c r="K10" i="4"/>
  <c r="K11" i="4"/>
  <c r="K2" i="4"/>
  <c r="K4" i="4"/>
  <c r="K5" i="4"/>
  <c r="K6" i="4"/>
  <c r="K3" i="4"/>
  <c r="C42" i="4"/>
  <c r="C44" i="4"/>
  <c r="C43" i="4"/>
  <c r="C46" i="4"/>
  <c r="C49" i="4"/>
  <c r="C45" i="4"/>
  <c r="C47" i="4"/>
  <c r="C48" i="4"/>
  <c r="C50" i="4"/>
  <c r="C41" i="4"/>
  <c r="I25" i="4"/>
  <c r="I25" i="6"/>
  <c r="W55" i="5" l="1"/>
  <c r="V67" i="5"/>
  <c r="V69" i="5" s="1"/>
  <c r="O8" i="6"/>
  <c r="O3" i="6"/>
  <c r="O9" i="6"/>
  <c r="O6" i="6"/>
  <c r="O4" i="6"/>
  <c r="E51" i="5"/>
  <c r="O10" i="6"/>
  <c r="O5" i="6"/>
  <c r="O7" i="6"/>
  <c r="K12" i="4"/>
  <c r="J68" i="1"/>
  <c r="K68" i="1"/>
  <c r="L68" i="1"/>
  <c r="M68" i="1"/>
  <c r="N68" i="1"/>
  <c r="O68" i="1"/>
  <c r="P68" i="1"/>
  <c r="V35" i="1"/>
  <c r="V50" i="1"/>
  <c r="S65" i="1"/>
  <c r="C65" i="1"/>
  <c r="C68" i="1" s="1"/>
  <c r="D65" i="1"/>
  <c r="D66" i="1" s="1"/>
  <c r="E65" i="1"/>
  <c r="E68" i="1" s="1"/>
  <c r="F65" i="1"/>
  <c r="F68" i="1" s="1"/>
  <c r="G65" i="1"/>
  <c r="G66" i="1" s="1"/>
  <c r="H65" i="1"/>
  <c r="H68" i="1" s="1"/>
  <c r="I65" i="1"/>
  <c r="I68" i="1" s="1"/>
  <c r="J65" i="1"/>
  <c r="K65" i="1"/>
  <c r="K66" i="1" s="1"/>
  <c r="L65" i="1"/>
  <c r="M65" i="1"/>
  <c r="N65" i="1"/>
  <c r="O65" i="1"/>
  <c r="P65" i="1"/>
  <c r="Q65" i="1"/>
  <c r="Q68" i="1" s="1"/>
  <c r="R65" i="1"/>
  <c r="T65" i="1"/>
  <c r="T68" i="1" s="1"/>
  <c r="U65" i="1"/>
  <c r="B65" i="1"/>
  <c r="B68" i="1" s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B51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B50" i="1"/>
  <c r="R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B42" i="1"/>
  <c r="B46" i="1"/>
  <c r="B47" i="1"/>
  <c r="B48" i="1"/>
  <c r="B49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B36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B3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C32" i="1"/>
  <c r="D32" i="1"/>
  <c r="E32" i="1"/>
  <c r="F32" i="1"/>
  <c r="L32" i="1"/>
  <c r="M32" i="1"/>
  <c r="N32" i="1"/>
  <c r="O32" i="1"/>
  <c r="P32" i="1"/>
  <c r="Q32" i="1"/>
  <c r="R32" i="1"/>
  <c r="S32" i="1"/>
  <c r="T32" i="1"/>
  <c r="C33" i="1"/>
  <c r="D33" i="1"/>
  <c r="E33" i="1"/>
  <c r="F33" i="1"/>
  <c r="G33" i="1"/>
  <c r="H33" i="1"/>
  <c r="I33" i="1"/>
  <c r="J33" i="1"/>
  <c r="K33" i="1"/>
  <c r="Q33" i="1"/>
  <c r="R33" i="1"/>
  <c r="S33" i="1"/>
  <c r="T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B26" i="1"/>
  <c r="B27" i="1"/>
  <c r="B28" i="1"/>
  <c r="B29" i="1"/>
  <c r="B30" i="1"/>
  <c r="B32" i="1"/>
  <c r="B33" i="1"/>
  <c r="B34" i="1"/>
  <c r="B25" i="1"/>
  <c r="I66" i="1"/>
  <c r="J66" i="1"/>
  <c r="N66" i="1"/>
  <c r="Q66" i="1"/>
  <c r="E66" i="1"/>
  <c r="V36" i="1"/>
  <c r="X55" i="5" l="1"/>
  <c r="W67" i="5"/>
  <c r="W69" i="5" s="1"/>
  <c r="N7" i="4"/>
  <c r="M7" i="4" s="1"/>
  <c r="N5" i="4"/>
  <c r="N10" i="4"/>
  <c r="N4" i="4"/>
  <c r="N6" i="4"/>
  <c r="M6" i="4" s="1"/>
  <c r="N9" i="4"/>
  <c r="N3" i="4"/>
  <c r="N8" i="4"/>
  <c r="M8" i="4" s="1"/>
  <c r="N11" i="4"/>
  <c r="M11" i="4" s="1"/>
  <c r="U36" i="1"/>
  <c r="AF29" i="1"/>
  <c r="AF30" i="1"/>
  <c r="AF31" i="1"/>
  <c r="AF32" i="1"/>
  <c r="AF33" i="1"/>
  <c r="AF28" i="1"/>
  <c r="AF34" i="1"/>
  <c r="AF25" i="1"/>
  <c r="AF27" i="1"/>
  <c r="AF26" i="1"/>
  <c r="R66" i="1"/>
  <c r="B25" i="5"/>
  <c r="F66" i="1"/>
  <c r="O66" i="1"/>
  <c r="G68" i="1"/>
  <c r="M66" i="1"/>
  <c r="D68" i="1"/>
  <c r="R68" i="1"/>
  <c r="T66" i="1"/>
  <c r="S68" i="1"/>
  <c r="S66" i="1"/>
  <c r="U66" i="1"/>
  <c r="P66" i="1"/>
  <c r="L66" i="1"/>
  <c r="H66" i="1"/>
  <c r="C66" i="1"/>
  <c r="V51" i="1"/>
  <c r="Y55" i="5" l="1"/>
  <c r="X67" i="5"/>
  <c r="X69" i="5" s="1"/>
  <c r="N3" i="19"/>
  <c r="N31" i="19" s="1"/>
  <c r="N3" i="27"/>
  <c r="N33" i="27" s="1"/>
  <c r="N3" i="6"/>
  <c r="N29" i="6" s="1"/>
  <c r="N3" i="32"/>
  <c r="N35" i="32" s="1"/>
  <c r="N29" i="4"/>
  <c r="N3" i="30"/>
  <c r="N33" i="30" s="1"/>
  <c r="N3" i="15"/>
  <c r="N31" i="15" s="1"/>
  <c r="N3" i="40"/>
  <c r="N35" i="40" s="1"/>
  <c r="N3" i="38"/>
  <c r="N35" i="38" s="1"/>
  <c r="N3" i="35"/>
  <c r="N35" i="35" s="1"/>
  <c r="N3" i="29"/>
  <c r="N33" i="29" s="1"/>
  <c r="N3" i="24"/>
  <c r="N33" i="24" s="1"/>
  <c r="N3" i="22"/>
  <c r="N33" i="22" s="1"/>
  <c r="N3" i="11"/>
  <c r="N31" i="11" s="1"/>
  <c r="N3" i="37"/>
  <c r="N35" i="37" s="1"/>
  <c r="N3" i="26"/>
  <c r="N33" i="26" s="1"/>
  <c r="N3" i="21"/>
  <c r="N33" i="21" s="1"/>
  <c r="N3" i="8"/>
  <c r="N29" i="8" s="1"/>
  <c r="N3" i="10"/>
  <c r="N29" i="10" s="1"/>
  <c r="N3" i="39"/>
  <c r="N35" i="39" s="1"/>
  <c r="N3" i="34"/>
  <c r="N35" i="34" s="1"/>
  <c r="N3" i="23"/>
  <c r="N33" i="23" s="1"/>
  <c r="N3" i="18"/>
  <c r="N31" i="18" s="1"/>
  <c r="N3" i="36"/>
  <c r="N35" i="36" s="1"/>
  <c r="N3" i="31"/>
  <c r="N35" i="31" s="1"/>
  <c r="N3" i="20"/>
  <c r="N31" i="20" s="1"/>
  <c r="N3" i="13"/>
  <c r="N31" i="13" s="1"/>
  <c r="N3" i="33"/>
  <c r="N35" i="33" s="1"/>
  <c r="N3" i="28"/>
  <c r="N33" i="28" s="1"/>
  <c r="N3" i="16"/>
  <c r="N31" i="16" s="1"/>
  <c r="N3" i="25"/>
  <c r="N33" i="25" s="1"/>
  <c r="N3" i="9"/>
  <c r="N29" i="9" s="1"/>
  <c r="N3" i="7"/>
  <c r="N29" i="7" s="1"/>
  <c r="N3" i="12"/>
  <c r="N31" i="12" s="1"/>
  <c r="M3" i="4"/>
  <c r="N8" i="6"/>
  <c r="N34" i="6" s="1"/>
  <c r="N8" i="13"/>
  <c r="N36" i="13" s="1"/>
  <c r="N8" i="23"/>
  <c r="N38" i="23" s="1"/>
  <c r="N8" i="36"/>
  <c r="N40" i="36" s="1"/>
  <c r="N8" i="25"/>
  <c r="N38" i="25" s="1"/>
  <c r="N8" i="33"/>
  <c r="N40" i="33" s="1"/>
  <c r="N8" i="31"/>
  <c r="N40" i="31" s="1"/>
  <c r="N8" i="20"/>
  <c r="N36" i="20" s="1"/>
  <c r="N8" i="7"/>
  <c r="N34" i="7" s="1"/>
  <c r="N8" i="30"/>
  <c r="N38" i="30" s="1"/>
  <c r="N8" i="38"/>
  <c r="N40" i="38" s="1"/>
  <c r="N8" i="12"/>
  <c r="N36" i="12" s="1"/>
  <c r="N8" i="22"/>
  <c r="N38" i="22" s="1"/>
  <c r="N8" i="39"/>
  <c r="N40" i="39" s="1"/>
  <c r="N8" i="27"/>
  <c r="N38" i="27" s="1"/>
  <c r="N8" i="35"/>
  <c r="N40" i="35" s="1"/>
  <c r="N8" i="9"/>
  <c r="N34" i="9" s="1"/>
  <c r="N8" i="19"/>
  <c r="N36" i="19" s="1"/>
  <c r="N8" i="40"/>
  <c r="N40" i="40" s="1"/>
  <c r="N8" i="29"/>
  <c r="N38" i="29" s="1"/>
  <c r="N8" i="24"/>
  <c r="N38" i="24" s="1"/>
  <c r="N8" i="32"/>
  <c r="N40" i="32" s="1"/>
  <c r="N8" i="37"/>
  <c r="N40" i="37" s="1"/>
  <c r="N8" i="15"/>
  <c r="N36" i="15" s="1"/>
  <c r="N8" i="21"/>
  <c r="N38" i="21" s="1"/>
  <c r="N8" i="11"/>
  <c r="N36" i="11" s="1"/>
  <c r="N8" i="34"/>
  <c r="N40" i="34" s="1"/>
  <c r="N34" i="4"/>
  <c r="N8" i="10"/>
  <c r="N34" i="10" s="1"/>
  <c r="N8" i="18"/>
  <c r="N36" i="18" s="1"/>
  <c r="N8" i="26"/>
  <c r="N38" i="26" s="1"/>
  <c r="N8" i="28"/>
  <c r="N38" i="28" s="1"/>
  <c r="N8" i="8"/>
  <c r="N34" i="8" s="1"/>
  <c r="N8" i="16"/>
  <c r="N36" i="16" s="1"/>
  <c r="N4" i="8"/>
  <c r="N30" i="8" s="1"/>
  <c r="N4" i="34"/>
  <c r="N36" i="34" s="1"/>
  <c r="N4" i="39"/>
  <c r="N36" i="39" s="1"/>
  <c r="N4" i="18"/>
  <c r="N32" i="18" s="1"/>
  <c r="N4" i="21"/>
  <c r="N34" i="21" s="1"/>
  <c r="N4" i="23"/>
  <c r="N34" i="23" s="1"/>
  <c r="N4" i="31"/>
  <c r="N36" i="31" s="1"/>
  <c r="N4" i="36"/>
  <c r="N36" i="36" s="1"/>
  <c r="N4" i="13"/>
  <c r="N32" i="13" s="1"/>
  <c r="N4" i="20"/>
  <c r="N32" i="20" s="1"/>
  <c r="N4" i="25"/>
  <c r="N34" i="25" s="1"/>
  <c r="N4" i="33"/>
  <c r="N36" i="33" s="1"/>
  <c r="N4" i="28"/>
  <c r="N34" i="28" s="1"/>
  <c r="N4" i="26"/>
  <c r="N34" i="26" s="1"/>
  <c r="N4" i="16"/>
  <c r="N32" i="16" s="1"/>
  <c r="N4" i="10"/>
  <c r="N30" i="10" s="1"/>
  <c r="N4" i="30"/>
  <c r="N34" i="30" s="1"/>
  <c r="N4" i="7"/>
  <c r="N30" i="7" s="1"/>
  <c r="N4" i="12"/>
  <c r="N32" i="12" s="1"/>
  <c r="N4" i="38"/>
  <c r="N36" i="38" s="1"/>
  <c r="N4" i="11"/>
  <c r="N32" i="11" s="1"/>
  <c r="N4" i="24"/>
  <c r="N34" i="24" s="1"/>
  <c r="N4" i="22"/>
  <c r="N34" i="22" s="1"/>
  <c r="N4" i="27"/>
  <c r="N34" i="27" s="1"/>
  <c r="N4" i="35"/>
  <c r="N36" i="35" s="1"/>
  <c r="N30" i="4"/>
  <c r="N4" i="6"/>
  <c r="N30" i="6" s="1"/>
  <c r="N4" i="9"/>
  <c r="N30" i="9" s="1"/>
  <c r="N4" i="19"/>
  <c r="N32" i="19" s="1"/>
  <c r="N4" i="32"/>
  <c r="N36" i="32" s="1"/>
  <c r="N4" i="40"/>
  <c r="N36" i="40" s="1"/>
  <c r="N4" i="29"/>
  <c r="N34" i="29" s="1"/>
  <c r="N4" i="15"/>
  <c r="N32" i="15" s="1"/>
  <c r="N4" i="37"/>
  <c r="N36" i="37" s="1"/>
  <c r="N9" i="21"/>
  <c r="N39" i="21" s="1"/>
  <c r="N9" i="29"/>
  <c r="N39" i="29" s="1"/>
  <c r="N9" i="34"/>
  <c r="N41" i="34" s="1"/>
  <c r="N9" i="11"/>
  <c r="N37" i="11" s="1"/>
  <c r="N9" i="18"/>
  <c r="N37" i="18" s="1"/>
  <c r="N9" i="39"/>
  <c r="N41" i="39" s="1"/>
  <c r="N9" i="24"/>
  <c r="N39" i="24" s="1"/>
  <c r="N9" i="31"/>
  <c r="N41" i="31" s="1"/>
  <c r="N9" i="23"/>
  <c r="N39" i="23" s="1"/>
  <c r="N9" i="8"/>
  <c r="N35" i="8" s="1"/>
  <c r="N9" i="13"/>
  <c r="N37" i="13" s="1"/>
  <c r="N9" i="30"/>
  <c r="N39" i="30" s="1"/>
  <c r="N9" i="7"/>
  <c r="N35" i="7" s="1"/>
  <c r="N9" i="12"/>
  <c r="N37" i="12" s="1"/>
  <c r="N9" i="28"/>
  <c r="N39" i="28" s="1"/>
  <c r="N35" i="4"/>
  <c r="N9" i="15"/>
  <c r="N37" i="15" s="1"/>
  <c r="N9" i="10"/>
  <c r="N35" i="10" s="1"/>
  <c r="N9" i="36"/>
  <c r="N41" i="36" s="1"/>
  <c r="N9" i="33"/>
  <c r="N41" i="33" s="1"/>
  <c r="N9" i="38"/>
  <c r="N41" i="38" s="1"/>
  <c r="N9" i="20"/>
  <c r="N37" i="20" s="1"/>
  <c r="N9" i="16"/>
  <c r="N37" i="16" s="1"/>
  <c r="N9" i="22"/>
  <c r="N39" i="22" s="1"/>
  <c r="N9" i="27"/>
  <c r="N39" i="27" s="1"/>
  <c r="N9" i="35"/>
  <c r="N41" i="35" s="1"/>
  <c r="N9" i="9"/>
  <c r="N35" i="9" s="1"/>
  <c r="N9" i="19"/>
  <c r="N37" i="19" s="1"/>
  <c r="N9" i="25"/>
  <c r="N39" i="25" s="1"/>
  <c r="N9" i="26"/>
  <c r="N39" i="26" s="1"/>
  <c r="N9" i="40"/>
  <c r="N41" i="40" s="1"/>
  <c r="N9" i="32"/>
  <c r="N41" i="32" s="1"/>
  <c r="N9" i="6"/>
  <c r="N35" i="6" s="1"/>
  <c r="N9" i="37"/>
  <c r="N41" i="37" s="1"/>
  <c r="M4" i="4"/>
  <c r="N5" i="21"/>
  <c r="N35" i="21" s="1"/>
  <c r="N5" i="19"/>
  <c r="N33" i="19" s="1"/>
  <c r="N5" i="9"/>
  <c r="N31" i="9" s="1"/>
  <c r="N5" i="40"/>
  <c r="N37" i="40" s="1"/>
  <c r="N5" i="26"/>
  <c r="N35" i="26" s="1"/>
  <c r="N5" i="6"/>
  <c r="N31" i="6" s="1"/>
  <c r="N5" i="24"/>
  <c r="N35" i="24" s="1"/>
  <c r="N5" i="32"/>
  <c r="N37" i="32" s="1"/>
  <c r="N5" i="29"/>
  <c r="N35" i="29" s="1"/>
  <c r="N5" i="34"/>
  <c r="N37" i="34" s="1"/>
  <c r="N5" i="15"/>
  <c r="N33" i="15" s="1"/>
  <c r="N5" i="11"/>
  <c r="N33" i="11" s="1"/>
  <c r="N5" i="18"/>
  <c r="N33" i="18" s="1"/>
  <c r="N5" i="39"/>
  <c r="N37" i="39" s="1"/>
  <c r="N5" i="31"/>
  <c r="N37" i="31" s="1"/>
  <c r="N5" i="23"/>
  <c r="N35" i="23" s="1"/>
  <c r="N5" i="13"/>
  <c r="N33" i="13" s="1"/>
  <c r="N5" i="37"/>
  <c r="N37" i="37" s="1"/>
  <c r="N5" i="22"/>
  <c r="N35" i="22" s="1"/>
  <c r="N5" i="35"/>
  <c r="N37" i="35" s="1"/>
  <c r="N5" i="36"/>
  <c r="N37" i="36" s="1"/>
  <c r="N31" i="4"/>
  <c r="N5" i="20"/>
  <c r="N33" i="20" s="1"/>
  <c r="N5" i="28"/>
  <c r="N35" i="28" s="1"/>
  <c r="N5" i="33"/>
  <c r="N37" i="33" s="1"/>
  <c r="N5" i="10"/>
  <c r="N31" i="10" s="1"/>
  <c r="N5" i="7"/>
  <c r="N31" i="7" s="1"/>
  <c r="N5" i="16"/>
  <c r="N33" i="16" s="1"/>
  <c r="N5" i="38"/>
  <c r="N37" i="38" s="1"/>
  <c r="N5" i="30"/>
  <c r="N35" i="30" s="1"/>
  <c r="N5" i="8"/>
  <c r="N31" i="8" s="1"/>
  <c r="N5" i="27"/>
  <c r="N35" i="27" s="1"/>
  <c r="N5" i="12"/>
  <c r="N33" i="12" s="1"/>
  <c r="N5" i="25"/>
  <c r="N35" i="25" s="1"/>
  <c r="M9" i="4"/>
  <c r="N10" i="13"/>
  <c r="N38" i="13" s="1"/>
  <c r="N10" i="23"/>
  <c r="N40" i="23" s="1"/>
  <c r="N10" i="28"/>
  <c r="N40" i="28" s="1"/>
  <c r="N10" i="36"/>
  <c r="N42" i="36" s="1"/>
  <c r="N10" i="10"/>
  <c r="N36" i="10" s="1"/>
  <c r="N10" i="20"/>
  <c r="N38" i="20" s="1"/>
  <c r="N10" i="38"/>
  <c r="N42" i="38" s="1"/>
  <c r="N10" i="33"/>
  <c r="N42" i="33" s="1"/>
  <c r="N10" i="8"/>
  <c r="N36" i="8" s="1"/>
  <c r="N10" i="6"/>
  <c r="N36" i="6" s="1"/>
  <c r="N10" i="25"/>
  <c r="N40" i="25" s="1"/>
  <c r="N10" i="16"/>
  <c r="N38" i="16" s="1"/>
  <c r="N36" i="4"/>
  <c r="N10" i="7"/>
  <c r="N36" i="7" s="1"/>
  <c r="N10" i="9"/>
  <c r="N36" i="9" s="1"/>
  <c r="N10" i="39"/>
  <c r="N42" i="39" s="1"/>
  <c r="N10" i="30"/>
  <c r="N40" i="30" s="1"/>
  <c r="N10" i="22"/>
  <c r="N40" i="22" s="1"/>
  <c r="N10" i="31"/>
  <c r="N42" i="31" s="1"/>
  <c r="N10" i="12"/>
  <c r="N38" i="12" s="1"/>
  <c r="N10" i="35"/>
  <c r="N42" i="35" s="1"/>
  <c r="N10" i="27"/>
  <c r="N40" i="27" s="1"/>
  <c r="N10" i="19"/>
  <c r="N38" i="19" s="1"/>
  <c r="N10" i="40"/>
  <c r="N42" i="40" s="1"/>
  <c r="N10" i="32"/>
  <c r="N42" i="32" s="1"/>
  <c r="N10" i="18"/>
  <c r="N38" i="18" s="1"/>
  <c r="N10" i="24"/>
  <c r="N40" i="24" s="1"/>
  <c r="N10" i="15"/>
  <c r="N38" i="15" s="1"/>
  <c r="N10" i="37"/>
  <c r="N42" i="37" s="1"/>
  <c r="N10" i="29"/>
  <c r="N40" i="29" s="1"/>
  <c r="N10" i="21"/>
  <c r="N40" i="21" s="1"/>
  <c r="N10" i="11"/>
  <c r="N38" i="11" s="1"/>
  <c r="N10" i="34"/>
  <c r="N42" i="34" s="1"/>
  <c r="N10" i="26"/>
  <c r="N40" i="26" s="1"/>
  <c r="N6" i="27"/>
  <c r="N36" i="27" s="1"/>
  <c r="N6" i="38"/>
  <c r="N38" i="38" s="1"/>
  <c r="N6" i="9"/>
  <c r="N32" i="9" s="1"/>
  <c r="N6" i="22"/>
  <c r="N36" i="22" s="1"/>
  <c r="N6" i="40"/>
  <c r="N38" i="40" s="1"/>
  <c r="N6" i="19"/>
  <c r="N34" i="19" s="1"/>
  <c r="N6" i="12"/>
  <c r="N34" i="12" s="1"/>
  <c r="N6" i="24"/>
  <c r="N36" i="24" s="1"/>
  <c r="N6" i="32"/>
  <c r="N38" i="32" s="1"/>
  <c r="N6" i="37"/>
  <c r="N38" i="37" s="1"/>
  <c r="N6" i="15"/>
  <c r="N34" i="15" s="1"/>
  <c r="N6" i="21"/>
  <c r="N36" i="21" s="1"/>
  <c r="N6" i="29"/>
  <c r="N36" i="29" s="1"/>
  <c r="N6" i="30"/>
  <c r="N36" i="30" s="1"/>
  <c r="N6" i="6"/>
  <c r="N32" i="6" s="1"/>
  <c r="N6" i="34"/>
  <c r="N38" i="34" s="1"/>
  <c r="N6" i="11"/>
  <c r="N34" i="11" s="1"/>
  <c r="N6" i="26"/>
  <c r="N36" i="26" s="1"/>
  <c r="N6" i="18"/>
  <c r="N34" i="18" s="1"/>
  <c r="N6" i="23"/>
  <c r="N36" i="23" s="1"/>
  <c r="N6" i="7"/>
  <c r="N32" i="7" s="1"/>
  <c r="N6" i="8"/>
  <c r="N32" i="8" s="1"/>
  <c r="N6" i="31"/>
  <c r="N38" i="31" s="1"/>
  <c r="N6" i="39"/>
  <c r="N38" i="39" s="1"/>
  <c r="N6" i="13"/>
  <c r="N34" i="13" s="1"/>
  <c r="N32" i="4"/>
  <c r="N6" i="36"/>
  <c r="N38" i="36" s="1"/>
  <c r="N6" i="28"/>
  <c r="N36" i="28" s="1"/>
  <c r="N6" i="20"/>
  <c r="N34" i="20" s="1"/>
  <c r="N6" i="10"/>
  <c r="N32" i="10" s="1"/>
  <c r="N6" i="33"/>
  <c r="N38" i="33" s="1"/>
  <c r="N6" i="35"/>
  <c r="N38" i="35" s="1"/>
  <c r="N6" i="16"/>
  <c r="N34" i="16" s="1"/>
  <c r="N6" i="25"/>
  <c r="N36" i="25" s="1"/>
  <c r="M10" i="4"/>
  <c r="M5" i="4"/>
  <c r="N11" i="18"/>
  <c r="N39" i="18" s="1"/>
  <c r="N11" i="8"/>
  <c r="N37" i="8" s="1"/>
  <c r="N11" i="21"/>
  <c r="N41" i="21" s="1"/>
  <c r="N11" i="31"/>
  <c r="N43" i="31" s="1"/>
  <c r="N11" i="20"/>
  <c r="N39" i="20" s="1"/>
  <c r="N11" i="13"/>
  <c r="N39" i="13" s="1"/>
  <c r="N11" i="39"/>
  <c r="N43" i="39" s="1"/>
  <c r="N11" i="19"/>
  <c r="N39" i="19" s="1"/>
  <c r="N11" i="23"/>
  <c r="N41" i="23" s="1"/>
  <c r="N11" i="28"/>
  <c r="N41" i="28" s="1"/>
  <c r="N11" i="36"/>
  <c r="N43" i="36" s="1"/>
  <c r="N11" i="11"/>
  <c r="N39" i="11" s="1"/>
  <c r="N11" i="10"/>
  <c r="N37" i="10" s="1"/>
  <c r="N11" i="33"/>
  <c r="N43" i="33" s="1"/>
  <c r="N11" i="25"/>
  <c r="N41" i="25" s="1"/>
  <c r="N11" i="16"/>
  <c r="N39" i="16" s="1"/>
  <c r="N11" i="7"/>
  <c r="N37" i="7" s="1"/>
  <c r="N37" i="4"/>
  <c r="N11" i="35"/>
  <c r="N43" i="35" s="1"/>
  <c r="N11" i="30"/>
  <c r="N41" i="30" s="1"/>
  <c r="N11" i="6"/>
  <c r="N37" i="6" s="1"/>
  <c r="N11" i="38"/>
  <c r="N43" i="38" s="1"/>
  <c r="N11" i="12"/>
  <c r="N39" i="12" s="1"/>
  <c r="N11" i="27"/>
  <c r="N41" i="27" s="1"/>
  <c r="N11" i="22"/>
  <c r="N41" i="22" s="1"/>
  <c r="N11" i="40"/>
  <c r="N43" i="40" s="1"/>
  <c r="N11" i="9"/>
  <c r="N37" i="9" s="1"/>
  <c r="N11" i="32"/>
  <c r="N43" i="32" s="1"/>
  <c r="N11" i="26"/>
  <c r="N41" i="26" s="1"/>
  <c r="N11" i="24"/>
  <c r="N41" i="24" s="1"/>
  <c r="N11" i="15"/>
  <c r="N39" i="15" s="1"/>
  <c r="N11" i="34"/>
  <c r="N43" i="34" s="1"/>
  <c r="N11" i="37"/>
  <c r="N43" i="37" s="1"/>
  <c r="N11" i="29"/>
  <c r="N41" i="29" s="1"/>
  <c r="N7" i="6"/>
  <c r="N33" i="6" s="1"/>
  <c r="N7" i="34"/>
  <c r="N39" i="34" s="1"/>
  <c r="N7" i="26"/>
  <c r="N37" i="26" s="1"/>
  <c r="N7" i="39"/>
  <c r="N39" i="39" s="1"/>
  <c r="N7" i="18"/>
  <c r="N35" i="18" s="1"/>
  <c r="N7" i="8"/>
  <c r="N33" i="8" s="1"/>
  <c r="N7" i="23"/>
  <c r="N37" i="23" s="1"/>
  <c r="N7" i="31"/>
  <c r="N39" i="31" s="1"/>
  <c r="N7" i="36"/>
  <c r="N39" i="36" s="1"/>
  <c r="N7" i="28"/>
  <c r="N37" i="28" s="1"/>
  <c r="N7" i="20"/>
  <c r="N35" i="20" s="1"/>
  <c r="N7" i="10"/>
  <c r="N33" i="10" s="1"/>
  <c r="N7" i="29"/>
  <c r="N37" i="29" s="1"/>
  <c r="N7" i="33"/>
  <c r="N39" i="33" s="1"/>
  <c r="N7" i="32"/>
  <c r="N39" i="32" s="1"/>
  <c r="N7" i="21"/>
  <c r="N37" i="21" s="1"/>
  <c r="N7" i="16"/>
  <c r="N35" i="16" s="1"/>
  <c r="N7" i="25"/>
  <c r="N37" i="25" s="1"/>
  <c r="N7" i="30"/>
  <c r="N37" i="30" s="1"/>
  <c r="N7" i="7"/>
  <c r="N33" i="7" s="1"/>
  <c r="N7" i="12"/>
  <c r="N35" i="12" s="1"/>
  <c r="N7" i="15"/>
  <c r="N35" i="15" s="1"/>
  <c r="N7" i="37"/>
  <c r="N39" i="37" s="1"/>
  <c r="N7" i="13"/>
  <c r="N35" i="13" s="1"/>
  <c r="N7" i="38"/>
  <c r="N39" i="38" s="1"/>
  <c r="N7" i="11"/>
  <c r="N35" i="11" s="1"/>
  <c r="N7" i="27"/>
  <c r="N37" i="27" s="1"/>
  <c r="N7" i="22"/>
  <c r="N37" i="22" s="1"/>
  <c r="N7" i="9"/>
  <c r="N33" i="9" s="1"/>
  <c r="N33" i="4"/>
  <c r="N7" i="40"/>
  <c r="N39" i="40" s="1"/>
  <c r="N7" i="35"/>
  <c r="N39" i="35" s="1"/>
  <c r="N7" i="24"/>
  <c r="N37" i="24" s="1"/>
  <c r="N7" i="19"/>
  <c r="N35" i="19" s="1"/>
  <c r="V66" i="1"/>
  <c r="V68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B21" i="1"/>
  <c r="U13" i="1"/>
  <c r="T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55" i="5" l="1"/>
  <c r="Y67" i="5"/>
  <c r="Y69" i="5" s="1"/>
  <c r="AL46" i="5"/>
  <c r="AL49" i="5" s="1"/>
  <c r="AL50" i="5" s="1"/>
  <c r="AA55" i="5" l="1"/>
  <c r="Z67" i="5"/>
  <c r="Z69" i="5" s="1"/>
  <c r="Q11" i="4"/>
  <c r="S11" i="4" s="1"/>
  <c r="AB55" i="5" l="1"/>
  <c r="AA67" i="5"/>
  <c r="AA69" i="5" s="1"/>
  <c r="N2" i="4"/>
  <c r="N2" i="38" s="1"/>
  <c r="O2" i="6"/>
  <c r="L37" i="6"/>
  <c r="L38" i="6" s="1"/>
  <c r="F16" i="5" s="1"/>
  <c r="L11" i="6"/>
  <c r="L12" i="6" s="1"/>
  <c r="Q8" i="4"/>
  <c r="S8" i="4" s="1"/>
  <c r="Q5" i="4"/>
  <c r="S5" i="4" s="1"/>
  <c r="Q3" i="4"/>
  <c r="S3" i="4" s="1"/>
  <c r="Q7" i="4"/>
  <c r="S7" i="4" s="1"/>
  <c r="Q9" i="4"/>
  <c r="S9" i="4" s="1"/>
  <c r="Q6" i="4"/>
  <c r="S6" i="4" s="1"/>
  <c r="Q10" i="4"/>
  <c r="S10" i="4" s="1"/>
  <c r="F19" i="5"/>
  <c r="F21" i="5" s="1"/>
  <c r="E7" i="5"/>
  <c r="Q2" i="4"/>
  <c r="S2" i="4" s="1"/>
  <c r="Q4" i="4"/>
  <c r="S4" i="4" s="1"/>
  <c r="AC55" i="5" l="1"/>
  <c r="AB67" i="5"/>
  <c r="AB69" i="5" s="1"/>
  <c r="M2" i="4"/>
  <c r="J25" i="4"/>
  <c r="N34" i="38"/>
  <c r="N2" i="22"/>
  <c r="N38" i="4"/>
  <c r="N2" i="32"/>
  <c r="N2" i="15"/>
  <c r="N2" i="29"/>
  <c r="N2" i="11"/>
  <c r="N30" i="11" s="1"/>
  <c r="N2" i="30"/>
  <c r="N2" i="26"/>
  <c r="N2" i="8"/>
  <c r="N28" i="8" s="1"/>
  <c r="N38" i="8" s="1"/>
  <c r="N2" i="39"/>
  <c r="N2" i="23"/>
  <c r="N2" i="36"/>
  <c r="N2" i="20"/>
  <c r="N2" i="33"/>
  <c r="N2" i="16"/>
  <c r="N2" i="12"/>
  <c r="N2" i="27"/>
  <c r="N2" i="9"/>
  <c r="N28" i="9" s="1"/>
  <c r="N38" i="9" s="1"/>
  <c r="N2" i="40"/>
  <c r="N2" i="24"/>
  <c r="N2" i="37"/>
  <c r="N2" i="21"/>
  <c r="N2" i="13"/>
  <c r="N2" i="34"/>
  <c r="N2" i="18"/>
  <c r="N2" i="31"/>
  <c r="N2" i="28"/>
  <c r="N2" i="10"/>
  <c r="N28" i="10" s="1"/>
  <c r="N38" i="10" s="1"/>
  <c r="N2" i="35"/>
  <c r="N2" i="25"/>
  <c r="N2" i="7"/>
  <c r="N2" i="19"/>
  <c r="N2" i="6"/>
  <c r="N28" i="6" s="1"/>
  <c r="N38" i="6" s="1"/>
  <c r="N12" i="4"/>
  <c r="G20" i="5"/>
  <c r="C47" i="7" s="1"/>
  <c r="AD55" i="5" l="1"/>
  <c r="AC67" i="5"/>
  <c r="AC69" i="5" s="1"/>
  <c r="E24" i="5"/>
  <c r="C48" i="7"/>
  <c r="C43" i="7"/>
  <c r="N34" i="35"/>
  <c r="N34" i="36"/>
  <c r="N30" i="18"/>
  <c r="N32" i="26"/>
  <c r="N32" i="25"/>
  <c r="N32" i="23"/>
  <c r="N32" i="30"/>
  <c r="N30" i="16"/>
  <c r="N34" i="33"/>
  <c r="N32" i="28"/>
  <c r="N34" i="31"/>
  <c r="N32" i="29"/>
  <c r="N34" i="34"/>
  <c r="N32" i="24"/>
  <c r="N30" i="15"/>
  <c r="N32" i="21"/>
  <c r="N34" i="40"/>
  <c r="N34" i="32"/>
  <c r="N34" i="39"/>
  <c r="N30" i="13"/>
  <c r="N34" i="37"/>
  <c r="N32" i="27"/>
  <c r="N32" i="22"/>
  <c r="N30" i="20"/>
  <c r="N30" i="19"/>
  <c r="N30" i="12"/>
  <c r="C50" i="7"/>
  <c r="N28" i="7"/>
  <c r="N38" i="7" s="1"/>
  <c r="N28" i="39"/>
  <c r="N27" i="29"/>
  <c r="N29" i="29" s="1"/>
  <c r="N26" i="12"/>
  <c r="N27" i="12" s="1"/>
  <c r="N28" i="32"/>
  <c r="N26" i="16"/>
  <c r="N28" i="35"/>
  <c r="N27" i="24"/>
  <c r="N27" i="28"/>
  <c r="N27" i="30"/>
  <c r="N28" i="38"/>
  <c r="N28" i="40"/>
  <c r="N26" i="11"/>
  <c r="N28" i="31"/>
  <c r="N26" i="15"/>
  <c r="N27" i="23"/>
  <c r="N27" i="27"/>
  <c r="N28" i="34"/>
  <c r="N26" i="19"/>
  <c r="N28" i="37"/>
  <c r="N27" i="22"/>
  <c r="N27" i="26"/>
  <c r="N26" i="13"/>
  <c r="N26" i="20"/>
  <c r="N28" i="33"/>
  <c r="N27" i="21"/>
  <c r="N27" i="25"/>
  <c r="N26" i="18"/>
  <c r="N28" i="36"/>
  <c r="C45" i="7"/>
  <c r="C49" i="7"/>
  <c r="C42" i="7"/>
  <c r="C44" i="7"/>
  <c r="C41" i="7"/>
  <c r="N12" i="6"/>
  <c r="N15" i="40"/>
  <c r="N14" i="24"/>
  <c r="N15" i="34"/>
  <c r="N13" i="18"/>
  <c r="N15" i="31"/>
  <c r="N13" i="13"/>
  <c r="N14" i="28"/>
  <c r="N12" i="10"/>
  <c r="N15" i="32"/>
  <c r="N14" i="25"/>
  <c r="N12" i="7"/>
  <c r="N15" i="38"/>
  <c r="N14" i="22"/>
  <c r="N13" i="15"/>
  <c r="N15" i="35"/>
  <c r="N13" i="19"/>
  <c r="N14" i="29"/>
  <c r="N13" i="11"/>
  <c r="N13" i="16"/>
  <c r="N14" i="26"/>
  <c r="N12" i="8"/>
  <c r="N15" i="39"/>
  <c r="N14" i="23"/>
  <c r="N15" i="33"/>
  <c r="N15" i="36"/>
  <c r="N13" i="20"/>
  <c r="N14" i="30"/>
  <c r="N13" i="12"/>
  <c r="N15" i="37"/>
  <c r="N14" i="21"/>
  <c r="N14" i="27"/>
  <c r="N12" i="9"/>
  <c r="C46" i="7"/>
  <c r="AE55" i="5" l="1"/>
  <c r="AD67" i="5"/>
  <c r="AD69" i="5" s="1"/>
  <c r="E25" i="5"/>
  <c r="N40" i="18"/>
  <c r="N41" i="18" s="1"/>
  <c r="N27" i="18"/>
  <c r="N40" i="11"/>
  <c r="N41" i="11" s="1"/>
  <c r="N27" i="11"/>
  <c r="N44" i="39"/>
  <c r="N47" i="39" s="1"/>
  <c r="N31" i="39"/>
  <c r="N42" i="25"/>
  <c r="N44" i="25" s="1"/>
  <c r="N29" i="25"/>
  <c r="N44" i="40"/>
  <c r="N47" i="40" s="1"/>
  <c r="N31" i="40"/>
  <c r="N44" i="33"/>
  <c r="N47" i="33" s="1"/>
  <c r="N31" i="33"/>
  <c r="N42" i="30"/>
  <c r="N44" i="30" s="1"/>
  <c r="N29" i="30"/>
  <c r="N44" i="38"/>
  <c r="N47" i="38" s="1"/>
  <c r="N31" i="38"/>
  <c r="N40" i="20"/>
  <c r="N41" i="20" s="1"/>
  <c r="N27" i="20"/>
  <c r="N42" i="28"/>
  <c r="N44" i="28" s="1"/>
  <c r="N29" i="28"/>
  <c r="N40" i="13"/>
  <c r="N41" i="13" s="1"/>
  <c r="N27" i="13"/>
  <c r="N42" i="24"/>
  <c r="N44" i="24" s="1"/>
  <c r="N29" i="24"/>
  <c r="N42" i="21"/>
  <c r="N44" i="21" s="1"/>
  <c r="N29" i="21"/>
  <c r="N42" i="26"/>
  <c r="N44" i="26" s="1"/>
  <c r="N29" i="26"/>
  <c r="N44" i="35"/>
  <c r="N47" i="35" s="1"/>
  <c r="N31" i="35"/>
  <c r="N40" i="15"/>
  <c r="N41" i="15" s="1"/>
  <c r="N27" i="15"/>
  <c r="N42" i="22"/>
  <c r="N44" i="22" s="1"/>
  <c r="N29" i="22"/>
  <c r="N40" i="16"/>
  <c r="N41" i="16" s="1"/>
  <c r="N27" i="16"/>
  <c r="N44" i="36"/>
  <c r="N47" i="36" s="1"/>
  <c r="N31" i="36"/>
  <c r="N25" i="10"/>
  <c r="N44" i="32"/>
  <c r="N47" i="32" s="1"/>
  <c r="N31" i="32"/>
  <c r="N42" i="27"/>
  <c r="N44" i="27" s="1"/>
  <c r="N29" i="27"/>
  <c r="N44" i="31"/>
  <c r="N47" i="31" s="1"/>
  <c r="N31" i="31"/>
  <c r="N44" i="37"/>
  <c r="N47" i="37" s="1"/>
  <c r="N31" i="37"/>
  <c r="N40" i="12"/>
  <c r="N41" i="12" s="1"/>
  <c r="N25" i="9"/>
  <c r="N42" i="23"/>
  <c r="N44" i="23" s="1"/>
  <c r="N29" i="23"/>
  <c r="N40" i="19"/>
  <c r="N41" i="19" s="1"/>
  <c r="N27" i="19"/>
  <c r="N44" i="34"/>
  <c r="N47" i="34" s="1"/>
  <c r="N31" i="34"/>
  <c r="N42" i="29"/>
  <c r="N44" i="29" s="1"/>
  <c r="AF55" i="5" l="1"/>
  <c r="AE67" i="5"/>
  <c r="AE69" i="5" s="1"/>
  <c r="I12" i="4"/>
  <c r="B4" i="4"/>
  <c r="B8" i="4" s="1"/>
  <c r="AG55" i="5" l="1"/>
  <c r="AF67" i="5"/>
  <c r="AF69" i="5" s="1"/>
  <c r="C21" i="4"/>
  <c r="I2" i="4"/>
  <c r="C16" i="4"/>
  <c r="C22" i="4"/>
  <c r="I8" i="4"/>
  <c r="C20" i="4"/>
  <c r="C17" i="4"/>
  <c r="I11" i="4"/>
  <c r="O11" i="6" s="1"/>
  <c r="C23" i="4"/>
  <c r="I5" i="4"/>
  <c r="I9" i="4"/>
  <c r="I4" i="4"/>
  <c r="I10" i="4"/>
  <c r="C24" i="4"/>
  <c r="C15" i="4"/>
  <c r="I3" i="4"/>
  <c r="I6" i="4"/>
  <c r="C19" i="4"/>
  <c r="C18" i="4"/>
  <c r="J12" i="4"/>
  <c r="AH55" i="5" l="1"/>
  <c r="AG67" i="5"/>
  <c r="AG69" i="5" s="1"/>
  <c r="J4" i="4"/>
  <c r="J30" i="4" s="1"/>
  <c r="I30" i="4"/>
  <c r="J9" i="4"/>
  <c r="J35" i="4" s="1"/>
  <c r="I35" i="4"/>
  <c r="J7" i="4"/>
  <c r="J33" i="4" s="1"/>
  <c r="I33" i="4"/>
  <c r="J10" i="4"/>
  <c r="J36" i="4" s="1"/>
  <c r="I36" i="4"/>
  <c r="J5" i="4"/>
  <c r="J31" i="4" s="1"/>
  <c r="I31" i="4"/>
  <c r="J6" i="4"/>
  <c r="J32" i="4" s="1"/>
  <c r="I32" i="4"/>
  <c r="J11" i="4"/>
  <c r="J37" i="4" s="1"/>
  <c r="I37" i="4"/>
  <c r="J8" i="4"/>
  <c r="J34" i="4" s="1"/>
  <c r="I34" i="4"/>
  <c r="J3" i="4"/>
  <c r="J29" i="4" s="1"/>
  <c r="I29" i="4"/>
  <c r="AI55" i="5" l="1"/>
  <c r="AH67" i="5"/>
  <c r="AH69" i="5" s="1"/>
  <c r="O29" i="4"/>
  <c r="O37" i="4"/>
  <c r="O35" i="4"/>
  <c r="O31" i="4"/>
  <c r="O30" i="4"/>
  <c r="O34" i="4"/>
  <c r="M8" i="6"/>
  <c r="Q8" i="6"/>
  <c r="O36" i="4"/>
  <c r="O33" i="4"/>
  <c r="M3" i="6"/>
  <c r="Q3" i="6"/>
  <c r="Q2" i="6"/>
  <c r="O12" i="6"/>
  <c r="M2" i="6"/>
  <c r="M10" i="6"/>
  <c r="Q10" i="6"/>
  <c r="M11" i="6"/>
  <c r="Q11" i="6"/>
  <c r="M9" i="6"/>
  <c r="Q9" i="6"/>
  <c r="J38" i="4"/>
  <c r="M4" i="6"/>
  <c r="Q4" i="6"/>
  <c r="M5" i="6"/>
  <c r="Q5" i="6"/>
  <c r="O32" i="4"/>
  <c r="M7" i="6"/>
  <c r="Q7" i="6"/>
  <c r="I38" i="4"/>
  <c r="M6" i="6"/>
  <c r="Q6" i="6"/>
  <c r="AJ55" i="5" l="1"/>
  <c r="AI67" i="5"/>
  <c r="AI69" i="5" s="1"/>
  <c r="O38" i="4"/>
  <c r="F34" i="5"/>
  <c r="F51" i="5" s="1"/>
  <c r="M12" i="6"/>
  <c r="F24" i="5" s="1"/>
  <c r="E30" i="5"/>
  <c r="R2" i="6"/>
  <c r="S2" i="6" s="1"/>
  <c r="AK55" i="5" l="1"/>
  <c r="AJ67" i="5"/>
  <c r="AJ69" i="5" s="1"/>
  <c r="O25" i="4"/>
  <c r="E28" i="5" s="1"/>
  <c r="E40" i="5"/>
  <c r="E37" i="5" s="1"/>
  <c r="E38" i="5" s="1"/>
  <c r="E59" i="5" s="1"/>
  <c r="E58" i="5" s="1"/>
  <c r="E35" i="5"/>
  <c r="F25" i="5"/>
  <c r="F26" i="5"/>
  <c r="G19" i="5"/>
  <c r="G12" i="5"/>
  <c r="F7" i="5"/>
  <c r="AL55" i="5" l="1"/>
  <c r="AL67" i="5" s="1"/>
  <c r="AL69" i="5" s="1"/>
  <c r="AK67" i="5"/>
  <c r="AK69" i="5" s="1"/>
  <c r="E61" i="5"/>
  <c r="E42" i="5"/>
  <c r="E44" i="5" s="1"/>
  <c r="G21" i="5"/>
  <c r="H20" i="5"/>
  <c r="B4" i="6"/>
  <c r="B8" i="6" s="1"/>
  <c r="I12" i="6"/>
  <c r="L11" i="7"/>
  <c r="L12" i="7" s="1"/>
  <c r="L37" i="7"/>
  <c r="L38" i="7" s="1"/>
  <c r="G16" i="5" s="1"/>
  <c r="R4" i="6"/>
  <c r="S4" i="6" s="1"/>
  <c r="E62" i="5" l="1"/>
  <c r="E63" i="5"/>
  <c r="E41" i="5"/>
  <c r="E43" i="5" s="1"/>
  <c r="C45" i="8"/>
  <c r="C49" i="8"/>
  <c r="C48" i="8"/>
  <c r="C44" i="8"/>
  <c r="C46" i="8"/>
  <c r="C42" i="8"/>
  <c r="C47" i="8"/>
  <c r="C43" i="8"/>
  <c r="C50" i="8"/>
  <c r="C41" i="8"/>
  <c r="C19" i="6"/>
  <c r="H6" i="6" s="1"/>
  <c r="C17" i="6"/>
  <c r="H4" i="6" s="1"/>
  <c r="C22" i="6"/>
  <c r="H9" i="6" s="1"/>
  <c r="C18" i="6"/>
  <c r="H5" i="6" s="1"/>
  <c r="C16" i="6"/>
  <c r="H3" i="6" s="1"/>
  <c r="C15" i="6"/>
  <c r="H2" i="6" s="1"/>
  <c r="C23" i="6"/>
  <c r="H10" i="6" s="1"/>
  <c r="C21" i="6"/>
  <c r="H8" i="6" s="1"/>
  <c r="C20" i="6"/>
  <c r="H7" i="6" s="1"/>
  <c r="C24" i="6"/>
  <c r="H11" i="6" s="1"/>
  <c r="R5" i="6"/>
  <c r="S5" i="6" s="1"/>
  <c r="I2" i="6" l="1"/>
  <c r="K2" i="6"/>
  <c r="R6" i="6"/>
  <c r="S6" i="6" s="1"/>
  <c r="K3" i="6" l="1"/>
  <c r="O2" i="7"/>
  <c r="I3" i="6"/>
  <c r="I28" i="6"/>
  <c r="J2" i="6"/>
  <c r="J28" i="6" s="1"/>
  <c r="R7" i="6"/>
  <c r="S7" i="6" s="1"/>
  <c r="O3" i="7" l="1"/>
  <c r="K4" i="6"/>
  <c r="M2" i="7"/>
  <c r="Q2" i="7"/>
  <c r="O28" i="6"/>
  <c r="R3" i="6"/>
  <c r="S3" i="6" s="1"/>
  <c r="I29" i="6"/>
  <c r="J3" i="6"/>
  <c r="J29" i="6" s="1"/>
  <c r="I4" i="6"/>
  <c r="R8" i="6"/>
  <c r="S8" i="6" s="1"/>
  <c r="O4" i="7" l="1"/>
  <c r="J4" i="6"/>
  <c r="J30" i="6" s="1"/>
  <c r="K5" i="6"/>
  <c r="O29" i="6"/>
  <c r="I30" i="6"/>
  <c r="I5" i="6"/>
  <c r="M3" i="7"/>
  <c r="Q3" i="7"/>
  <c r="R9" i="6"/>
  <c r="S9" i="6" s="1"/>
  <c r="O5" i="7" l="1"/>
  <c r="O30" i="6"/>
  <c r="K6" i="6"/>
  <c r="M4" i="7"/>
  <c r="Q4" i="7"/>
  <c r="I31" i="6"/>
  <c r="I6" i="6"/>
  <c r="J5" i="6"/>
  <c r="J31" i="6" s="1"/>
  <c r="R10" i="6"/>
  <c r="S10" i="6" s="1"/>
  <c r="K7" i="6" l="1"/>
  <c r="K8" i="6" s="1"/>
  <c r="O6" i="7"/>
  <c r="O31" i="6"/>
  <c r="Q5" i="7"/>
  <c r="M5" i="7"/>
  <c r="J6" i="6"/>
  <c r="J32" i="6" s="1"/>
  <c r="I32" i="6"/>
  <c r="I7" i="6"/>
  <c r="R11" i="6"/>
  <c r="S11" i="6" s="1"/>
  <c r="J25" i="6" s="1"/>
  <c r="O7" i="7" l="1"/>
  <c r="K9" i="6"/>
  <c r="O8" i="7"/>
  <c r="O32" i="6"/>
  <c r="J7" i="6"/>
  <c r="J33" i="6" s="1"/>
  <c r="I8" i="6"/>
  <c r="I33" i="6"/>
  <c r="Q6" i="7"/>
  <c r="M6" i="7"/>
  <c r="K10" i="6" l="1"/>
  <c r="O9" i="7"/>
  <c r="M7" i="7"/>
  <c r="Q7" i="7"/>
  <c r="I34" i="6"/>
  <c r="I9" i="6"/>
  <c r="J8" i="6"/>
  <c r="J34" i="6" s="1"/>
  <c r="O33" i="6"/>
  <c r="O34" i="6" l="1"/>
  <c r="K11" i="6"/>
  <c r="O10" i="7"/>
  <c r="M8" i="7"/>
  <c r="Q8" i="7"/>
  <c r="I10" i="6"/>
  <c r="I35" i="6"/>
  <c r="J9" i="6"/>
  <c r="J35" i="6" s="1"/>
  <c r="K12" i="6" l="1"/>
  <c r="J12" i="6" s="1"/>
  <c r="O35" i="6"/>
  <c r="Q9" i="7"/>
  <c r="M9" i="7"/>
  <c r="J10" i="6"/>
  <c r="J36" i="6" s="1"/>
  <c r="I36" i="6"/>
  <c r="I11" i="6"/>
  <c r="O11" i="7" l="1"/>
  <c r="O36" i="6"/>
  <c r="J11" i="6"/>
  <c r="J37" i="6" s="1"/>
  <c r="J38" i="6" s="1"/>
  <c r="I37" i="6"/>
  <c r="Q10" i="7"/>
  <c r="M10" i="7"/>
  <c r="I38" i="6" l="1"/>
  <c r="F30" i="5" s="1"/>
  <c r="O37" i="6"/>
  <c r="O38" i="6" s="1"/>
  <c r="O12" i="7"/>
  <c r="G34" i="5" s="1"/>
  <c r="Q11" i="7"/>
  <c r="M11" i="7"/>
  <c r="R4" i="7"/>
  <c r="S4" i="7" s="1"/>
  <c r="R3" i="7"/>
  <c r="S3" i="7" s="1"/>
  <c r="R2" i="7"/>
  <c r="S2" i="7" s="1"/>
  <c r="O25" i="6" l="1"/>
  <c r="F28" i="5" s="1"/>
  <c r="F40" i="5"/>
  <c r="F37" i="5" s="1"/>
  <c r="F38" i="5" s="1"/>
  <c r="F59" i="5" s="1"/>
  <c r="F58" i="5" s="1"/>
  <c r="G51" i="5"/>
  <c r="M12" i="7"/>
  <c r="G24" i="5" s="1"/>
  <c r="R5" i="7"/>
  <c r="S5" i="7" s="1"/>
  <c r="F61" i="5" l="1"/>
  <c r="F42" i="5"/>
  <c r="F41" i="5" s="1"/>
  <c r="F43" i="5" s="1"/>
  <c r="F35" i="5"/>
  <c r="H12" i="5"/>
  <c r="G7" i="5"/>
  <c r="H19" i="5"/>
  <c r="G26" i="5"/>
  <c r="G25" i="5"/>
  <c r="R6" i="7"/>
  <c r="S6" i="7" s="1"/>
  <c r="F63" i="5" l="1"/>
  <c r="F62" i="5"/>
  <c r="F44" i="5"/>
  <c r="B4" i="7"/>
  <c r="B8" i="7" s="1"/>
  <c r="I12" i="7"/>
  <c r="I20" i="5"/>
  <c r="H21" i="5"/>
  <c r="L37" i="8"/>
  <c r="L38" i="8" s="1"/>
  <c r="H16" i="5" s="1"/>
  <c r="L11" i="8"/>
  <c r="L12" i="8" s="1"/>
  <c r="R7" i="7"/>
  <c r="S7" i="7" s="1"/>
  <c r="R2" i="8"/>
  <c r="C16" i="7" l="1"/>
  <c r="H3" i="7" s="1"/>
  <c r="C17" i="7"/>
  <c r="H4" i="7" s="1"/>
  <c r="C23" i="7"/>
  <c r="H10" i="7" s="1"/>
  <c r="C19" i="7"/>
  <c r="H6" i="7" s="1"/>
  <c r="C15" i="7"/>
  <c r="H2" i="7" s="1"/>
  <c r="C21" i="7"/>
  <c r="H8" i="7" s="1"/>
  <c r="C20" i="7"/>
  <c r="H7" i="7" s="1"/>
  <c r="C18" i="7"/>
  <c r="H5" i="7" s="1"/>
  <c r="C24" i="7"/>
  <c r="H11" i="7" s="1"/>
  <c r="C22" i="7"/>
  <c r="H9" i="7" s="1"/>
  <c r="C44" i="9"/>
  <c r="C45" i="9"/>
  <c r="C42" i="9"/>
  <c r="C49" i="9"/>
  <c r="C41" i="9"/>
  <c r="C43" i="9"/>
  <c r="C50" i="9"/>
  <c r="C47" i="9"/>
  <c r="C46" i="9"/>
  <c r="C48" i="9"/>
  <c r="R3" i="8"/>
  <c r="R8" i="7"/>
  <c r="S8" i="7" s="1"/>
  <c r="K2" i="7" l="1"/>
  <c r="I2" i="7"/>
  <c r="R4" i="8"/>
  <c r="R9" i="7"/>
  <c r="S9" i="7" s="1"/>
  <c r="K3" i="7" l="1"/>
  <c r="O2" i="8"/>
  <c r="I3" i="7"/>
  <c r="I28" i="7"/>
  <c r="J2" i="7"/>
  <c r="J28" i="7" s="1"/>
  <c r="R5" i="8"/>
  <c r="R10" i="7"/>
  <c r="S10" i="7" s="1"/>
  <c r="R12" i="11"/>
  <c r="K4" i="7" l="1"/>
  <c r="O3" i="8"/>
  <c r="O28" i="7"/>
  <c r="Q2" i="8"/>
  <c r="S2" i="8" s="1"/>
  <c r="M2" i="8"/>
  <c r="I4" i="7"/>
  <c r="J3" i="7"/>
  <c r="J29" i="7" s="1"/>
  <c r="I29" i="7"/>
  <c r="R11" i="7"/>
  <c r="S11" i="7" s="1"/>
  <c r="J25" i="7" s="1"/>
  <c r="R6" i="8"/>
  <c r="K5" i="7" l="1"/>
  <c r="O4" i="8"/>
  <c r="O29" i="7"/>
  <c r="M3" i="8"/>
  <c r="Q3" i="8"/>
  <c r="S3" i="8" s="1"/>
  <c r="I30" i="7"/>
  <c r="J4" i="7"/>
  <c r="J30" i="7" s="1"/>
  <c r="I5" i="7"/>
  <c r="R7" i="8"/>
  <c r="K6" i="7" l="1"/>
  <c r="O6" i="8" s="1"/>
  <c r="O5" i="8"/>
  <c r="O30" i="7"/>
  <c r="J5" i="7"/>
  <c r="J31" i="7" s="1"/>
  <c r="I31" i="7"/>
  <c r="I6" i="7"/>
  <c r="Q4" i="8"/>
  <c r="S4" i="8" s="1"/>
  <c r="M4" i="8"/>
  <c r="R8" i="8"/>
  <c r="K7" i="7" l="1"/>
  <c r="I32" i="7"/>
  <c r="J6" i="7"/>
  <c r="J32" i="7" s="1"/>
  <c r="I7" i="7"/>
  <c r="O31" i="7"/>
  <c r="M5" i="8"/>
  <c r="Q5" i="8"/>
  <c r="S5" i="8" s="1"/>
  <c r="R9" i="8"/>
  <c r="K8" i="7" l="1"/>
  <c r="O8" i="8" s="1"/>
  <c r="O7" i="8"/>
  <c r="O32" i="7"/>
  <c r="J7" i="7"/>
  <c r="J33" i="7" s="1"/>
  <c r="I33" i="7"/>
  <c r="I8" i="7"/>
  <c r="Q6" i="8"/>
  <c r="S6" i="8" s="1"/>
  <c r="M6" i="8"/>
  <c r="R10" i="8"/>
  <c r="K9" i="7" l="1"/>
  <c r="J8" i="7"/>
  <c r="J34" i="7" s="1"/>
  <c r="I34" i="7"/>
  <c r="I9" i="7"/>
  <c r="O33" i="7"/>
  <c r="M7" i="8"/>
  <c r="Q7" i="8"/>
  <c r="S7" i="8" s="1"/>
  <c r="R11" i="8"/>
  <c r="K10" i="7" l="1"/>
  <c r="O9" i="8"/>
  <c r="I10" i="7"/>
  <c r="J9" i="7"/>
  <c r="J35" i="7" s="1"/>
  <c r="I35" i="7"/>
  <c r="O34" i="7"/>
  <c r="Q8" i="8"/>
  <c r="S8" i="8" s="1"/>
  <c r="M8" i="8"/>
  <c r="K11" i="7" l="1"/>
  <c r="O10" i="8"/>
  <c r="O35" i="7"/>
  <c r="I36" i="7"/>
  <c r="J10" i="7"/>
  <c r="J36" i="7" s="1"/>
  <c r="I11" i="7"/>
  <c r="M9" i="8"/>
  <c r="Q9" i="8"/>
  <c r="S9" i="8" s="1"/>
  <c r="K12" i="7" l="1"/>
  <c r="J12" i="7" s="1"/>
  <c r="O11" i="8"/>
  <c r="O36" i="7"/>
  <c r="M10" i="8"/>
  <c r="Q10" i="8"/>
  <c r="S10" i="8" s="1"/>
  <c r="J11" i="7"/>
  <c r="J37" i="7" s="1"/>
  <c r="J38" i="7" s="1"/>
  <c r="I37" i="7"/>
  <c r="Q11" i="8" l="1"/>
  <c r="S11" i="8" s="1"/>
  <c r="M11" i="8"/>
  <c r="O12" i="8"/>
  <c r="O37" i="7"/>
  <c r="I38" i="7"/>
  <c r="G30" i="5" s="1"/>
  <c r="R2" i="9"/>
  <c r="O38" i="7" l="1"/>
  <c r="G40" i="5" s="1"/>
  <c r="G42" i="5" s="1"/>
  <c r="G41" i="5" s="1"/>
  <c r="G43" i="5" s="1"/>
  <c r="H34" i="5"/>
  <c r="H51" i="5" s="1"/>
  <c r="O25" i="8"/>
  <c r="H28" i="5" s="1"/>
  <c r="M12" i="8"/>
  <c r="J25" i="8"/>
  <c r="R3" i="9"/>
  <c r="O25" i="7" l="1"/>
  <c r="G28" i="5" s="1"/>
  <c r="G37" i="5"/>
  <c r="G38" i="5" s="1"/>
  <c r="G59" i="5" s="1"/>
  <c r="G58" i="5" s="1"/>
  <c r="G35" i="5"/>
  <c r="G44" i="5"/>
  <c r="H24" i="5"/>
  <c r="H7" i="5"/>
  <c r="I19" i="5"/>
  <c r="I12" i="5"/>
  <c r="R4" i="9"/>
  <c r="G61" i="5" l="1"/>
  <c r="L37" i="9"/>
  <c r="L38" i="9" s="1"/>
  <c r="I16" i="5" s="1"/>
  <c r="L11" i="9"/>
  <c r="L12" i="9" s="1"/>
  <c r="H26" i="5"/>
  <c r="H25" i="5"/>
  <c r="I21" i="5"/>
  <c r="J20" i="5"/>
  <c r="R5" i="9"/>
  <c r="G63" i="5" l="1"/>
  <c r="G62" i="5"/>
  <c r="C45" i="10"/>
  <c r="C46" i="10"/>
  <c r="C49" i="10"/>
  <c r="C44" i="10"/>
  <c r="C48" i="10"/>
  <c r="C42" i="10"/>
  <c r="C47" i="10"/>
  <c r="C50" i="10"/>
  <c r="C41" i="10"/>
  <c r="C43" i="10"/>
  <c r="B4" i="8"/>
  <c r="B8" i="8" s="1"/>
  <c r="I12" i="8"/>
  <c r="R6" i="9"/>
  <c r="R3" i="10"/>
  <c r="R2" i="10"/>
  <c r="C16" i="8" l="1"/>
  <c r="H3" i="8" s="1"/>
  <c r="C15" i="8"/>
  <c r="H2" i="8" s="1"/>
  <c r="C20" i="8"/>
  <c r="H7" i="8" s="1"/>
  <c r="C19" i="8"/>
  <c r="H6" i="8" s="1"/>
  <c r="C22" i="8"/>
  <c r="H9" i="8" s="1"/>
  <c r="C21" i="8"/>
  <c r="H8" i="8" s="1"/>
  <c r="C24" i="8"/>
  <c r="H11" i="8" s="1"/>
  <c r="C23" i="8"/>
  <c r="H10" i="8" s="1"/>
  <c r="C18" i="8"/>
  <c r="H5" i="8" s="1"/>
  <c r="C17" i="8"/>
  <c r="H4" i="8" s="1"/>
  <c r="R4" i="10"/>
  <c r="R7" i="9"/>
  <c r="I2" i="8" l="1"/>
  <c r="K2" i="8"/>
  <c r="R8" i="9"/>
  <c r="R5" i="10"/>
  <c r="K3" i="8" l="1"/>
  <c r="O2" i="9"/>
  <c r="I28" i="8"/>
  <c r="J2" i="8"/>
  <c r="J28" i="8" s="1"/>
  <c r="I3" i="8"/>
  <c r="R6" i="10"/>
  <c r="R9" i="9"/>
  <c r="K4" i="8" l="1"/>
  <c r="O3" i="9"/>
  <c r="M2" i="9"/>
  <c r="Q2" i="9"/>
  <c r="S2" i="9" s="1"/>
  <c r="I29" i="8"/>
  <c r="J3" i="8"/>
  <c r="J29" i="8" s="1"/>
  <c r="I4" i="8"/>
  <c r="O28" i="8"/>
  <c r="R7" i="10"/>
  <c r="R10" i="9"/>
  <c r="O29" i="8" l="1"/>
  <c r="K5" i="8"/>
  <c r="O4" i="9"/>
  <c r="I30" i="8"/>
  <c r="J4" i="8"/>
  <c r="J30" i="8" s="1"/>
  <c r="I5" i="8"/>
  <c r="Q3" i="9"/>
  <c r="S3" i="9" s="1"/>
  <c r="M3" i="9"/>
  <c r="R8" i="10"/>
  <c r="R11" i="9"/>
  <c r="K6" i="8" l="1"/>
  <c r="O5" i="9"/>
  <c r="O30" i="8"/>
  <c r="I31" i="8"/>
  <c r="J5" i="8"/>
  <c r="J31" i="8" s="1"/>
  <c r="I6" i="8"/>
  <c r="M4" i="9"/>
  <c r="Q4" i="9"/>
  <c r="S4" i="9" s="1"/>
  <c r="R9" i="10"/>
  <c r="K7" i="8" l="1"/>
  <c r="O6" i="9"/>
  <c r="O31" i="8"/>
  <c r="I32" i="8"/>
  <c r="J6" i="8"/>
  <c r="J32" i="8" s="1"/>
  <c r="I7" i="8"/>
  <c r="Q5" i="9"/>
  <c r="S5" i="9" s="1"/>
  <c r="M5" i="9"/>
  <c r="R10" i="10"/>
  <c r="K8" i="8" l="1"/>
  <c r="O7" i="9"/>
  <c r="I33" i="8"/>
  <c r="J7" i="8"/>
  <c r="J33" i="8" s="1"/>
  <c r="I8" i="8"/>
  <c r="M6" i="9"/>
  <c r="Q6" i="9"/>
  <c r="S6" i="9" s="1"/>
  <c r="O32" i="8"/>
  <c r="R11" i="10"/>
  <c r="K9" i="8" l="1"/>
  <c r="O8" i="9"/>
  <c r="I34" i="8"/>
  <c r="J8" i="8"/>
  <c r="J34" i="8" s="1"/>
  <c r="I9" i="8"/>
  <c r="Q7" i="9"/>
  <c r="S7" i="9" s="1"/>
  <c r="M7" i="9"/>
  <c r="O33" i="8"/>
  <c r="K10" i="8" l="1"/>
  <c r="O9" i="9"/>
  <c r="O34" i="8"/>
  <c r="I35" i="8"/>
  <c r="J9" i="8"/>
  <c r="J35" i="8" s="1"/>
  <c r="I10" i="8"/>
  <c r="M8" i="9"/>
  <c r="Q8" i="9"/>
  <c r="S8" i="9" s="1"/>
  <c r="K11" i="8" l="1"/>
  <c r="O10" i="9"/>
  <c r="I36" i="8"/>
  <c r="J10" i="8"/>
  <c r="J36" i="8" s="1"/>
  <c r="J38" i="8" s="1"/>
  <c r="I11" i="8"/>
  <c r="O35" i="8"/>
  <c r="M9" i="9"/>
  <c r="Q9" i="9"/>
  <c r="S9" i="9" s="1"/>
  <c r="K12" i="8" l="1"/>
  <c r="J12" i="8" s="1"/>
  <c r="O11" i="9"/>
  <c r="I37" i="8"/>
  <c r="J11" i="8"/>
  <c r="J37" i="8" s="1"/>
  <c r="I38" i="8"/>
  <c r="H30" i="5" s="1"/>
  <c r="O36" i="8"/>
  <c r="Q10" i="9"/>
  <c r="S10" i="9" s="1"/>
  <c r="M10" i="9"/>
  <c r="O37" i="8" l="1"/>
  <c r="O38" i="8" s="1"/>
  <c r="H40" i="5" s="1"/>
  <c r="H42" i="5" s="1"/>
  <c r="H41" i="5" s="1"/>
  <c r="H43" i="5" s="1"/>
  <c r="Q11" i="9"/>
  <c r="S11" i="9" s="1"/>
  <c r="M11" i="9"/>
  <c r="O12" i="9"/>
  <c r="H37" i="5" l="1"/>
  <c r="H38" i="5" s="1"/>
  <c r="H59" i="5" s="1"/>
  <c r="H58" i="5" s="1"/>
  <c r="H44" i="5"/>
  <c r="I34" i="5"/>
  <c r="I51" i="5" s="1"/>
  <c r="O25" i="9"/>
  <c r="I28" i="5" s="1"/>
  <c r="M12" i="9"/>
  <c r="I24" i="5" s="1"/>
  <c r="J25" i="9"/>
  <c r="R2" i="11"/>
  <c r="H61" i="5" l="1"/>
  <c r="H35" i="5"/>
  <c r="I26" i="5"/>
  <c r="I25" i="5"/>
  <c r="J12" i="5"/>
  <c r="J19" i="5"/>
  <c r="I7" i="5"/>
  <c r="R3" i="11"/>
  <c r="H62" i="5" l="1"/>
  <c r="H63" i="5"/>
  <c r="L37" i="10"/>
  <c r="L38" i="10" s="1"/>
  <c r="J16" i="5" s="1"/>
  <c r="L11" i="10"/>
  <c r="I12" i="9"/>
  <c r="B4" i="9"/>
  <c r="B8" i="9" s="1"/>
  <c r="J21" i="5"/>
  <c r="K20" i="5"/>
  <c r="R4" i="11"/>
  <c r="L12" i="10" l="1"/>
  <c r="O12" i="11"/>
  <c r="C19" i="9"/>
  <c r="H6" i="9" s="1"/>
  <c r="C23" i="9"/>
  <c r="H10" i="9" s="1"/>
  <c r="C16" i="9"/>
  <c r="H3" i="9" s="1"/>
  <c r="C15" i="9"/>
  <c r="H2" i="9" s="1"/>
  <c r="C18" i="9"/>
  <c r="H5" i="9" s="1"/>
  <c r="C17" i="9"/>
  <c r="H4" i="9" s="1"/>
  <c r="C20" i="9"/>
  <c r="H7" i="9" s="1"/>
  <c r="C24" i="9"/>
  <c r="H11" i="9" s="1"/>
  <c r="C21" i="9"/>
  <c r="H8" i="9" s="1"/>
  <c r="C22" i="9"/>
  <c r="H9" i="9" s="1"/>
  <c r="C46" i="11"/>
  <c r="C50" i="11"/>
  <c r="C51" i="11"/>
  <c r="C47" i="11"/>
  <c r="C48" i="11"/>
  <c r="C44" i="11"/>
  <c r="C49" i="11"/>
  <c r="C52" i="11"/>
  <c r="C53" i="11"/>
  <c r="C43" i="11"/>
  <c r="C45" i="11"/>
  <c r="R5" i="11"/>
  <c r="R2" i="12"/>
  <c r="I2" i="9" l="1"/>
  <c r="K2" i="9"/>
  <c r="R6" i="11"/>
  <c r="R3" i="12"/>
  <c r="I3" i="9" l="1"/>
  <c r="I29" i="9" s="1"/>
  <c r="K3" i="9"/>
  <c r="O2" i="10"/>
  <c r="I28" i="9"/>
  <c r="J2" i="9"/>
  <c r="J28" i="9" s="1"/>
  <c r="R4" i="12"/>
  <c r="R7" i="11"/>
  <c r="J3" i="9" l="1"/>
  <c r="J29" i="9" s="1"/>
  <c r="O29" i="9" s="1"/>
  <c r="I4" i="9"/>
  <c r="O28" i="9"/>
  <c r="K4" i="9"/>
  <c r="O3" i="10"/>
  <c r="M3" i="10" s="1"/>
  <c r="Q2" i="10"/>
  <c r="S2" i="10" s="1"/>
  <c r="M2" i="10"/>
  <c r="R5" i="12"/>
  <c r="R8" i="11"/>
  <c r="I30" i="9" l="1"/>
  <c r="I5" i="9"/>
  <c r="Q3" i="10"/>
  <c r="S3" i="10" s="1"/>
  <c r="K5" i="9"/>
  <c r="O4" i="10"/>
  <c r="J4" i="9"/>
  <c r="J30" i="9" s="1"/>
  <c r="R9" i="11"/>
  <c r="O30" i="9" l="1"/>
  <c r="I31" i="9"/>
  <c r="I6" i="9"/>
  <c r="Q4" i="10"/>
  <c r="S4" i="10" s="1"/>
  <c r="M4" i="10"/>
  <c r="K6" i="9"/>
  <c r="O5" i="10"/>
  <c r="J5" i="9"/>
  <c r="J31" i="9" s="1"/>
  <c r="R7" i="12"/>
  <c r="R10" i="11"/>
  <c r="O31" i="9" l="1"/>
  <c r="I7" i="9"/>
  <c r="I32" i="9"/>
  <c r="K7" i="9"/>
  <c r="O6" i="10"/>
  <c r="J6" i="9"/>
  <c r="J32" i="9" s="1"/>
  <c r="M5" i="10"/>
  <c r="Q5" i="10"/>
  <c r="S5" i="10" s="1"/>
  <c r="R11" i="11"/>
  <c r="R8" i="12"/>
  <c r="O32" i="9" l="1"/>
  <c r="I33" i="9"/>
  <c r="I8" i="9"/>
  <c r="Q6" i="10"/>
  <c r="S6" i="10" s="1"/>
  <c r="M6" i="10"/>
  <c r="K8" i="9"/>
  <c r="O7" i="10"/>
  <c r="J7" i="9"/>
  <c r="J33" i="9" s="1"/>
  <c r="R9" i="12"/>
  <c r="O33" i="9" l="1"/>
  <c r="I9" i="9"/>
  <c r="I34" i="9"/>
  <c r="K9" i="9"/>
  <c r="O8" i="10"/>
  <c r="J8" i="9"/>
  <c r="J34" i="9" s="1"/>
  <c r="Q7" i="10"/>
  <c r="S7" i="10" s="1"/>
  <c r="M7" i="10"/>
  <c r="R10" i="12"/>
  <c r="O34" i="9" l="1"/>
  <c r="I35" i="9"/>
  <c r="I10" i="9"/>
  <c r="Q8" i="10"/>
  <c r="S8" i="10" s="1"/>
  <c r="M8" i="10"/>
  <c r="K10" i="9"/>
  <c r="O9" i="10"/>
  <c r="J9" i="9"/>
  <c r="J35" i="9" s="1"/>
  <c r="R11" i="12"/>
  <c r="O35" i="9" l="1"/>
  <c r="I36" i="9"/>
  <c r="I38" i="9" s="1"/>
  <c r="I11" i="9"/>
  <c r="M9" i="10"/>
  <c r="Q9" i="10"/>
  <c r="S9" i="10" s="1"/>
  <c r="K11" i="9"/>
  <c r="O10" i="10"/>
  <c r="J10" i="9"/>
  <c r="J36" i="9" s="1"/>
  <c r="R12" i="12"/>
  <c r="I37" i="9" l="1"/>
  <c r="M10" i="10"/>
  <c r="Q10" i="10"/>
  <c r="S10" i="10" s="1"/>
  <c r="J38" i="9"/>
  <c r="I30" i="5" s="1"/>
  <c r="O36" i="9"/>
  <c r="K12" i="9"/>
  <c r="J12" i="9" s="1"/>
  <c r="O11" i="10"/>
  <c r="J11" i="9"/>
  <c r="J37" i="9" s="1"/>
  <c r="O37" i="9" l="1"/>
  <c r="O38" i="9" s="1"/>
  <c r="I40" i="5" s="1"/>
  <c r="I42" i="5" s="1"/>
  <c r="M11" i="10"/>
  <c r="Q11" i="10"/>
  <c r="S11" i="10" s="1"/>
  <c r="O12" i="10"/>
  <c r="I37" i="5" l="1"/>
  <c r="I38" i="5" s="1"/>
  <c r="I59" i="5" s="1"/>
  <c r="I58" i="5" s="1"/>
  <c r="M12" i="10"/>
  <c r="J24" i="5" s="1"/>
  <c r="J26" i="5" s="1"/>
  <c r="J34" i="5"/>
  <c r="J51" i="5" s="1"/>
  <c r="J25" i="10"/>
  <c r="I41" i="5"/>
  <c r="I43" i="5" s="1"/>
  <c r="I44" i="5"/>
  <c r="I61" i="5" l="1"/>
  <c r="J25" i="5"/>
  <c r="I35" i="5"/>
  <c r="J7" i="5"/>
  <c r="K12" i="5"/>
  <c r="K19" i="5"/>
  <c r="I12" i="10"/>
  <c r="B4" i="10"/>
  <c r="B8" i="10" s="1"/>
  <c r="I62" i="5" l="1"/>
  <c r="I63" i="5"/>
  <c r="L40" i="11"/>
  <c r="L41" i="11" s="1"/>
  <c r="K16" i="5" s="1"/>
  <c r="L12" i="11"/>
  <c r="L13" i="11" s="1"/>
  <c r="L20" i="5"/>
  <c r="K21" i="5"/>
  <c r="C19" i="10"/>
  <c r="H6" i="10" s="1"/>
  <c r="C17" i="10"/>
  <c r="H4" i="10" s="1"/>
  <c r="C22" i="10"/>
  <c r="H9" i="10" s="1"/>
  <c r="C20" i="10"/>
  <c r="H7" i="10" s="1"/>
  <c r="C15" i="10"/>
  <c r="H2" i="10" s="1"/>
  <c r="C21" i="10"/>
  <c r="H8" i="10" s="1"/>
  <c r="C24" i="10"/>
  <c r="H11" i="10" s="1"/>
  <c r="C16" i="10"/>
  <c r="H3" i="10" s="1"/>
  <c r="C23" i="10"/>
  <c r="H10" i="10" s="1"/>
  <c r="C18" i="10"/>
  <c r="H5" i="10" s="1"/>
  <c r="C43" i="12" l="1"/>
  <c r="C50" i="12"/>
  <c r="C53" i="12"/>
  <c r="C47" i="12"/>
  <c r="C46" i="12"/>
  <c r="C52" i="12"/>
  <c r="C51" i="12"/>
  <c r="C44" i="12"/>
  <c r="C49" i="12"/>
  <c r="C45" i="12"/>
  <c r="C48" i="12"/>
  <c r="M12" i="11"/>
  <c r="Q12" i="11"/>
  <c r="S12" i="11" s="1"/>
  <c r="I2" i="10"/>
  <c r="K2" i="10"/>
  <c r="R2" i="13"/>
  <c r="K3" i="10" l="1"/>
  <c r="O2" i="11"/>
  <c r="I28" i="10"/>
  <c r="J2" i="10"/>
  <c r="J28" i="10" s="1"/>
  <c r="I3" i="10"/>
  <c r="R3" i="13"/>
  <c r="K4" i="10" l="1"/>
  <c r="O3" i="11"/>
  <c r="J3" i="10"/>
  <c r="J29" i="10" s="1"/>
  <c r="I29" i="10"/>
  <c r="I4" i="10"/>
  <c r="O28" i="10"/>
  <c r="Q2" i="11"/>
  <c r="S2" i="11" s="1"/>
  <c r="M2" i="11"/>
  <c r="R4" i="13"/>
  <c r="K5" i="10" l="1"/>
  <c r="O4" i="11"/>
  <c r="M3" i="11"/>
  <c r="Q3" i="11"/>
  <c r="S3" i="11" s="1"/>
  <c r="I30" i="10"/>
  <c r="J4" i="10"/>
  <c r="J30" i="10" s="1"/>
  <c r="I5" i="10"/>
  <c r="O29" i="10"/>
  <c r="R5" i="13"/>
  <c r="R2" i="15"/>
  <c r="K6" i="10" l="1"/>
  <c r="O5" i="11"/>
  <c r="M4" i="11"/>
  <c r="Q4" i="11"/>
  <c r="S4" i="11" s="1"/>
  <c r="O30" i="10"/>
  <c r="I31" i="10"/>
  <c r="J5" i="10"/>
  <c r="J31" i="10" s="1"/>
  <c r="I6" i="10"/>
  <c r="R3" i="15"/>
  <c r="R6" i="13"/>
  <c r="O31" i="10" l="1"/>
  <c r="K7" i="10"/>
  <c r="O6" i="11"/>
  <c r="I32" i="10"/>
  <c r="J6" i="10"/>
  <c r="J32" i="10" s="1"/>
  <c r="I7" i="10"/>
  <c r="M5" i="11"/>
  <c r="Q5" i="11"/>
  <c r="S5" i="11" s="1"/>
  <c r="R7" i="13"/>
  <c r="R4" i="15"/>
  <c r="K8" i="10" l="1"/>
  <c r="O7" i="11"/>
  <c r="O32" i="10"/>
  <c r="I33" i="10"/>
  <c r="J7" i="10"/>
  <c r="J33" i="10" s="1"/>
  <c r="I8" i="10"/>
  <c r="M6" i="11"/>
  <c r="Q6" i="11"/>
  <c r="S6" i="11" s="1"/>
  <c r="R5" i="15"/>
  <c r="R8" i="13"/>
  <c r="K9" i="10" l="1"/>
  <c r="O8" i="11"/>
  <c r="I34" i="10"/>
  <c r="J8" i="10"/>
  <c r="J34" i="10" s="1"/>
  <c r="I9" i="10"/>
  <c r="O33" i="10"/>
  <c r="M7" i="11"/>
  <c r="Q7" i="11"/>
  <c r="S7" i="11" s="1"/>
  <c r="R6" i="15"/>
  <c r="R9" i="13"/>
  <c r="K10" i="10" l="1"/>
  <c r="O9" i="11"/>
  <c r="O34" i="10"/>
  <c r="I35" i="10"/>
  <c r="J9" i="10"/>
  <c r="J35" i="10" s="1"/>
  <c r="I10" i="10"/>
  <c r="M8" i="11"/>
  <c r="Q8" i="11"/>
  <c r="S8" i="11" s="1"/>
  <c r="R10" i="13"/>
  <c r="K11" i="10" l="1"/>
  <c r="O10" i="11"/>
  <c r="O35" i="10"/>
  <c r="I36" i="10"/>
  <c r="J10" i="10"/>
  <c r="J36" i="10" s="1"/>
  <c r="I11" i="10"/>
  <c r="M9" i="11"/>
  <c r="Q9" i="11"/>
  <c r="S9" i="11" s="1"/>
  <c r="R8" i="15"/>
  <c r="R11" i="13"/>
  <c r="K12" i="10" l="1"/>
  <c r="J12" i="10" s="1"/>
  <c r="O11" i="11"/>
  <c r="O36" i="10"/>
  <c r="M10" i="11"/>
  <c r="Q10" i="11"/>
  <c r="S10" i="11" s="1"/>
  <c r="I37" i="10"/>
  <c r="J11" i="10"/>
  <c r="J37" i="10" s="1"/>
  <c r="J38" i="10" s="1"/>
  <c r="R12" i="13"/>
  <c r="R9" i="15"/>
  <c r="M11" i="11" l="1"/>
  <c r="Q11" i="11"/>
  <c r="S11" i="11" s="1"/>
  <c r="O13" i="11"/>
  <c r="I38" i="10"/>
  <c r="J30" i="5" s="1"/>
  <c r="O37" i="10"/>
  <c r="R10" i="15"/>
  <c r="O38" i="10" l="1"/>
  <c r="J40" i="5" s="1"/>
  <c r="J37" i="5" s="1"/>
  <c r="J38" i="5" s="1"/>
  <c r="J59" i="5" s="1"/>
  <c r="J58" i="5" s="1"/>
  <c r="K34" i="5"/>
  <c r="K51" i="5" s="1"/>
  <c r="M13" i="11"/>
  <c r="K24" i="5" s="1"/>
  <c r="J27" i="11"/>
  <c r="R11" i="15"/>
  <c r="J61" i="5" l="1"/>
  <c r="J42" i="5"/>
  <c r="J41" i="5" s="1"/>
  <c r="J43" i="5" s="1"/>
  <c r="O25" i="10"/>
  <c r="J28" i="5" s="1"/>
  <c r="J35" i="5"/>
  <c r="K26" i="5"/>
  <c r="K25" i="5"/>
  <c r="L19" i="5"/>
  <c r="K7" i="5"/>
  <c r="L12" i="5"/>
  <c r="R12" i="15"/>
  <c r="J62" i="5" l="1"/>
  <c r="J63" i="5"/>
  <c r="J44" i="5"/>
  <c r="M20" i="5"/>
  <c r="L21" i="5"/>
  <c r="I13" i="11"/>
  <c r="B4" i="11"/>
  <c r="B8" i="11" s="1"/>
  <c r="L12" i="12"/>
  <c r="L13" i="12" s="1"/>
  <c r="L40" i="12"/>
  <c r="L41" i="12" s="1"/>
  <c r="L16" i="5" s="1"/>
  <c r="C24" i="11" l="1"/>
  <c r="H10" i="11" s="1"/>
  <c r="C16" i="11"/>
  <c r="H2" i="11" s="1"/>
  <c r="C26" i="11"/>
  <c r="H12" i="11" s="1"/>
  <c r="C18" i="11"/>
  <c r="H4" i="11" s="1"/>
  <c r="C23" i="11"/>
  <c r="H9" i="11" s="1"/>
  <c r="C25" i="11"/>
  <c r="H11" i="11" s="1"/>
  <c r="C20" i="11"/>
  <c r="H6" i="11" s="1"/>
  <c r="C17" i="11"/>
  <c r="H3" i="11" s="1"/>
  <c r="C22" i="11"/>
  <c r="H8" i="11" s="1"/>
  <c r="C21" i="11"/>
  <c r="H7" i="11" s="1"/>
  <c r="C19" i="11"/>
  <c r="H5" i="11" s="1"/>
  <c r="C51" i="13"/>
  <c r="C46" i="13"/>
  <c r="C53" i="13"/>
  <c r="C43" i="13"/>
  <c r="C47" i="13"/>
  <c r="C48" i="13"/>
  <c r="C49" i="13"/>
  <c r="C45" i="13"/>
  <c r="C44" i="13"/>
  <c r="C50" i="13"/>
  <c r="C52" i="13"/>
  <c r="I2" i="11" l="1"/>
  <c r="K2" i="11"/>
  <c r="K3" i="11" l="1"/>
  <c r="O2" i="12"/>
  <c r="I30" i="11"/>
  <c r="J2" i="11"/>
  <c r="J30" i="11" s="1"/>
  <c r="I3" i="11"/>
  <c r="K4" i="11" l="1"/>
  <c r="O3" i="12"/>
  <c r="I31" i="11"/>
  <c r="J3" i="11"/>
  <c r="J31" i="11" s="1"/>
  <c r="I4" i="11"/>
  <c r="M2" i="12"/>
  <c r="Q2" i="12"/>
  <c r="S2" i="12" s="1"/>
  <c r="O30" i="11"/>
  <c r="K5" i="11" l="1"/>
  <c r="O4" i="12"/>
  <c r="O31" i="11"/>
  <c r="M3" i="12"/>
  <c r="Q3" i="12"/>
  <c r="S3" i="12" s="1"/>
  <c r="I32" i="11"/>
  <c r="J4" i="11"/>
  <c r="J32" i="11" s="1"/>
  <c r="I5" i="11"/>
  <c r="R3" i="16"/>
  <c r="R5" i="16"/>
  <c r="R4" i="16"/>
  <c r="R2" i="16"/>
  <c r="K6" i="11" l="1"/>
  <c r="O5" i="12"/>
  <c r="O32" i="11"/>
  <c r="I33" i="11"/>
  <c r="J5" i="11"/>
  <c r="J33" i="11" s="1"/>
  <c r="I6" i="11"/>
  <c r="M4" i="12"/>
  <c r="Q4" i="12"/>
  <c r="S4" i="12" s="1"/>
  <c r="R6" i="16"/>
  <c r="K7" i="11" l="1"/>
  <c r="O6" i="12"/>
  <c r="O33" i="11"/>
  <c r="I34" i="11"/>
  <c r="J6" i="11"/>
  <c r="J34" i="11" s="1"/>
  <c r="I7" i="11"/>
  <c r="Q5" i="12"/>
  <c r="S5" i="12" s="1"/>
  <c r="M5" i="12"/>
  <c r="R7" i="16"/>
  <c r="K8" i="11" l="1"/>
  <c r="O7" i="12"/>
  <c r="I35" i="11"/>
  <c r="J7" i="11"/>
  <c r="J35" i="11" s="1"/>
  <c r="I8" i="11"/>
  <c r="M6" i="12"/>
  <c r="Q6" i="12"/>
  <c r="S6" i="12" s="1"/>
  <c r="O34" i="11"/>
  <c r="R8" i="16"/>
  <c r="R2" i="18"/>
  <c r="K9" i="11" l="1"/>
  <c r="O8" i="12"/>
  <c r="O35" i="11"/>
  <c r="I36" i="11"/>
  <c r="J8" i="11"/>
  <c r="J36" i="11" s="1"/>
  <c r="I9" i="11"/>
  <c r="M7" i="12"/>
  <c r="Q7" i="12"/>
  <c r="S7" i="12" s="1"/>
  <c r="R3" i="18"/>
  <c r="R9" i="16"/>
  <c r="K10" i="11" l="1"/>
  <c r="O9" i="12"/>
  <c r="I37" i="11"/>
  <c r="J9" i="11"/>
  <c r="J37" i="11" s="1"/>
  <c r="I10" i="11"/>
  <c r="Q8" i="12"/>
  <c r="S8" i="12" s="1"/>
  <c r="M8" i="12"/>
  <c r="O36" i="11"/>
  <c r="R10" i="16"/>
  <c r="R4" i="18"/>
  <c r="K11" i="11" l="1"/>
  <c r="O10" i="12"/>
  <c r="O37" i="11"/>
  <c r="I38" i="11"/>
  <c r="J10" i="11"/>
  <c r="J38" i="11" s="1"/>
  <c r="I11" i="11"/>
  <c r="M9" i="12"/>
  <c r="Q9" i="12"/>
  <c r="S9" i="12" s="1"/>
  <c r="R5" i="18"/>
  <c r="R11" i="16"/>
  <c r="K12" i="11" l="1"/>
  <c r="K13" i="11" s="1"/>
  <c r="J13" i="11" s="1"/>
  <c r="O11" i="12"/>
  <c r="I39" i="11"/>
  <c r="J11" i="11"/>
  <c r="J39" i="11" s="1"/>
  <c r="I12" i="11"/>
  <c r="O38" i="11"/>
  <c r="Q10" i="12"/>
  <c r="S10" i="12" s="1"/>
  <c r="M10" i="12"/>
  <c r="R6" i="18"/>
  <c r="R12" i="16"/>
  <c r="O12" i="12" l="1"/>
  <c r="O39" i="11"/>
  <c r="I40" i="11"/>
  <c r="J12" i="11"/>
  <c r="J40" i="11" s="1"/>
  <c r="J41" i="11" s="1"/>
  <c r="M11" i="12"/>
  <c r="Q11" i="12"/>
  <c r="S11" i="12" s="1"/>
  <c r="R7" i="18"/>
  <c r="Q12" i="12" l="1"/>
  <c r="S12" i="12" s="1"/>
  <c r="M12" i="12"/>
  <c r="O13" i="12"/>
  <c r="O40" i="11"/>
  <c r="I41" i="11"/>
  <c r="K30" i="5" s="1"/>
  <c r="R8" i="18"/>
  <c r="O41" i="11" l="1"/>
  <c r="K40" i="5" s="1"/>
  <c r="K37" i="5" s="1"/>
  <c r="K38" i="5" s="1"/>
  <c r="K59" i="5" s="1"/>
  <c r="K58" i="5" s="1"/>
  <c r="L34" i="5"/>
  <c r="L51" i="5" s="1"/>
  <c r="M13" i="12"/>
  <c r="J27" i="12"/>
  <c r="R9" i="18"/>
  <c r="K61" i="5" l="1"/>
  <c r="K42" i="5"/>
  <c r="K44" i="5" s="1"/>
  <c r="O27" i="11"/>
  <c r="K28" i="5" s="1"/>
  <c r="K35" i="5"/>
  <c r="L7" i="5"/>
  <c r="M19" i="5"/>
  <c r="M12" i="5"/>
  <c r="L24" i="5"/>
  <c r="R10" i="18"/>
  <c r="K62" i="5" l="1"/>
  <c r="K63" i="5"/>
  <c r="K41" i="5"/>
  <c r="K43" i="5" s="1"/>
  <c r="L26" i="5"/>
  <c r="L25" i="5"/>
  <c r="L12" i="13"/>
  <c r="L13" i="13" s="1"/>
  <c r="L40" i="13"/>
  <c r="L41" i="13" s="1"/>
  <c r="M16" i="5" s="1"/>
  <c r="N20" i="5"/>
  <c r="M21" i="5"/>
  <c r="R11" i="18"/>
  <c r="C51" i="15" l="1"/>
  <c r="C50" i="15"/>
  <c r="C44" i="15"/>
  <c r="C48" i="15"/>
  <c r="C45" i="15"/>
  <c r="C52" i="15"/>
  <c r="C47" i="15"/>
  <c r="C43" i="15"/>
  <c r="C53" i="15"/>
  <c r="C46" i="15"/>
  <c r="C49" i="15"/>
  <c r="I13" i="12"/>
  <c r="B4" i="12"/>
  <c r="B8" i="12" s="1"/>
  <c r="R12" i="18"/>
  <c r="C16" i="12" l="1"/>
  <c r="H2" i="12" s="1"/>
  <c r="C19" i="12"/>
  <c r="H5" i="12" s="1"/>
  <c r="C22" i="12"/>
  <c r="H8" i="12" s="1"/>
  <c r="C25" i="12"/>
  <c r="H11" i="12" s="1"/>
  <c r="C23" i="12"/>
  <c r="H9" i="12" s="1"/>
  <c r="C21" i="12"/>
  <c r="H7" i="12" s="1"/>
  <c r="C24" i="12"/>
  <c r="H10" i="12" s="1"/>
  <c r="C18" i="12"/>
  <c r="H4" i="12" s="1"/>
  <c r="C20" i="12"/>
  <c r="H6" i="12" s="1"/>
  <c r="C26" i="12"/>
  <c r="H12" i="12" s="1"/>
  <c r="C17" i="12"/>
  <c r="H3" i="12" s="1"/>
  <c r="K2" i="12" l="1"/>
  <c r="I2" i="12"/>
  <c r="R2" i="19"/>
  <c r="R3" i="19"/>
  <c r="I3" i="12" l="1"/>
  <c r="I4" i="12" s="1"/>
  <c r="K3" i="12"/>
  <c r="O2" i="13"/>
  <c r="I30" i="12"/>
  <c r="J2" i="12"/>
  <c r="J30" i="12" s="1"/>
  <c r="R4" i="19"/>
  <c r="I31" i="12" l="1"/>
  <c r="J3" i="12"/>
  <c r="J31" i="12" s="1"/>
  <c r="O30" i="12"/>
  <c r="K4" i="12"/>
  <c r="O3" i="13"/>
  <c r="M3" i="13" s="1"/>
  <c r="I32" i="12"/>
  <c r="I5" i="12"/>
  <c r="Q2" i="13"/>
  <c r="S2" i="13" s="1"/>
  <c r="M2" i="13"/>
  <c r="R5" i="19"/>
  <c r="O31" i="12" l="1"/>
  <c r="J4" i="12"/>
  <c r="J32" i="12" s="1"/>
  <c r="O32" i="12" s="1"/>
  <c r="Q3" i="13"/>
  <c r="S3" i="13" s="1"/>
  <c r="K5" i="12"/>
  <c r="O4" i="13"/>
  <c r="Q4" i="13" s="1"/>
  <c r="S4" i="13" s="1"/>
  <c r="I33" i="12"/>
  <c r="I6" i="12"/>
  <c r="R6" i="19"/>
  <c r="J5" i="12" l="1"/>
  <c r="J33" i="12" s="1"/>
  <c r="O33" i="12" s="1"/>
  <c r="M4" i="13"/>
  <c r="K6" i="12"/>
  <c r="O5" i="13"/>
  <c r="Q5" i="13" s="1"/>
  <c r="S5" i="13" s="1"/>
  <c r="R6" i="12"/>
  <c r="I34" i="12"/>
  <c r="I7" i="12"/>
  <c r="R7" i="19"/>
  <c r="J6" i="12" l="1"/>
  <c r="J34" i="12" s="1"/>
  <c r="O34" i="12" s="1"/>
  <c r="M5" i="13"/>
  <c r="O6" i="13"/>
  <c r="M6" i="13" s="1"/>
  <c r="K7" i="12"/>
  <c r="I35" i="12"/>
  <c r="I8" i="12"/>
  <c r="R8" i="19"/>
  <c r="J7" i="12" l="1"/>
  <c r="J35" i="12" s="1"/>
  <c r="O35" i="12" s="1"/>
  <c r="Q6" i="13"/>
  <c r="S6" i="13" s="1"/>
  <c r="K8" i="12"/>
  <c r="O7" i="13"/>
  <c r="Q7" i="13" s="1"/>
  <c r="S7" i="13" s="1"/>
  <c r="I36" i="12"/>
  <c r="I9" i="12"/>
  <c r="R9" i="19"/>
  <c r="J8" i="12" l="1"/>
  <c r="J36" i="12" s="1"/>
  <c r="O36" i="12" s="1"/>
  <c r="M7" i="13"/>
  <c r="K9" i="12"/>
  <c r="O8" i="13"/>
  <c r="Q8" i="13" s="1"/>
  <c r="S8" i="13" s="1"/>
  <c r="I37" i="12"/>
  <c r="I10" i="12"/>
  <c r="R2" i="20"/>
  <c r="R10" i="19"/>
  <c r="J9" i="12" l="1"/>
  <c r="J37" i="12" s="1"/>
  <c r="O37" i="12" s="1"/>
  <c r="M8" i="13"/>
  <c r="K10" i="12"/>
  <c r="O9" i="13"/>
  <c r="M9" i="13" s="1"/>
  <c r="I38" i="12"/>
  <c r="I11" i="12"/>
  <c r="R11" i="19"/>
  <c r="R3" i="20"/>
  <c r="J10" i="12" l="1"/>
  <c r="J38" i="12" s="1"/>
  <c r="O38" i="12" s="1"/>
  <c r="Q9" i="13"/>
  <c r="S9" i="13" s="1"/>
  <c r="K11" i="12"/>
  <c r="O10" i="13"/>
  <c r="Q10" i="13" s="1"/>
  <c r="S10" i="13" s="1"/>
  <c r="I39" i="12"/>
  <c r="I12" i="12"/>
  <c r="R12" i="19"/>
  <c r="R4" i="20"/>
  <c r="J11" i="12" l="1"/>
  <c r="J39" i="12" s="1"/>
  <c r="O39" i="12" s="1"/>
  <c r="M10" i="13"/>
  <c r="K12" i="12"/>
  <c r="K13" i="12" s="1"/>
  <c r="J13" i="12" s="1"/>
  <c r="O11" i="13"/>
  <c r="M11" i="13" s="1"/>
  <c r="I40" i="12"/>
  <c r="R5" i="20"/>
  <c r="Q11" i="13" l="1"/>
  <c r="S11" i="13" s="1"/>
  <c r="J12" i="12"/>
  <c r="J40" i="12" s="1"/>
  <c r="J41" i="12" s="1"/>
  <c r="O12" i="13"/>
  <c r="Q12" i="13" s="1"/>
  <c r="S12" i="13" s="1"/>
  <c r="I41" i="12"/>
  <c r="R6" i="20"/>
  <c r="O40" i="12" l="1"/>
  <c r="O41" i="12" s="1"/>
  <c r="L40" i="5" s="1"/>
  <c r="L42" i="5" s="1"/>
  <c r="L41" i="5" s="1"/>
  <c r="L43" i="5" s="1"/>
  <c r="L30" i="5"/>
  <c r="O13" i="13"/>
  <c r="J27" i="13" s="1"/>
  <c r="M12" i="13"/>
  <c r="R7" i="20"/>
  <c r="O27" i="12" l="1"/>
  <c r="L28" i="5" s="1"/>
  <c r="M13" i="13"/>
  <c r="M24" i="5" s="1"/>
  <c r="M26" i="5" s="1"/>
  <c r="L37" i="5"/>
  <c r="L38" i="5" s="1"/>
  <c r="L59" i="5" s="1"/>
  <c r="L58" i="5" s="1"/>
  <c r="M34" i="5"/>
  <c r="L44" i="5"/>
  <c r="R8" i="20"/>
  <c r="L61" i="5" l="1"/>
  <c r="L35" i="5"/>
  <c r="M51" i="5"/>
  <c r="N12" i="5"/>
  <c r="L40" i="15" s="1"/>
  <c r="L41" i="15" s="1"/>
  <c r="N16" i="5" s="1"/>
  <c r="M7" i="5"/>
  <c r="M25" i="5"/>
  <c r="N19" i="5"/>
  <c r="O20" i="5" s="1"/>
  <c r="I13" i="13"/>
  <c r="B4" i="13"/>
  <c r="B8" i="13" s="1"/>
  <c r="R9" i="20"/>
  <c r="L62" i="5" l="1"/>
  <c r="L63" i="5"/>
  <c r="N21" i="5"/>
  <c r="L12" i="15"/>
  <c r="L13" i="15" s="1"/>
  <c r="C49" i="16"/>
  <c r="C46" i="16"/>
  <c r="C51" i="16"/>
  <c r="C48" i="16"/>
  <c r="C43" i="16"/>
  <c r="C45" i="16"/>
  <c r="C47" i="16"/>
  <c r="C52" i="16"/>
  <c r="C44" i="16"/>
  <c r="C50" i="16"/>
  <c r="C53" i="16"/>
  <c r="C17" i="13"/>
  <c r="H3" i="13" s="1"/>
  <c r="C23" i="13"/>
  <c r="H9" i="13" s="1"/>
  <c r="C16" i="13"/>
  <c r="H2" i="13" s="1"/>
  <c r="C20" i="13"/>
  <c r="H6" i="13" s="1"/>
  <c r="C19" i="13"/>
  <c r="H5" i="13" s="1"/>
  <c r="C21" i="13"/>
  <c r="H7" i="13" s="1"/>
  <c r="C25" i="13"/>
  <c r="H11" i="13" s="1"/>
  <c r="C18" i="13"/>
  <c r="H4" i="13" s="1"/>
  <c r="C22" i="13"/>
  <c r="H8" i="13" s="1"/>
  <c r="C24" i="13"/>
  <c r="H10" i="13" s="1"/>
  <c r="C26" i="13"/>
  <c r="H12" i="13" s="1"/>
  <c r="R10" i="20"/>
  <c r="I2" i="13" l="1"/>
  <c r="K2" i="13"/>
  <c r="R11" i="20"/>
  <c r="I3" i="13" l="1"/>
  <c r="I31" i="13" s="1"/>
  <c r="K3" i="13"/>
  <c r="O2" i="15"/>
  <c r="I30" i="13"/>
  <c r="J2" i="13"/>
  <c r="J30" i="13" s="1"/>
  <c r="R12" i="20"/>
  <c r="O30" i="13" l="1"/>
  <c r="I4" i="13"/>
  <c r="I32" i="13" s="1"/>
  <c r="J3" i="13"/>
  <c r="J31" i="13" s="1"/>
  <c r="K4" i="13"/>
  <c r="O3" i="15"/>
  <c r="M3" i="15" s="1"/>
  <c r="O31" i="13"/>
  <c r="M2" i="15"/>
  <c r="Q2" i="15"/>
  <c r="S2" i="15" s="1"/>
  <c r="R4" i="21"/>
  <c r="R3" i="21"/>
  <c r="R2" i="21"/>
  <c r="I5" i="13" l="1"/>
  <c r="J4" i="13"/>
  <c r="J32" i="13" s="1"/>
  <c r="O32" i="13" s="1"/>
  <c r="Q3" i="15"/>
  <c r="S3" i="15" s="1"/>
  <c r="K5" i="13"/>
  <c r="O4" i="15"/>
  <c r="M4" i="15" s="1"/>
  <c r="I33" i="13"/>
  <c r="I6" i="13"/>
  <c r="R5" i="21"/>
  <c r="J5" i="13" l="1"/>
  <c r="J33" i="13" s="1"/>
  <c r="Q4" i="15"/>
  <c r="S4" i="15" s="1"/>
  <c r="K6" i="13"/>
  <c r="O5" i="15"/>
  <c r="Q5" i="15" s="1"/>
  <c r="S5" i="15" s="1"/>
  <c r="O33" i="13"/>
  <c r="I34" i="13"/>
  <c r="I7" i="13"/>
  <c r="R6" i="21"/>
  <c r="J6" i="13" l="1"/>
  <c r="J34" i="13" s="1"/>
  <c r="O34" i="13" s="1"/>
  <c r="M5" i="15"/>
  <c r="K7" i="13"/>
  <c r="O6" i="15"/>
  <c r="Q6" i="15" s="1"/>
  <c r="S6" i="15" s="1"/>
  <c r="I35" i="13"/>
  <c r="I8" i="13"/>
  <c r="R7" i="21"/>
  <c r="J7" i="13" l="1"/>
  <c r="J35" i="13" s="1"/>
  <c r="O35" i="13" s="1"/>
  <c r="M6" i="15"/>
  <c r="K8" i="13"/>
  <c r="O7" i="15"/>
  <c r="M7" i="15" s="1"/>
  <c r="I36" i="13"/>
  <c r="I9" i="13"/>
  <c r="R8" i="21"/>
  <c r="J8" i="13" l="1"/>
  <c r="J36" i="13" s="1"/>
  <c r="O36" i="13" s="1"/>
  <c r="Q7" i="15"/>
  <c r="K9" i="13"/>
  <c r="O8" i="15"/>
  <c r="Q8" i="15" s="1"/>
  <c r="S8" i="15" s="1"/>
  <c r="I37" i="13"/>
  <c r="I10" i="13"/>
  <c r="R9" i="21"/>
  <c r="J9" i="13" l="1"/>
  <c r="J37" i="13" s="1"/>
  <c r="O37" i="13" s="1"/>
  <c r="M8" i="15"/>
  <c r="K10" i="13"/>
  <c r="O9" i="15"/>
  <c r="M9" i="15" s="1"/>
  <c r="I38" i="13"/>
  <c r="I11" i="13"/>
  <c r="R10" i="21"/>
  <c r="J10" i="13" l="1"/>
  <c r="J38" i="13" s="1"/>
  <c r="O38" i="13" s="1"/>
  <c r="Q9" i="15"/>
  <c r="S9" i="15" s="1"/>
  <c r="K11" i="13"/>
  <c r="O10" i="15"/>
  <c r="Q10" i="15" s="1"/>
  <c r="S10" i="15" s="1"/>
  <c r="I39" i="13"/>
  <c r="I12" i="13"/>
  <c r="R3" i="22"/>
  <c r="R11" i="21"/>
  <c r="R2" i="22"/>
  <c r="J11" i="13" l="1"/>
  <c r="J39" i="13" s="1"/>
  <c r="O39" i="13" s="1"/>
  <c r="M10" i="15"/>
  <c r="K12" i="13"/>
  <c r="K13" i="13" s="1"/>
  <c r="J13" i="13" s="1"/>
  <c r="O11" i="15"/>
  <c r="M11" i="15" s="1"/>
  <c r="I40" i="13"/>
  <c r="R12" i="21"/>
  <c r="R4" i="22"/>
  <c r="Q11" i="15" l="1"/>
  <c r="S11" i="15" s="1"/>
  <c r="J12" i="13"/>
  <c r="J40" i="13" s="1"/>
  <c r="J41" i="13" s="1"/>
  <c r="O12" i="15"/>
  <c r="Q12" i="15" s="1"/>
  <c r="S12" i="15" s="1"/>
  <c r="I41" i="13"/>
  <c r="R5" i="22"/>
  <c r="M12" i="15" l="1"/>
  <c r="O13" i="15"/>
  <c r="M13" i="15" s="1"/>
  <c r="M30" i="5"/>
  <c r="O40" i="13"/>
  <c r="O41" i="13" s="1"/>
  <c r="O27" i="13" s="1"/>
  <c r="M28" i="5" s="1"/>
  <c r="R6" i="22"/>
  <c r="M40" i="5" l="1"/>
  <c r="M37" i="5" s="1"/>
  <c r="M38" i="5" s="1"/>
  <c r="M59" i="5" s="1"/>
  <c r="M58" i="5" s="1"/>
  <c r="N34" i="5"/>
  <c r="N24" i="5"/>
  <c r="R7" i="22"/>
  <c r="M35" i="5" l="1"/>
  <c r="N51" i="5"/>
  <c r="M61" i="5"/>
  <c r="M42" i="5"/>
  <c r="M41" i="5" s="1"/>
  <c r="M43" i="5" s="1"/>
  <c r="O12" i="5"/>
  <c r="L12" i="16" s="1"/>
  <c r="L13" i="16" s="1"/>
  <c r="O19" i="5"/>
  <c r="P20" i="5" s="1"/>
  <c r="N7" i="5"/>
  <c r="N26" i="5"/>
  <c r="N25" i="5"/>
  <c r="R8" i="22"/>
  <c r="M62" i="5" l="1"/>
  <c r="M63" i="5"/>
  <c r="M44" i="5"/>
  <c r="O21" i="5"/>
  <c r="L40" i="16"/>
  <c r="L41" i="16" s="1"/>
  <c r="O16" i="5" s="1"/>
  <c r="C49" i="18"/>
  <c r="C48" i="18"/>
  <c r="C51" i="18"/>
  <c r="C52" i="18"/>
  <c r="C44" i="18"/>
  <c r="C43" i="18"/>
  <c r="C50" i="18"/>
  <c r="C53" i="18"/>
  <c r="C46" i="18"/>
  <c r="C45" i="18"/>
  <c r="C47" i="18"/>
  <c r="I13" i="15"/>
  <c r="B4" i="15"/>
  <c r="B8" i="15" s="1"/>
  <c r="R9" i="22"/>
  <c r="C24" i="15" l="1"/>
  <c r="H10" i="15" s="1"/>
  <c r="C26" i="15"/>
  <c r="H12" i="15" s="1"/>
  <c r="C19" i="15"/>
  <c r="H5" i="15" s="1"/>
  <c r="C22" i="15"/>
  <c r="H8" i="15" s="1"/>
  <c r="C16" i="15"/>
  <c r="H2" i="15" s="1"/>
  <c r="C20" i="15"/>
  <c r="H6" i="15" s="1"/>
  <c r="C21" i="15"/>
  <c r="H7" i="15" s="1"/>
  <c r="C25" i="15"/>
  <c r="H11" i="15" s="1"/>
  <c r="C17" i="15"/>
  <c r="H3" i="15" s="1"/>
  <c r="C18" i="15"/>
  <c r="H4" i="15" s="1"/>
  <c r="C23" i="15"/>
  <c r="H9" i="15" s="1"/>
  <c r="R10" i="22"/>
  <c r="K2" i="15" l="1"/>
  <c r="I2" i="15"/>
  <c r="R11" i="22"/>
  <c r="I3" i="15" l="1"/>
  <c r="I31" i="15" s="1"/>
  <c r="K3" i="15"/>
  <c r="O2" i="16"/>
  <c r="I30" i="15"/>
  <c r="J2" i="15"/>
  <c r="J30" i="15" s="1"/>
  <c r="R12" i="22"/>
  <c r="J3" i="15" l="1"/>
  <c r="J31" i="15" s="1"/>
  <c r="O31" i="15" s="1"/>
  <c r="I4" i="15"/>
  <c r="K4" i="15"/>
  <c r="O3" i="16"/>
  <c r="Q3" i="16" s="1"/>
  <c r="S3" i="16" s="1"/>
  <c r="O30" i="15"/>
  <c r="M2" i="16"/>
  <c r="Q2" i="16"/>
  <c r="S2" i="16" s="1"/>
  <c r="R13" i="22"/>
  <c r="I5" i="15" l="1"/>
  <c r="I32" i="15"/>
  <c r="M3" i="16"/>
  <c r="K5" i="15"/>
  <c r="O4" i="16"/>
  <c r="J4" i="15"/>
  <c r="J32" i="15" s="1"/>
  <c r="O32" i="15" s="1"/>
  <c r="R2" i="23"/>
  <c r="I33" i="15" l="1"/>
  <c r="I6" i="15"/>
  <c r="Q4" i="16"/>
  <c r="S4" i="16" s="1"/>
  <c r="M4" i="16"/>
  <c r="K6" i="15"/>
  <c r="O5" i="16"/>
  <c r="J5" i="15"/>
  <c r="J33" i="15" s="1"/>
  <c r="R7" i="15"/>
  <c r="S7" i="15" s="1"/>
  <c r="J27" i="15" s="1"/>
  <c r="R3" i="23"/>
  <c r="O33" i="15" l="1"/>
  <c r="I7" i="15"/>
  <c r="I34" i="15"/>
  <c r="M5" i="16"/>
  <c r="Q5" i="16"/>
  <c r="S5" i="16" s="1"/>
  <c r="K7" i="15"/>
  <c r="O6" i="16"/>
  <c r="J6" i="15"/>
  <c r="J34" i="15" s="1"/>
  <c r="R4" i="23"/>
  <c r="O34" i="15" l="1"/>
  <c r="I8" i="15"/>
  <c r="I35" i="15"/>
  <c r="M6" i="16"/>
  <c r="Q6" i="16"/>
  <c r="S6" i="16" s="1"/>
  <c r="K8" i="15"/>
  <c r="O7" i="16"/>
  <c r="J7" i="15"/>
  <c r="J35" i="15" s="1"/>
  <c r="R5" i="23"/>
  <c r="O35" i="15" l="1"/>
  <c r="I9" i="15"/>
  <c r="I36" i="15"/>
  <c r="M7" i="16"/>
  <c r="Q7" i="16"/>
  <c r="S7" i="16" s="1"/>
  <c r="K9" i="15"/>
  <c r="O8" i="16"/>
  <c r="J8" i="15"/>
  <c r="J36" i="15" s="1"/>
  <c r="R6" i="23"/>
  <c r="O36" i="15" l="1"/>
  <c r="I37" i="15"/>
  <c r="I10" i="15"/>
  <c r="Q8" i="16"/>
  <c r="S8" i="16" s="1"/>
  <c r="M8" i="16"/>
  <c r="K10" i="15"/>
  <c r="O9" i="16"/>
  <c r="J9" i="15"/>
  <c r="J37" i="15" s="1"/>
  <c r="R7" i="23"/>
  <c r="O37" i="15" l="1"/>
  <c r="I38" i="15"/>
  <c r="I11" i="15"/>
  <c r="Q9" i="16"/>
  <c r="S9" i="16" s="1"/>
  <c r="M9" i="16"/>
  <c r="K11" i="15"/>
  <c r="O10" i="16"/>
  <c r="J10" i="15"/>
  <c r="J38" i="15" s="1"/>
  <c r="O38" i="15" s="1"/>
  <c r="R8" i="23"/>
  <c r="I39" i="15" l="1"/>
  <c r="I12" i="15"/>
  <c r="I40" i="15" s="1"/>
  <c r="Q10" i="16"/>
  <c r="S10" i="16" s="1"/>
  <c r="M10" i="16"/>
  <c r="K12" i="15"/>
  <c r="O11" i="16"/>
  <c r="J11" i="15"/>
  <c r="J39" i="15" s="1"/>
  <c r="O39" i="15" s="1"/>
  <c r="I41" i="15"/>
  <c r="R9" i="23"/>
  <c r="R3" i="24"/>
  <c r="R2" i="24"/>
  <c r="K13" i="15" l="1"/>
  <c r="J13" i="15" s="1"/>
  <c r="O12" i="16"/>
  <c r="J12" i="15"/>
  <c r="J40" i="15" s="1"/>
  <c r="M11" i="16"/>
  <c r="Q11" i="16"/>
  <c r="S11" i="16" s="1"/>
  <c r="R4" i="24"/>
  <c r="R10" i="23"/>
  <c r="J41" i="15" l="1"/>
  <c r="N30" i="5" s="1"/>
  <c r="O40" i="15"/>
  <c r="O41" i="15" s="1"/>
  <c r="M12" i="16"/>
  <c r="O13" i="16"/>
  <c r="Q12" i="16"/>
  <c r="S12" i="16" s="1"/>
  <c r="R5" i="24"/>
  <c r="R11" i="23"/>
  <c r="O27" i="15" l="1"/>
  <c r="N28" i="5" s="1"/>
  <c r="N40" i="5"/>
  <c r="N42" i="5" s="1"/>
  <c r="O34" i="5"/>
  <c r="O51" i="5" s="1"/>
  <c r="M13" i="16"/>
  <c r="O24" i="5" s="1"/>
  <c r="J27" i="16"/>
  <c r="R12" i="23"/>
  <c r="R6" i="24"/>
  <c r="N37" i="5" l="1"/>
  <c r="N38" i="5" s="1"/>
  <c r="N59" i="5" s="1"/>
  <c r="N58" i="5" s="1"/>
  <c r="N35" i="5"/>
  <c r="O25" i="5"/>
  <c r="O26" i="5"/>
  <c r="N41" i="5"/>
  <c r="N43" i="5" s="1"/>
  <c r="N44" i="5"/>
  <c r="P12" i="5"/>
  <c r="O7" i="5"/>
  <c r="P19" i="5"/>
  <c r="R13" i="23"/>
  <c r="R7" i="24"/>
  <c r="N61" i="5" l="1"/>
  <c r="Q20" i="5"/>
  <c r="P21" i="5"/>
  <c r="I13" i="16"/>
  <c r="B4" i="16"/>
  <c r="B8" i="16" s="1"/>
  <c r="L12" i="18"/>
  <c r="L13" i="18" s="1"/>
  <c r="L40" i="18"/>
  <c r="L41" i="18" s="1"/>
  <c r="P16" i="5" s="1"/>
  <c r="R8" i="24"/>
  <c r="N62" i="5" l="1"/>
  <c r="N63" i="5"/>
  <c r="C24" i="16"/>
  <c r="H10" i="16" s="1"/>
  <c r="C23" i="16"/>
  <c r="H9" i="16" s="1"/>
  <c r="C21" i="16"/>
  <c r="H7" i="16" s="1"/>
  <c r="C18" i="16"/>
  <c r="H4" i="16" s="1"/>
  <c r="C16" i="16"/>
  <c r="H2" i="16" s="1"/>
  <c r="C25" i="16"/>
  <c r="H11" i="16" s="1"/>
  <c r="C22" i="16"/>
  <c r="H8" i="16" s="1"/>
  <c r="C26" i="16"/>
  <c r="H12" i="16" s="1"/>
  <c r="C17" i="16"/>
  <c r="H3" i="16" s="1"/>
  <c r="C20" i="16"/>
  <c r="H6" i="16" s="1"/>
  <c r="C19" i="16"/>
  <c r="H5" i="16" s="1"/>
  <c r="C45" i="19"/>
  <c r="C50" i="19"/>
  <c r="C46" i="19"/>
  <c r="C51" i="19"/>
  <c r="C52" i="19"/>
  <c r="C43" i="19"/>
  <c r="C49" i="19"/>
  <c r="C53" i="19"/>
  <c r="C47" i="19"/>
  <c r="C44" i="19"/>
  <c r="C48" i="19"/>
  <c r="R9" i="24"/>
  <c r="K2" i="16" l="1"/>
  <c r="I2" i="16"/>
  <c r="R10" i="24"/>
  <c r="I30" i="16" l="1"/>
  <c r="J2" i="16"/>
  <c r="J30" i="16" s="1"/>
  <c r="K3" i="16"/>
  <c r="O2" i="18"/>
  <c r="I3" i="16"/>
  <c r="R11" i="24"/>
  <c r="O30" i="16" l="1"/>
  <c r="I4" i="16"/>
  <c r="J3" i="16"/>
  <c r="J31" i="16" s="1"/>
  <c r="I31" i="16"/>
  <c r="K4" i="16"/>
  <c r="O3" i="18"/>
  <c r="M2" i="18"/>
  <c r="Q2" i="18"/>
  <c r="S2" i="18" s="1"/>
  <c r="R12" i="24"/>
  <c r="K5" i="16" l="1"/>
  <c r="O4" i="18"/>
  <c r="M3" i="18"/>
  <c r="Q3" i="18"/>
  <c r="S3" i="18" s="1"/>
  <c r="O31" i="16"/>
  <c r="I32" i="16"/>
  <c r="I5" i="16"/>
  <c r="J4" i="16"/>
  <c r="J32" i="16" s="1"/>
  <c r="R13" i="24"/>
  <c r="O32" i="16" l="1"/>
  <c r="M4" i="18"/>
  <c r="Q4" i="18"/>
  <c r="S4" i="18" s="1"/>
  <c r="I6" i="16"/>
  <c r="J5" i="16"/>
  <c r="J33" i="16" s="1"/>
  <c r="I33" i="16"/>
  <c r="K6" i="16"/>
  <c r="O5" i="18"/>
  <c r="O33" i="16" l="1"/>
  <c r="Q5" i="18"/>
  <c r="S5" i="18" s="1"/>
  <c r="M5" i="18"/>
  <c r="K7" i="16"/>
  <c r="O6" i="18"/>
  <c r="J6" i="16"/>
  <c r="J34" i="16" s="1"/>
  <c r="I7" i="16"/>
  <c r="I34" i="16"/>
  <c r="R2" i="25"/>
  <c r="R3" i="25"/>
  <c r="O34" i="16" l="1"/>
  <c r="J7" i="16"/>
  <c r="J35" i="16" s="1"/>
  <c r="I35" i="16"/>
  <c r="I8" i="16"/>
  <c r="K8" i="16"/>
  <c r="O7" i="18"/>
  <c r="Q6" i="18"/>
  <c r="S6" i="18" s="1"/>
  <c r="M6" i="18"/>
  <c r="R4" i="25"/>
  <c r="K9" i="16" l="1"/>
  <c r="O8" i="18"/>
  <c r="Q7" i="18"/>
  <c r="S7" i="18" s="1"/>
  <c r="M7" i="18"/>
  <c r="I36" i="16"/>
  <c r="J8" i="16"/>
  <c r="J36" i="16" s="1"/>
  <c r="I9" i="16"/>
  <c r="O35" i="16"/>
  <c r="R5" i="25"/>
  <c r="O36" i="16" l="1"/>
  <c r="I37" i="16"/>
  <c r="I10" i="16"/>
  <c r="J9" i="16"/>
  <c r="J37" i="16" s="1"/>
  <c r="M8" i="18"/>
  <c r="Q8" i="18"/>
  <c r="S8" i="18" s="1"/>
  <c r="K10" i="16"/>
  <c r="O9" i="18"/>
  <c r="R6" i="25"/>
  <c r="O37" i="16" l="1"/>
  <c r="K11" i="16"/>
  <c r="O10" i="18"/>
  <c r="J10" i="16"/>
  <c r="J38" i="16" s="1"/>
  <c r="I38" i="16"/>
  <c r="I11" i="16"/>
  <c r="Q9" i="18"/>
  <c r="S9" i="18" s="1"/>
  <c r="M9" i="18"/>
  <c r="R7" i="25"/>
  <c r="I39" i="16" l="1"/>
  <c r="I12" i="16"/>
  <c r="J11" i="16"/>
  <c r="J39" i="16" s="1"/>
  <c r="Q10" i="18"/>
  <c r="S10" i="18" s="1"/>
  <c r="M10" i="18"/>
  <c r="O38" i="16"/>
  <c r="K12" i="16"/>
  <c r="K13" i="16" s="1"/>
  <c r="J13" i="16" s="1"/>
  <c r="O11" i="18"/>
  <c r="R8" i="25"/>
  <c r="O39" i="16" l="1"/>
  <c r="M11" i="18"/>
  <c r="Q11" i="18"/>
  <c r="S11" i="18" s="1"/>
  <c r="O12" i="18"/>
  <c r="I40" i="16"/>
  <c r="J12" i="16"/>
  <c r="J40" i="16" s="1"/>
  <c r="J41" i="16" s="1"/>
  <c r="R9" i="25"/>
  <c r="I41" i="16" l="1"/>
  <c r="O30" i="5" s="1"/>
  <c r="O40" i="16"/>
  <c r="O41" i="16" s="1"/>
  <c r="O13" i="18"/>
  <c r="Q12" i="18"/>
  <c r="S12" i="18" s="1"/>
  <c r="M12" i="18"/>
  <c r="R10" i="25"/>
  <c r="R3" i="26"/>
  <c r="R2" i="26"/>
  <c r="O27" i="16" l="1"/>
  <c r="O28" i="5" s="1"/>
  <c r="O40" i="5"/>
  <c r="O37" i="5" s="1"/>
  <c r="O38" i="5" s="1"/>
  <c r="O59" i="5" s="1"/>
  <c r="O58" i="5" s="1"/>
  <c r="J27" i="18"/>
  <c r="M13" i="18"/>
  <c r="P24" i="5" s="1"/>
  <c r="P34" i="5"/>
  <c r="P51" i="5" s="1"/>
  <c r="R4" i="26"/>
  <c r="R11" i="25"/>
  <c r="O61" i="5" l="1"/>
  <c r="O42" i="5"/>
  <c r="O44" i="5" s="1"/>
  <c r="O35" i="5"/>
  <c r="P26" i="5"/>
  <c r="P25" i="5"/>
  <c r="P7" i="5"/>
  <c r="Q19" i="5"/>
  <c r="Q12" i="5"/>
  <c r="R5" i="26"/>
  <c r="R12" i="25"/>
  <c r="O62" i="5" l="1"/>
  <c r="O63" i="5"/>
  <c r="O41" i="5"/>
  <c r="O43" i="5" s="1"/>
  <c r="I13" i="18"/>
  <c r="B4" i="18"/>
  <c r="B8" i="18" s="1"/>
  <c r="L12" i="19"/>
  <c r="L13" i="19" s="1"/>
  <c r="L40" i="19"/>
  <c r="L41" i="19" s="1"/>
  <c r="Q16" i="5" s="1"/>
  <c r="Q21" i="5"/>
  <c r="R20" i="5"/>
  <c r="R6" i="26"/>
  <c r="R13" i="25"/>
  <c r="C46" i="20" l="1"/>
  <c r="C53" i="20"/>
  <c r="C48" i="20"/>
  <c r="C52" i="20"/>
  <c r="C51" i="20"/>
  <c r="C49" i="20"/>
  <c r="C44" i="20"/>
  <c r="C47" i="20"/>
  <c r="C43" i="20"/>
  <c r="C54" i="20"/>
  <c r="C45" i="20"/>
  <c r="C50" i="20"/>
  <c r="C23" i="18"/>
  <c r="H9" i="18" s="1"/>
  <c r="C17" i="18"/>
  <c r="H3" i="18" s="1"/>
  <c r="C20" i="18"/>
  <c r="H6" i="18" s="1"/>
  <c r="C24" i="18"/>
  <c r="H10" i="18" s="1"/>
  <c r="C19" i="18"/>
  <c r="H5" i="18" s="1"/>
  <c r="C18" i="18"/>
  <c r="H4" i="18" s="1"/>
  <c r="C26" i="18"/>
  <c r="H12" i="18" s="1"/>
  <c r="C25" i="18"/>
  <c r="H11" i="18" s="1"/>
  <c r="C22" i="18"/>
  <c r="H8" i="18" s="1"/>
  <c r="C21" i="18"/>
  <c r="H7" i="18" s="1"/>
  <c r="C16" i="18"/>
  <c r="H2" i="18" s="1"/>
  <c r="R7" i="26"/>
  <c r="I2" i="18" l="1"/>
  <c r="K2" i="18"/>
  <c r="R8" i="26"/>
  <c r="K3" i="18" l="1"/>
  <c r="O2" i="19"/>
  <c r="I3" i="18"/>
  <c r="J2" i="18"/>
  <c r="J30" i="18" s="1"/>
  <c r="I30" i="18"/>
  <c r="R9" i="26"/>
  <c r="O30" i="18" l="1"/>
  <c r="J3" i="18"/>
  <c r="J31" i="18" s="1"/>
  <c r="I31" i="18"/>
  <c r="I4" i="18"/>
  <c r="M2" i="19"/>
  <c r="Q2" i="19"/>
  <c r="S2" i="19" s="1"/>
  <c r="K4" i="18"/>
  <c r="O3" i="19"/>
  <c r="R10" i="26"/>
  <c r="Q3" i="19" l="1"/>
  <c r="S3" i="19" s="1"/>
  <c r="M3" i="19"/>
  <c r="I5" i="18"/>
  <c r="J4" i="18"/>
  <c r="J32" i="18" s="1"/>
  <c r="I32" i="18"/>
  <c r="K5" i="18"/>
  <c r="O4" i="19"/>
  <c r="O31" i="18"/>
  <c r="R11" i="26"/>
  <c r="O32" i="18" l="1"/>
  <c r="M4" i="19"/>
  <c r="Q4" i="19"/>
  <c r="S4" i="19" s="1"/>
  <c r="K6" i="18"/>
  <c r="O5" i="19"/>
  <c r="I6" i="18"/>
  <c r="I33" i="18"/>
  <c r="J5" i="18"/>
  <c r="J33" i="18" s="1"/>
  <c r="R12" i="26"/>
  <c r="O33" i="18" l="1"/>
  <c r="Q5" i="19"/>
  <c r="S5" i="19" s="1"/>
  <c r="M5" i="19"/>
  <c r="J6" i="18"/>
  <c r="J34" i="18" s="1"/>
  <c r="I7" i="18"/>
  <c r="I34" i="18"/>
  <c r="K7" i="18"/>
  <c r="O6" i="19"/>
  <c r="R13" i="26"/>
  <c r="I8" i="18" l="1"/>
  <c r="J7" i="18"/>
  <c r="J35" i="18" s="1"/>
  <c r="I35" i="18"/>
  <c r="M6" i="19"/>
  <c r="Q6" i="19"/>
  <c r="S6" i="19" s="1"/>
  <c r="O34" i="18"/>
  <c r="K8" i="18"/>
  <c r="O7" i="19"/>
  <c r="O35" i="18" l="1"/>
  <c r="M7" i="19"/>
  <c r="Q7" i="19"/>
  <c r="S7" i="19" s="1"/>
  <c r="K9" i="18"/>
  <c r="O8" i="19"/>
  <c r="I9" i="18"/>
  <c r="I36" i="18"/>
  <c r="J8" i="18"/>
  <c r="J36" i="18" s="1"/>
  <c r="R3" i="27"/>
  <c r="R2" i="27"/>
  <c r="I37" i="18" l="1"/>
  <c r="J9" i="18"/>
  <c r="J37" i="18" s="1"/>
  <c r="I10" i="18"/>
  <c r="M8" i="19"/>
  <c r="Q8" i="19"/>
  <c r="S8" i="19" s="1"/>
  <c r="O36" i="18"/>
  <c r="K10" i="18"/>
  <c r="O9" i="19"/>
  <c r="R4" i="27"/>
  <c r="K11" i="18" l="1"/>
  <c r="O10" i="19"/>
  <c r="Q9" i="19"/>
  <c r="S9" i="19" s="1"/>
  <c r="M9" i="19"/>
  <c r="I38" i="18"/>
  <c r="J10" i="18"/>
  <c r="J38" i="18" s="1"/>
  <c r="I11" i="18"/>
  <c r="O37" i="18"/>
  <c r="R5" i="27"/>
  <c r="J11" i="18" l="1"/>
  <c r="J39" i="18" s="1"/>
  <c r="I12" i="18"/>
  <c r="I39" i="18"/>
  <c r="O38" i="18"/>
  <c r="M10" i="19"/>
  <c r="Q10" i="19"/>
  <c r="S10" i="19" s="1"/>
  <c r="K12" i="18"/>
  <c r="K13" i="18" s="1"/>
  <c r="J13" i="18" s="1"/>
  <c r="O11" i="19"/>
  <c r="R6" i="27"/>
  <c r="Q11" i="19" l="1"/>
  <c r="S11" i="19" s="1"/>
  <c r="M11" i="19"/>
  <c r="O12" i="19"/>
  <c r="I40" i="18"/>
  <c r="J12" i="18"/>
  <c r="J40" i="18" s="1"/>
  <c r="J41" i="18" s="1"/>
  <c r="O39" i="18"/>
  <c r="R7" i="27"/>
  <c r="O40" i="18" l="1"/>
  <c r="O41" i="18" s="1"/>
  <c r="I41" i="18"/>
  <c r="P30" i="5" s="1"/>
  <c r="Q12" i="19"/>
  <c r="S12" i="19" s="1"/>
  <c r="M12" i="19"/>
  <c r="O13" i="19"/>
  <c r="R8" i="27"/>
  <c r="O27" i="18" l="1"/>
  <c r="P28" i="5" s="1"/>
  <c r="P40" i="5"/>
  <c r="P42" i="5" s="1"/>
  <c r="P41" i="5" s="1"/>
  <c r="P43" i="5" s="1"/>
  <c r="J27" i="19"/>
  <c r="Q34" i="5"/>
  <c r="Q51" i="5" s="1"/>
  <c r="M13" i="19"/>
  <c r="Q24" i="5" s="1"/>
  <c r="R9" i="27"/>
  <c r="P37" i="5" l="1"/>
  <c r="P38" i="5" s="1"/>
  <c r="P59" i="5" s="1"/>
  <c r="P58" i="5" s="1"/>
  <c r="P44" i="5"/>
  <c r="P35" i="5"/>
  <c r="Q25" i="5"/>
  <c r="Q26" i="5"/>
  <c r="Q7" i="5"/>
  <c r="R19" i="5"/>
  <c r="R12" i="5"/>
  <c r="R3" i="28"/>
  <c r="R10" i="27"/>
  <c r="R2" i="28"/>
  <c r="P61" i="5" l="1"/>
  <c r="B4" i="19"/>
  <c r="B8" i="19" s="1"/>
  <c r="I13" i="19"/>
  <c r="L40" i="20"/>
  <c r="L41" i="20" s="1"/>
  <c r="R16" i="5" s="1"/>
  <c r="L12" i="20"/>
  <c r="S20" i="5"/>
  <c r="R21" i="5"/>
  <c r="R11" i="27"/>
  <c r="R4" i="28"/>
  <c r="P62" i="5" l="1"/>
  <c r="P63" i="5"/>
  <c r="C56" i="21"/>
  <c r="C47" i="21"/>
  <c r="C50" i="21"/>
  <c r="C55" i="21"/>
  <c r="C49" i="21"/>
  <c r="C54" i="21"/>
  <c r="C46" i="21"/>
  <c r="C53" i="21"/>
  <c r="C48" i="21"/>
  <c r="C51" i="21"/>
  <c r="C52" i="21"/>
  <c r="L13" i="20"/>
  <c r="O13" i="21"/>
  <c r="C20" i="19"/>
  <c r="H6" i="19" s="1"/>
  <c r="C23" i="19"/>
  <c r="H9" i="19" s="1"/>
  <c r="C19" i="19"/>
  <c r="H5" i="19" s="1"/>
  <c r="C25" i="19"/>
  <c r="H11" i="19" s="1"/>
  <c r="C24" i="19"/>
  <c r="H10" i="19" s="1"/>
  <c r="C26" i="19"/>
  <c r="H12" i="19" s="1"/>
  <c r="C18" i="19"/>
  <c r="H4" i="19" s="1"/>
  <c r="C16" i="19"/>
  <c r="H2" i="19" s="1"/>
  <c r="C17" i="19"/>
  <c r="H3" i="19" s="1"/>
  <c r="C22" i="19"/>
  <c r="H8" i="19" s="1"/>
  <c r="C21" i="19"/>
  <c r="H7" i="19" s="1"/>
  <c r="R5" i="28"/>
  <c r="R12" i="27"/>
  <c r="I2" i="19" l="1"/>
  <c r="K2" i="19"/>
  <c r="R13" i="27"/>
  <c r="R6" i="28"/>
  <c r="K3" i="19" l="1"/>
  <c r="O2" i="20"/>
  <c r="I3" i="19"/>
  <c r="I30" i="19"/>
  <c r="J2" i="19"/>
  <c r="J30" i="19" s="1"/>
  <c r="R7" i="28"/>
  <c r="Q2" i="20" l="1"/>
  <c r="S2" i="20" s="1"/>
  <c r="M2" i="20"/>
  <c r="O30" i="19"/>
  <c r="I4" i="19"/>
  <c r="I31" i="19"/>
  <c r="J3" i="19"/>
  <c r="J31" i="19" s="1"/>
  <c r="K4" i="19"/>
  <c r="O3" i="20"/>
  <c r="R8" i="28"/>
  <c r="Q3" i="20" l="1"/>
  <c r="S3" i="20" s="1"/>
  <c r="M3" i="20"/>
  <c r="K5" i="19"/>
  <c r="O4" i="20"/>
  <c r="O31" i="19"/>
  <c r="I32" i="19"/>
  <c r="J4" i="19"/>
  <c r="J32" i="19" s="1"/>
  <c r="I5" i="19"/>
  <c r="R9" i="28"/>
  <c r="O32" i="19" l="1"/>
  <c r="M4" i="20"/>
  <c r="Q4" i="20"/>
  <c r="S4" i="20" s="1"/>
  <c r="J5" i="19"/>
  <c r="J33" i="19" s="1"/>
  <c r="I33" i="19"/>
  <c r="I6" i="19"/>
  <c r="K6" i="19"/>
  <c r="O5" i="20"/>
  <c r="R10" i="28"/>
  <c r="O33" i="19" l="1"/>
  <c r="K7" i="19"/>
  <c r="O6" i="20"/>
  <c r="Q5" i="20"/>
  <c r="S5" i="20" s="1"/>
  <c r="M5" i="20"/>
  <c r="J6" i="19"/>
  <c r="J34" i="19" s="1"/>
  <c r="I34" i="19"/>
  <c r="I7" i="19"/>
  <c r="R11" i="28"/>
  <c r="O34" i="19" l="1"/>
  <c r="I35" i="19"/>
  <c r="J7" i="19"/>
  <c r="J35" i="19" s="1"/>
  <c r="I8" i="19"/>
  <c r="Q6" i="20"/>
  <c r="S6" i="20" s="1"/>
  <c r="M6" i="20"/>
  <c r="K8" i="19"/>
  <c r="O7" i="20"/>
  <c r="R12" i="28"/>
  <c r="Q7" i="20" l="1"/>
  <c r="S7" i="20" s="1"/>
  <c r="M7" i="20"/>
  <c r="K9" i="19"/>
  <c r="O8" i="20"/>
  <c r="I36" i="19"/>
  <c r="I9" i="19"/>
  <c r="J8" i="19"/>
  <c r="J36" i="19" s="1"/>
  <c r="O35" i="19"/>
  <c r="R13" i="28"/>
  <c r="J9" i="19" l="1"/>
  <c r="J37" i="19" s="1"/>
  <c r="I10" i="19"/>
  <c r="I37" i="19"/>
  <c r="K10" i="19"/>
  <c r="O9" i="20"/>
  <c r="O36" i="19"/>
  <c r="Q8" i="20"/>
  <c r="S8" i="20" s="1"/>
  <c r="M8" i="20"/>
  <c r="O37" i="19" l="1"/>
  <c r="K11" i="19"/>
  <c r="O10" i="20"/>
  <c r="I38" i="19"/>
  <c r="I11" i="19"/>
  <c r="J10" i="19"/>
  <c r="J38" i="19" s="1"/>
  <c r="M9" i="20"/>
  <c r="Q9" i="20"/>
  <c r="S9" i="20" s="1"/>
  <c r="R2" i="29"/>
  <c r="R3" i="29"/>
  <c r="O38" i="19" l="1"/>
  <c r="Q10" i="20"/>
  <c r="S10" i="20" s="1"/>
  <c r="M10" i="20"/>
  <c r="K12" i="19"/>
  <c r="O12" i="20" s="1"/>
  <c r="O11" i="20"/>
  <c r="I39" i="19"/>
  <c r="J11" i="19"/>
  <c r="J39" i="19" s="1"/>
  <c r="I12" i="19"/>
  <c r="R4" i="29"/>
  <c r="O39" i="19" l="1"/>
  <c r="I40" i="19"/>
  <c r="I41" i="19" s="1"/>
  <c r="J12" i="19"/>
  <c r="J40" i="19" s="1"/>
  <c r="J41" i="19" s="1"/>
  <c r="Q11" i="20"/>
  <c r="S11" i="20" s="1"/>
  <c r="M11" i="20"/>
  <c r="K13" i="19"/>
  <c r="J13" i="19" s="1"/>
  <c r="O13" i="20"/>
  <c r="R5" i="29"/>
  <c r="Q30" i="5" l="1"/>
  <c r="M13" i="20"/>
  <c r="R24" i="5" s="1"/>
  <c r="R34" i="5"/>
  <c r="R51" i="5" s="1"/>
  <c r="O40" i="19"/>
  <c r="O41" i="19" s="1"/>
  <c r="M12" i="20"/>
  <c r="Q12" i="20"/>
  <c r="S12" i="20" s="1"/>
  <c r="J27" i="20" s="1"/>
  <c r="Q13" i="21"/>
  <c r="S13" i="21" s="1"/>
  <c r="M13" i="21"/>
  <c r="R6" i="29"/>
  <c r="O27" i="19" l="1"/>
  <c r="Q28" i="5" s="1"/>
  <c r="Q40" i="5"/>
  <c r="Q35" i="5"/>
  <c r="S19" i="5"/>
  <c r="R7" i="5"/>
  <c r="S12" i="5"/>
  <c r="R25" i="5"/>
  <c r="R26" i="5"/>
  <c r="R7" i="29"/>
  <c r="Q37" i="5" l="1"/>
  <c r="Q38" i="5" s="1"/>
  <c r="Q59" i="5" s="1"/>
  <c r="Q58" i="5" s="1"/>
  <c r="Q42" i="5"/>
  <c r="B4" i="20"/>
  <c r="B8" i="20" s="1"/>
  <c r="I13" i="20"/>
  <c r="L43" i="21"/>
  <c r="L44" i="21" s="1"/>
  <c r="S16" i="5" s="1"/>
  <c r="L13" i="21"/>
  <c r="L14" i="21" s="1"/>
  <c r="T20" i="5"/>
  <c r="S21" i="5"/>
  <c r="R8" i="29"/>
  <c r="Q61" i="5" l="1"/>
  <c r="Q44" i="5"/>
  <c r="Q41" i="5"/>
  <c r="Q43" i="5" s="1"/>
  <c r="C48" i="22"/>
  <c r="C54" i="22"/>
  <c r="C47" i="22"/>
  <c r="C56" i="22"/>
  <c r="C51" i="22"/>
  <c r="C55" i="22"/>
  <c r="C50" i="22"/>
  <c r="C46" i="22"/>
  <c r="C49" i="22"/>
  <c r="C52" i="22"/>
  <c r="C53" i="22"/>
  <c r="C21" i="20"/>
  <c r="H7" i="20" s="1"/>
  <c r="C22" i="20"/>
  <c r="H8" i="20" s="1"/>
  <c r="C19" i="20"/>
  <c r="H5" i="20" s="1"/>
  <c r="C16" i="20"/>
  <c r="H2" i="20" s="1"/>
  <c r="C24" i="20"/>
  <c r="H10" i="20" s="1"/>
  <c r="C25" i="20"/>
  <c r="H11" i="20" s="1"/>
  <c r="C18" i="20"/>
  <c r="H4" i="20" s="1"/>
  <c r="C26" i="20"/>
  <c r="H12" i="20" s="1"/>
  <c r="C20" i="20"/>
  <c r="H6" i="20" s="1"/>
  <c r="C23" i="20"/>
  <c r="H9" i="20" s="1"/>
  <c r="C17" i="20"/>
  <c r="H3" i="20" s="1"/>
  <c r="R9" i="29"/>
  <c r="Q63" i="5" l="1"/>
  <c r="Q62" i="5"/>
  <c r="I2" i="20"/>
  <c r="K2" i="20"/>
  <c r="R10" i="29"/>
  <c r="R4" i="30"/>
  <c r="R2" i="30"/>
  <c r="R3" i="30"/>
  <c r="I3" i="20" l="1"/>
  <c r="J2" i="20"/>
  <c r="J30" i="20" s="1"/>
  <c r="I30" i="20"/>
  <c r="K3" i="20"/>
  <c r="O2" i="21"/>
  <c r="R5" i="30"/>
  <c r="R11" i="29"/>
  <c r="O30" i="20" l="1"/>
  <c r="Q2" i="21"/>
  <c r="S2" i="21" s="1"/>
  <c r="M2" i="21"/>
  <c r="K4" i="20"/>
  <c r="O3" i="21"/>
  <c r="I31" i="20"/>
  <c r="J3" i="20"/>
  <c r="J31" i="20" s="1"/>
  <c r="I4" i="20"/>
  <c r="R6" i="30"/>
  <c r="R12" i="29"/>
  <c r="O31" i="20" l="1"/>
  <c r="K5" i="20"/>
  <c r="O4" i="21"/>
  <c r="J4" i="20"/>
  <c r="J32" i="20" s="1"/>
  <c r="I32" i="20"/>
  <c r="I5" i="20"/>
  <c r="M3" i="21"/>
  <c r="Q3" i="21"/>
  <c r="S3" i="21" s="1"/>
  <c r="R7" i="30"/>
  <c r="R13" i="29"/>
  <c r="O32" i="20" l="1"/>
  <c r="I33" i="20"/>
  <c r="J5" i="20"/>
  <c r="J33" i="20" s="1"/>
  <c r="I6" i="20"/>
  <c r="Q4" i="21"/>
  <c r="S4" i="21" s="1"/>
  <c r="M4" i="21"/>
  <c r="K6" i="20"/>
  <c r="O5" i="21"/>
  <c r="R8" i="30"/>
  <c r="O33" i="20" l="1"/>
  <c r="Q5" i="21"/>
  <c r="S5" i="21" s="1"/>
  <c r="M5" i="21"/>
  <c r="K7" i="20"/>
  <c r="O6" i="21"/>
  <c r="J6" i="20"/>
  <c r="J34" i="20" s="1"/>
  <c r="I7" i="20"/>
  <c r="I34" i="20"/>
  <c r="R9" i="30"/>
  <c r="O34" i="20" l="1"/>
  <c r="M6" i="21"/>
  <c r="Q6" i="21"/>
  <c r="S6" i="21" s="1"/>
  <c r="J7" i="20"/>
  <c r="J35" i="20" s="1"/>
  <c r="I8" i="20"/>
  <c r="I35" i="20"/>
  <c r="K8" i="20"/>
  <c r="O7" i="21"/>
  <c r="R10" i="30"/>
  <c r="O35" i="20" l="1"/>
  <c r="I9" i="20"/>
  <c r="J8" i="20"/>
  <c r="J36" i="20" s="1"/>
  <c r="I36" i="20"/>
  <c r="M7" i="21"/>
  <c r="Q7" i="21"/>
  <c r="S7" i="21" s="1"/>
  <c r="K9" i="20"/>
  <c r="O8" i="21"/>
  <c r="R11" i="30"/>
  <c r="O36" i="20" l="1"/>
  <c r="K10" i="20"/>
  <c r="O9" i="21"/>
  <c r="Q8" i="21"/>
  <c r="S8" i="21" s="1"/>
  <c r="M8" i="21"/>
  <c r="J9" i="20"/>
  <c r="J37" i="20" s="1"/>
  <c r="I10" i="20"/>
  <c r="I37" i="20"/>
  <c r="R12" i="30"/>
  <c r="O37" i="20" l="1"/>
  <c r="I38" i="20"/>
  <c r="I11" i="20"/>
  <c r="J10" i="20"/>
  <c r="J38" i="20" s="1"/>
  <c r="Q9" i="21"/>
  <c r="S9" i="21" s="1"/>
  <c r="M9" i="21"/>
  <c r="K11" i="20"/>
  <c r="O10" i="21"/>
  <c r="R13" i="30"/>
  <c r="K12" i="20" l="1"/>
  <c r="O11" i="21"/>
  <c r="I39" i="20"/>
  <c r="J11" i="20"/>
  <c r="J39" i="20" s="1"/>
  <c r="I12" i="20"/>
  <c r="O38" i="20"/>
  <c r="M10" i="21"/>
  <c r="Q10" i="21"/>
  <c r="S10" i="21" s="1"/>
  <c r="O39" i="20" l="1"/>
  <c r="I40" i="20"/>
  <c r="J12" i="20"/>
  <c r="J40" i="20" s="1"/>
  <c r="J41" i="20" s="1"/>
  <c r="M11" i="21"/>
  <c r="Q11" i="21"/>
  <c r="S11" i="21" s="1"/>
  <c r="K13" i="20"/>
  <c r="J13" i="20" s="1"/>
  <c r="O12" i="21"/>
  <c r="Q12" i="21" l="1"/>
  <c r="S12" i="21" s="1"/>
  <c r="M12" i="21"/>
  <c r="O14" i="21"/>
  <c r="O40" i="20"/>
  <c r="O41" i="20" s="1"/>
  <c r="I41" i="20"/>
  <c r="R30" i="5" s="1"/>
  <c r="R2" i="31"/>
  <c r="O27" i="20" l="1"/>
  <c r="R28" i="5" s="1"/>
  <c r="R40" i="5"/>
  <c r="R37" i="5" s="1"/>
  <c r="R38" i="5" s="1"/>
  <c r="R59" i="5" s="1"/>
  <c r="R58" i="5" s="1"/>
  <c r="S34" i="5"/>
  <c r="S51" i="5" s="1"/>
  <c r="J29" i="21"/>
  <c r="M14" i="21"/>
  <c r="S24" i="5" s="1"/>
  <c r="R3" i="31"/>
  <c r="R61" i="5" l="1"/>
  <c r="R42" i="5"/>
  <c r="R41" i="5" s="1"/>
  <c r="R43" i="5" s="1"/>
  <c r="R35" i="5"/>
  <c r="S25" i="5"/>
  <c r="S26" i="5"/>
  <c r="T19" i="5"/>
  <c r="T12" i="5"/>
  <c r="S7" i="5"/>
  <c r="R4" i="31"/>
  <c r="R63" i="5" l="1"/>
  <c r="R62" i="5"/>
  <c r="R44" i="5"/>
  <c r="B4" i="21"/>
  <c r="B8" i="21" s="1"/>
  <c r="I14" i="21"/>
  <c r="L13" i="22"/>
  <c r="L14" i="22" s="1"/>
  <c r="L43" i="22"/>
  <c r="L44" i="22" s="1"/>
  <c r="T16" i="5" s="1"/>
  <c r="U20" i="5"/>
  <c r="T21" i="5"/>
  <c r="R5" i="31"/>
  <c r="C50" i="23" l="1"/>
  <c r="C53" i="23"/>
  <c r="C56" i="23"/>
  <c r="C52" i="23"/>
  <c r="C51" i="23"/>
  <c r="C49" i="23"/>
  <c r="C46" i="23"/>
  <c r="C47" i="23"/>
  <c r="C55" i="23"/>
  <c r="C48" i="23"/>
  <c r="C54" i="23"/>
  <c r="C18" i="21"/>
  <c r="H3" i="21" s="1"/>
  <c r="C25" i="21"/>
  <c r="H10" i="21" s="1"/>
  <c r="C24" i="21"/>
  <c r="H9" i="21" s="1"/>
  <c r="C28" i="21"/>
  <c r="H13" i="21" s="1"/>
  <c r="C17" i="21"/>
  <c r="H2" i="21" s="1"/>
  <c r="C19" i="21"/>
  <c r="H4" i="21" s="1"/>
  <c r="C20" i="21"/>
  <c r="H5" i="21" s="1"/>
  <c r="C26" i="21"/>
  <c r="H11" i="21" s="1"/>
  <c r="C21" i="21"/>
  <c r="H6" i="21" s="1"/>
  <c r="C27" i="21"/>
  <c r="H12" i="21" s="1"/>
  <c r="C22" i="21"/>
  <c r="H7" i="21" s="1"/>
  <c r="C23" i="21"/>
  <c r="H8" i="21" s="1"/>
  <c r="R6" i="31"/>
  <c r="I2" i="21" l="1"/>
  <c r="K2" i="21"/>
  <c r="R7" i="31"/>
  <c r="K3" i="21" l="1"/>
  <c r="O2" i="22"/>
  <c r="I3" i="21"/>
  <c r="I32" i="21"/>
  <c r="J2" i="21"/>
  <c r="J32" i="21" s="1"/>
  <c r="R2" i="32"/>
  <c r="R8" i="31"/>
  <c r="R3" i="32"/>
  <c r="Q2" i="22" l="1"/>
  <c r="S2" i="22" s="1"/>
  <c r="M2" i="22"/>
  <c r="O32" i="21"/>
  <c r="J3" i="21"/>
  <c r="J33" i="21" s="1"/>
  <c r="I33" i="21"/>
  <c r="I4" i="21"/>
  <c r="K4" i="21"/>
  <c r="O3" i="22"/>
  <c r="R9" i="31"/>
  <c r="R4" i="32"/>
  <c r="O33" i="21" l="1"/>
  <c r="J4" i="21"/>
  <c r="J34" i="21" s="1"/>
  <c r="I34" i="21"/>
  <c r="I5" i="21"/>
  <c r="K5" i="21"/>
  <c r="O4" i="22"/>
  <c r="M3" i="22"/>
  <c r="Q3" i="22"/>
  <c r="S3" i="22" s="1"/>
  <c r="R5" i="32"/>
  <c r="R10" i="31"/>
  <c r="O34" i="21" l="1"/>
  <c r="Q4" i="22"/>
  <c r="S4" i="22" s="1"/>
  <c r="M4" i="22"/>
  <c r="K6" i="21"/>
  <c r="O5" i="22"/>
  <c r="J5" i="21"/>
  <c r="J35" i="21" s="1"/>
  <c r="I35" i="21"/>
  <c r="I6" i="21"/>
  <c r="R6" i="32"/>
  <c r="R11" i="31"/>
  <c r="O35" i="21" l="1"/>
  <c r="I36" i="21"/>
  <c r="J6" i="21"/>
  <c r="J36" i="21" s="1"/>
  <c r="I7" i="21"/>
  <c r="M5" i="22"/>
  <c r="Q5" i="22"/>
  <c r="S5" i="22" s="1"/>
  <c r="K7" i="21"/>
  <c r="O6" i="22"/>
  <c r="R12" i="31"/>
  <c r="R7" i="32"/>
  <c r="M6" i="22" l="1"/>
  <c r="Q6" i="22"/>
  <c r="S6" i="22" s="1"/>
  <c r="K8" i="21"/>
  <c r="O7" i="22"/>
  <c r="I37" i="21"/>
  <c r="J7" i="21"/>
  <c r="J37" i="21" s="1"/>
  <c r="I8" i="21"/>
  <c r="O36" i="21"/>
  <c r="R13" i="31"/>
  <c r="R8" i="32"/>
  <c r="O37" i="21" l="1"/>
  <c r="J8" i="21"/>
  <c r="J38" i="21" s="1"/>
  <c r="I9" i="21"/>
  <c r="I38" i="21"/>
  <c r="M7" i="22"/>
  <c r="Q7" i="22"/>
  <c r="S7" i="22" s="1"/>
  <c r="K9" i="21"/>
  <c r="O8" i="22"/>
  <c r="R9" i="32"/>
  <c r="M8" i="22" l="1"/>
  <c r="Q8" i="22"/>
  <c r="S8" i="22" s="1"/>
  <c r="J9" i="21"/>
  <c r="J39" i="21" s="1"/>
  <c r="I10" i="21"/>
  <c r="I39" i="21"/>
  <c r="K10" i="21"/>
  <c r="O9" i="22"/>
  <c r="O38" i="21"/>
  <c r="R10" i="32"/>
  <c r="O39" i="21" l="1"/>
  <c r="K11" i="21"/>
  <c r="O10" i="22"/>
  <c r="M9" i="22"/>
  <c r="Q9" i="22"/>
  <c r="S9" i="22" s="1"/>
  <c r="I40" i="21"/>
  <c r="I11" i="21"/>
  <c r="J10" i="21"/>
  <c r="J40" i="21" s="1"/>
  <c r="R11" i="32"/>
  <c r="O40" i="21" l="1"/>
  <c r="I41" i="21"/>
  <c r="J11" i="21"/>
  <c r="J41" i="21" s="1"/>
  <c r="I12" i="21"/>
  <c r="Q10" i="22"/>
  <c r="S10" i="22" s="1"/>
  <c r="M10" i="22"/>
  <c r="K12" i="21"/>
  <c r="O11" i="22"/>
  <c r="R12" i="32"/>
  <c r="Q11" i="22" l="1"/>
  <c r="S11" i="22" s="1"/>
  <c r="M11" i="22"/>
  <c r="J12" i="21"/>
  <c r="J42" i="21" s="1"/>
  <c r="I13" i="21"/>
  <c r="I42" i="21"/>
  <c r="K13" i="21"/>
  <c r="K14" i="21" s="1"/>
  <c r="J14" i="21" s="1"/>
  <c r="O12" i="22"/>
  <c r="O41" i="21"/>
  <c r="R13" i="32"/>
  <c r="O42" i="21" l="1"/>
  <c r="Q12" i="22"/>
  <c r="S12" i="22" s="1"/>
  <c r="M12" i="22"/>
  <c r="O13" i="22"/>
  <c r="I43" i="21"/>
  <c r="J13" i="21"/>
  <c r="J43" i="21" s="1"/>
  <c r="J44" i="21" s="1"/>
  <c r="R14" i="32"/>
  <c r="Q13" i="22" l="1"/>
  <c r="S13" i="22" s="1"/>
  <c r="M13" i="22"/>
  <c r="O14" i="22"/>
  <c r="O43" i="21"/>
  <c r="O44" i="21" s="1"/>
  <c r="I44" i="21"/>
  <c r="S30" i="5" s="1"/>
  <c r="O29" i="21" l="1"/>
  <c r="S28" i="5" s="1"/>
  <c r="S40" i="5"/>
  <c r="S37" i="5" s="1"/>
  <c r="S38" i="5" s="1"/>
  <c r="S59" i="5" s="1"/>
  <c r="S58" i="5" s="1"/>
  <c r="J29" i="22"/>
  <c r="T34" i="5"/>
  <c r="T51" i="5" s="1"/>
  <c r="M14" i="22"/>
  <c r="T24" i="5" s="1"/>
  <c r="S61" i="5" l="1"/>
  <c r="S42" i="5"/>
  <c r="S41" i="5" s="1"/>
  <c r="S43" i="5" s="1"/>
  <c r="S35" i="5"/>
  <c r="T26" i="5"/>
  <c r="T25" i="5"/>
  <c r="T7" i="5"/>
  <c r="U12" i="5"/>
  <c r="U19" i="5"/>
  <c r="S63" i="5" l="1"/>
  <c r="S62" i="5"/>
  <c r="S44" i="5"/>
  <c r="V20" i="5"/>
  <c r="U21" i="5"/>
  <c r="L13" i="23"/>
  <c r="L14" i="23" s="1"/>
  <c r="L43" i="23"/>
  <c r="L44" i="23" s="1"/>
  <c r="U16" i="5" s="1"/>
  <c r="B4" i="22"/>
  <c r="B8" i="22" s="1"/>
  <c r="I14" i="22"/>
  <c r="R3" i="33"/>
  <c r="R2" i="33"/>
  <c r="C17" i="22" l="1"/>
  <c r="H2" i="22" s="1"/>
  <c r="C20" i="22"/>
  <c r="H5" i="22" s="1"/>
  <c r="C22" i="22"/>
  <c r="H7" i="22" s="1"/>
  <c r="C21" i="22"/>
  <c r="H6" i="22" s="1"/>
  <c r="C19" i="22"/>
  <c r="H4" i="22" s="1"/>
  <c r="C24" i="22"/>
  <c r="H9" i="22" s="1"/>
  <c r="C23" i="22"/>
  <c r="H8" i="22" s="1"/>
  <c r="C18" i="22"/>
  <c r="H3" i="22" s="1"/>
  <c r="C28" i="22"/>
  <c r="H13" i="22" s="1"/>
  <c r="C25" i="22"/>
  <c r="H10" i="22" s="1"/>
  <c r="C26" i="22"/>
  <c r="H11" i="22" s="1"/>
  <c r="C27" i="22"/>
  <c r="H12" i="22" s="1"/>
  <c r="C48" i="24"/>
  <c r="C55" i="24"/>
  <c r="C51" i="24"/>
  <c r="C54" i="24"/>
  <c r="C50" i="24"/>
  <c r="C52" i="24"/>
  <c r="C56" i="24"/>
  <c r="C53" i="24"/>
  <c r="C46" i="24"/>
  <c r="C47" i="24"/>
  <c r="C49" i="24"/>
  <c r="R4" i="33"/>
  <c r="K2" i="22" l="1"/>
  <c r="I2" i="22"/>
  <c r="R5" i="33"/>
  <c r="I3" i="22" l="1"/>
  <c r="I33" i="22" s="1"/>
  <c r="K3" i="22"/>
  <c r="O2" i="23"/>
  <c r="J2" i="22"/>
  <c r="J32" i="22" s="1"/>
  <c r="I32" i="22"/>
  <c r="R6" i="33"/>
  <c r="I4" i="22" l="1"/>
  <c r="K4" i="22"/>
  <c r="O3" i="23"/>
  <c r="O32" i="22"/>
  <c r="M2" i="23"/>
  <c r="Q2" i="23"/>
  <c r="S2" i="23" s="1"/>
  <c r="I34" i="22"/>
  <c r="I5" i="22"/>
  <c r="J3" i="22"/>
  <c r="J33" i="22" s="1"/>
  <c r="O33" i="22" s="1"/>
  <c r="R7" i="33"/>
  <c r="J4" i="22" l="1"/>
  <c r="J34" i="22" s="1"/>
  <c r="O34" i="22" s="1"/>
  <c r="M3" i="23"/>
  <c r="Q3" i="23"/>
  <c r="S3" i="23" s="1"/>
  <c r="I35" i="22"/>
  <c r="I6" i="22"/>
  <c r="K5" i="22"/>
  <c r="O4" i="23"/>
  <c r="R3" i="34"/>
  <c r="R8" i="33"/>
  <c r="R2" i="34"/>
  <c r="Q4" i="23" l="1"/>
  <c r="S4" i="23" s="1"/>
  <c r="M4" i="23"/>
  <c r="K6" i="22"/>
  <c r="O5" i="23"/>
  <c r="J5" i="22"/>
  <c r="J35" i="22" s="1"/>
  <c r="O35" i="22" s="1"/>
  <c r="I36" i="22"/>
  <c r="I7" i="22"/>
  <c r="R9" i="33"/>
  <c r="R4" i="34"/>
  <c r="J6" i="22" l="1"/>
  <c r="J36" i="22" s="1"/>
  <c r="O36" i="22" s="1"/>
  <c r="K7" i="22"/>
  <c r="O6" i="23"/>
  <c r="I37" i="22"/>
  <c r="I8" i="22"/>
  <c r="Q5" i="23"/>
  <c r="S5" i="23" s="1"/>
  <c r="M5" i="23"/>
  <c r="R10" i="33"/>
  <c r="R5" i="34"/>
  <c r="J7" i="22" l="1"/>
  <c r="J37" i="22" s="1"/>
  <c r="O37" i="22" s="1"/>
  <c r="I38" i="22"/>
  <c r="I9" i="22"/>
  <c r="M6" i="23"/>
  <c r="Q6" i="23"/>
  <c r="S6" i="23" s="1"/>
  <c r="K8" i="22"/>
  <c r="O7" i="23"/>
  <c r="R6" i="34"/>
  <c r="R11" i="33"/>
  <c r="J8" i="22" l="1"/>
  <c r="J38" i="22" s="1"/>
  <c r="O38" i="22" s="1"/>
  <c r="M7" i="23"/>
  <c r="Q7" i="23"/>
  <c r="S7" i="23" s="1"/>
  <c r="K9" i="22"/>
  <c r="O8" i="23"/>
  <c r="I10" i="22"/>
  <c r="I39" i="22"/>
  <c r="R7" i="34"/>
  <c r="R12" i="33"/>
  <c r="J9" i="22" l="1"/>
  <c r="J39" i="22" s="1"/>
  <c r="O39" i="22" s="1"/>
  <c r="K10" i="22"/>
  <c r="O9" i="23"/>
  <c r="Q8" i="23"/>
  <c r="S8" i="23" s="1"/>
  <c r="M8" i="23"/>
  <c r="I40" i="22"/>
  <c r="I11" i="22"/>
  <c r="R8" i="34"/>
  <c r="R13" i="33"/>
  <c r="J10" i="22" l="1"/>
  <c r="J40" i="22" s="1"/>
  <c r="O40" i="22" s="1"/>
  <c r="I12" i="22"/>
  <c r="I41" i="22"/>
  <c r="Q9" i="23"/>
  <c r="S9" i="23" s="1"/>
  <c r="M9" i="23"/>
  <c r="K11" i="22"/>
  <c r="O10" i="23"/>
  <c r="R9" i="34"/>
  <c r="R14" i="33"/>
  <c r="K12" i="22" l="1"/>
  <c r="J12" i="22" s="1"/>
  <c r="J42" i="22" s="1"/>
  <c r="O11" i="23"/>
  <c r="M10" i="23"/>
  <c r="Q10" i="23"/>
  <c r="S10" i="23" s="1"/>
  <c r="J11" i="22"/>
  <c r="J41" i="22" s="1"/>
  <c r="O41" i="22" s="1"/>
  <c r="I42" i="22"/>
  <c r="I13" i="22"/>
  <c r="R10" i="34"/>
  <c r="O42" i="22" l="1"/>
  <c r="Q11" i="23"/>
  <c r="S11" i="23" s="1"/>
  <c r="M11" i="23"/>
  <c r="I43" i="22"/>
  <c r="K13" i="22"/>
  <c r="K14" i="22" s="1"/>
  <c r="J14" i="22" s="1"/>
  <c r="O12" i="23"/>
  <c r="R11" i="34"/>
  <c r="I44" i="22" l="1"/>
  <c r="Q12" i="23"/>
  <c r="S12" i="23" s="1"/>
  <c r="M12" i="23"/>
  <c r="O13" i="23"/>
  <c r="O14" i="23" s="1"/>
  <c r="J13" i="22"/>
  <c r="J43" i="22" s="1"/>
  <c r="J44" i="22" s="1"/>
  <c r="R12" i="34"/>
  <c r="U34" i="5" l="1"/>
  <c r="U51" i="5" s="1"/>
  <c r="M14" i="23"/>
  <c r="U24" i="5" s="1"/>
  <c r="T30" i="5"/>
  <c r="M13" i="23"/>
  <c r="Q13" i="23"/>
  <c r="S13" i="23" s="1"/>
  <c r="J29" i="23" s="1"/>
  <c r="O43" i="22"/>
  <c r="O44" i="22" s="1"/>
  <c r="R13" i="34"/>
  <c r="O29" i="22" l="1"/>
  <c r="T28" i="5" s="1"/>
  <c r="T40" i="5"/>
  <c r="T42" i="5" s="1"/>
  <c r="T44" i="5" s="1"/>
  <c r="T35" i="5"/>
  <c r="U25" i="5"/>
  <c r="U26" i="5"/>
  <c r="V12" i="5"/>
  <c r="V19" i="5"/>
  <c r="U7" i="5"/>
  <c r="R14" i="34"/>
  <c r="T37" i="5" l="1"/>
  <c r="T38" i="5" s="1"/>
  <c r="T59" i="5" s="1"/>
  <c r="T58" i="5" s="1"/>
  <c r="T41" i="5"/>
  <c r="T43" i="5" s="1"/>
  <c r="W20" i="5"/>
  <c r="V21" i="5"/>
  <c r="L13" i="24"/>
  <c r="L14" i="24" s="1"/>
  <c r="L43" i="24"/>
  <c r="L44" i="24" s="1"/>
  <c r="V16" i="5" s="1"/>
  <c r="I14" i="23"/>
  <c r="B4" i="23"/>
  <c r="B8" i="23" s="1"/>
  <c r="T61" i="5" l="1"/>
  <c r="C22" i="23"/>
  <c r="H7" i="23" s="1"/>
  <c r="C21" i="23"/>
  <c r="H6" i="23" s="1"/>
  <c r="C26" i="23"/>
  <c r="H11" i="23" s="1"/>
  <c r="C24" i="23"/>
  <c r="H9" i="23" s="1"/>
  <c r="C23" i="23"/>
  <c r="H8" i="23" s="1"/>
  <c r="C27" i="23"/>
  <c r="H12" i="23" s="1"/>
  <c r="C28" i="23"/>
  <c r="H13" i="23" s="1"/>
  <c r="C18" i="23"/>
  <c r="H3" i="23" s="1"/>
  <c r="C17" i="23"/>
  <c r="H2" i="23" s="1"/>
  <c r="C20" i="23"/>
  <c r="H5" i="23" s="1"/>
  <c r="C19" i="23"/>
  <c r="H4" i="23" s="1"/>
  <c r="C25" i="23"/>
  <c r="H10" i="23" s="1"/>
  <c r="C54" i="25"/>
  <c r="C56" i="25"/>
  <c r="C52" i="25"/>
  <c r="C53" i="25"/>
  <c r="C57" i="25"/>
  <c r="C49" i="25"/>
  <c r="C47" i="25"/>
  <c r="C50" i="25"/>
  <c r="C55" i="25"/>
  <c r="C48" i="25"/>
  <c r="C46" i="25"/>
  <c r="C51" i="25"/>
  <c r="T63" i="5" l="1"/>
  <c r="T62" i="5"/>
  <c r="K2" i="23"/>
  <c r="I2" i="23"/>
  <c r="R3" i="35"/>
  <c r="R2" i="35"/>
  <c r="K3" i="23" l="1"/>
  <c r="O2" i="24"/>
  <c r="I3" i="23"/>
  <c r="J2" i="23"/>
  <c r="J32" i="23" s="1"/>
  <c r="I32" i="23"/>
  <c r="R4" i="35"/>
  <c r="O32" i="23" l="1"/>
  <c r="M2" i="24"/>
  <c r="Q2" i="24"/>
  <c r="S2" i="24" s="1"/>
  <c r="I33" i="23"/>
  <c r="J3" i="23"/>
  <c r="J33" i="23" s="1"/>
  <c r="I4" i="23"/>
  <c r="K4" i="23"/>
  <c r="O3" i="24"/>
  <c r="R5" i="35"/>
  <c r="O33" i="23" l="1"/>
  <c r="J4" i="23"/>
  <c r="J34" i="23" s="1"/>
  <c r="I34" i="23"/>
  <c r="I5" i="23"/>
  <c r="Q3" i="24"/>
  <c r="S3" i="24" s="1"/>
  <c r="M3" i="24"/>
  <c r="K5" i="23"/>
  <c r="O4" i="24"/>
  <c r="R6" i="35"/>
  <c r="O34" i="23" l="1"/>
  <c r="K6" i="23"/>
  <c r="O5" i="24"/>
  <c r="Q4" i="24"/>
  <c r="S4" i="24" s="1"/>
  <c r="M4" i="24"/>
  <c r="J5" i="23"/>
  <c r="J35" i="23" s="1"/>
  <c r="I35" i="23"/>
  <c r="I6" i="23"/>
  <c r="R7" i="35"/>
  <c r="O35" i="23" l="1"/>
  <c r="J6" i="23"/>
  <c r="J36" i="23" s="1"/>
  <c r="I36" i="23"/>
  <c r="I7" i="23"/>
  <c r="Q5" i="24"/>
  <c r="S5" i="24" s="1"/>
  <c r="M5" i="24"/>
  <c r="K7" i="23"/>
  <c r="O6" i="24"/>
  <c r="R8" i="35"/>
  <c r="Q6" i="24" l="1"/>
  <c r="S6" i="24" s="1"/>
  <c r="M6" i="24"/>
  <c r="O36" i="23"/>
  <c r="K8" i="23"/>
  <c r="O7" i="24"/>
  <c r="J7" i="23"/>
  <c r="J37" i="23" s="1"/>
  <c r="I37" i="23"/>
  <c r="I8" i="23"/>
  <c r="R9" i="35"/>
  <c r="R2" i="36"/>
  <c r="R3" i="36"/>
  <c r="I38" i="23" l="1"/>
  <c r="J8" i="23"/>
  <c r="J38" i="23" s="1"/>
  <c r="I9" i="23"/>
  <c r="Q7" i="24"/>
  <c r="S7" i="24" s="1"/>
  <c r="M7" i="24"/>
  <c r="O37" i="23"/>
  <c r="K9" i="23"/>
  <c r="O8" i="24"/>
  <c r="R4" i="36"/>
  <c r="R10" i="35"/>
  <c r="M8" i="24" l="1"/>
  <c r="Q8" i="24"/>
  <c r="S8" i="24" s="1"/>
  <c r="K10" i="23"/>
  <c r="O9" i="24"/>
  <c r="I39" i="23"/>
  <c r="J9" i="23"/>
  <c r="J39" i="23" s="1"/>
  <c r="I10" i="23"/>
  <c r="O38" i="23"/>
  <c r="R11" i="35"/>
  <c r="R5" i="36"/>
  <c r="O39" i="23" l="1"/>
  <c r="K11" i="23"/>
  <c r="O10" i="24"/>
  <c r="J10" i="23"/>
  <c r="J40" i="23" s="1"/>
  <c r="I11" i="23"/>
  <c r="I40" i="23"/>
  <c r="Q9" i="24"/>
  <c r="S9" i="24" s="1"/>
  <c r="M9" i="24"/>
  <c r="R6" i="36"/>
  <c r="R12" i="35"/>
  <c r="J11" i="23" l="1"/>
  <c r="J41" i="23" s="1"/>
  <c r="I41" i="23"/>
  <c r="I12" i="23"/>
  <c r="M10" i="24"/>
  <c r="Q10" i="24"/>
  <c r="S10" i="24" s="1"/>
  <c r="O40" i="23"/>
  <c r="K12" i="23"/>
  <c r="O11" i="24"/>
  <c r="R13" i="35"/>
  <c r="R7" i="36"/>
  <c r="O41" i="23" l="1"/>
  <c r="K13" i="23"/>
  <c r="K14" i="23" s="1"/>
  <c r="J14" i="23" s="1"/>
  <c r="O12" i="24"/>
  <c r="M11" i="24"/>
  <c r="Q11" i="24"/>
  <c r="S11" i="24" s="1"/>
  <c r="J12" i="23"/>
  <c r="J42" i="23" s="1"/>
  <c r="I42" i="23"/>
  <c r="I13" i="23"/>
  <c r="R14" i="35"/>
  <c r="R8" i="36"/>
  <c r="O42" i="23" l="1"/>
  <c r="M12" i="24"/>
  <c r="Q12" i="24"/>
  <c r="S12" i="24" s="1"/>
  <c r="O13" i="24"/>
  <c r="I43" i="23"/>
  <c r="J13" i="23"/>
  <c r="J43" i="23" s="1"/>
  <c r="J44" i="23" s="1"/>
  <c r="R9" i="36"/>
  <c r="O43" i="23" l="1"/>
  <c r="O44" i="23" s="1"/>
  <c r="I44" i="23"/>
  <c r="U30" i="5" s="1"/>
  <c r="M13" i="24"/>
  <c r="Q13" i="24"/>
  <c r="S13" i="24" s="1"/>
  <c r="O14" i="24"/>
  <c r="R10" i="36"/>
  <c r="O29" i="23" l="1"/>
  <c r="U28" i="5" s="1"/>
  <c r="U40" i="5"/>
  <c r="U42" i="5" s="1"/>
  <c r="U41" i="5" s="1"/>
  <c r="U43" i="5" s="1"/>
  <c r="J29" i="24"/>
  <c r="V34" i="5"/>
  <c r="V51" i="5" s="1"/>
  <c r="M14" i="24"/>
  <c r="V24" i="5" s="1"/>
  <c r="R11" i="36"/>
  <c r="U37" i="5" l="1"/>
  <c r="U38" i="5" s="1"/>
  <c r="U59" i="5" s="1"/>
  <c r="U58" i="5" s="1"/>
  <c r="U35" i="5"/>
  <c r="V26" i="5"/>
  <c r="V25" i="5"/>
  <c r="V7" i="5"/>
  <c r="W19" i="5"/>
  <c r="W12" i="5"/>
  <c r="U44" i="5"/>
  <c r="R12" i="36"/>
  <c r="U61" i="5" l="1"/>
  <c r="L13" i="25"/>
  <c r="L14" i="25" s="1"/>
  <c r="L43" i="25"/>
  <c r="L44" i="25" s="1"/>
  <c r="W16" i="5" s="1"/>
  <c r="X20" i="5"/>
  <c r="W21" i="5"/>
  <c r="B4" i="24"/>
  <c r="B8" i="24" s="1"/>
  <c r="I14" i="24"/>
  <c r="R13" i="36"/>
  <c r="U62" i="5" l="1"/>
  <c r="U63" i="5"/>
  <c r="C23" i="24"/>
  <c r="H8" i="24" s="1"/>
  <c r="C25" i="24"/>
  <c r="H10" i="24" s="1"/>
  <c r="C26" i="24"/>
  <c r="H11" i="24" s="1"/>
  <c r="C24" i="24"/>
  <c r="H9" i="24" s="1"/>
  <c r="C20" i="24"/>
  <c r="H5" i="24" s="1"/>
  <c r="C18" i="24"/>
  <c r="H3" i="24" s="1"/>
  <c r="C27" i="24"/>
  <c r="H12" i="24" s="1"/>
  <c r="C21" i="24"/>
  <c r="H6" i="24" s="1"/>
  <c r="C17" i="24"/>
  <c r="H2" i="24" s="1"/>
  <c r="C28" i="24"/>
  <c r="H13" i="24" s="1"/>
  <c r="C19" i="24"/>
  <c r="H4" i="24" s="1"/>
  <c r="C22" i="24"/>
  <c r="H7" i="24" s="1"/>
  <c r="C55" i="26"/>
  <c r="C48" i="26"/>
  <c r="C53" i="26"/>
  <c r="C56" i="26"/>
  <c r="C47" i="26"/>
  <c r="C51" i="26"/>
  <c r="C52" i="26"/>
  <c r="C54" i="26"/>
  <c r="C46" i="26"/>
  <c r="C50" i="26"/>
  <c r="C49" i="26"/>
  <c r="R14" i="36"/>
  <c r="K2" i="24" l="1"/>
  <c r="I2" i="24"/>
  <c r="I3" i="24" l="1"/>
  <c r="J2" i="24"/>
  <c r="J32" i="24" s="1"/>
  <c r="I32" i="24"/>
  <c r="K3" i="24"/>
  <c r="O2" i="25"/>
  <c r="M2" i="25" l="1"/>
  <c r="Q2" i="25"/>
  <c r="S2" i="25" s="1"/>
  <c r="K4" i="24"/>
  <c r="O3" i="25"/>
  <c r="O32" i="24"/>
  <c r="I33" i="24"/>
  <c r="J3" i="24"/>
  <c r="J33" i="24" s="1"/>
  <c r="I4" i="24"/>
  <c r="R4" i="37"/>
  <c r="R2" i="37"/>
  <c r="R3" i="37"/>
  <c r="J4" i="24" l="1"/>
  <c r="J34" i="24" s="1"/>
  <c r="I34" i="24"/>
  <c r="I5" i="24"/>
  <c r="Q3" i="25"/>
  <c r="S3" i="25" s="1"/>
  <c r="M3" i="25"/>
  <c r="O33" i="24"/>
  <c r="K5" i="24"/>
  <c r="O4" i="25"/>
  <c r="R5" i="37"/>
  <c r="M4" i="25" l="1"/>
  <c r="Q4" i="25"/>
  <c r="S4" i="25" s="1"/>
  <c r="O34" i="24"/>
  <c r="K6" i="24"/>
  <c r="O5" i="25"/>
  <c r="J5" i="24"/>
  <c r="J35" i="24" s="1"/>
  <c r="I35" i="24"/>
  <c r="I6" i="24"/>
  <c r="R7" i="37"/>
  <c r="R6" i="37"/>
  <c r="O35" i="24" l="1"/>
  <c r="K7" i="24"/>
  <c r="O6" i="25"/>
  <c r="I36" i="24"/>
  <c r="J6" i="24"/>
  <c r="J36" i="24" s="1"/>
  <c r="I7" i="24"/>
  <c r="M5" i="25"/>
  <c r="Q5" i="25"/>
  <c r="S5" i="25" s="1"/>
  <c r="R8" i="37"/>
  <c r="J7" i="24" l="1"/>
  <c r="J37" i="24" s="1"/>
  <c r="I37" i="24"/>
  <c r="I8" i="24"/>
  <c r="M6" i="25"/>
  <c r="Q6" i="25"/>
  <c r="S6" i="25" s="1"/>
  <c r="O36" i="24"/>
  <c r="K8" i="24"/>
  <c r="O7" i="25"/>
  <c r="R9" i="37"/>
  <c r="K9" i="24" l="1"/>
  <c r="O8" i="25"/>
  <c r="O37" i="24"/>
  <c r="M7" i="25"/>
  <c r="Q7" i="25"/>
  <c r="S7" i="25" s="1"/>
  <c r="J8" i="24"/>
  <c r="J38" i="24" s="1"/>
  <c r="I38" i="24"/>
  <c r="I9" i="24"/>
  <c r="R10" i="37"/>
  <c r="R3" i="38"/>
  <c r="R2" i="38"/>
  <c r="O38" i="24" l="1"/>
  <c r="Q8" i="25"/>
  <c r="S8" i="25" s="1"/>
  <c r="M8" i="25"/>
  <c r="I39" i="24"/>
  <c r="J9" i="24"/>
  <c r="J39" i="24" s="1"/>
  <c r="I10" i="24"/>
  <c r="K10" i="24"/>
  <c r="O9" i="25"/>
  <c r="R11" i="37"/>
  <c r="R4" i="38"/>
  <c r="O39" i="24" l="1"/>
  <c r="I40" i="24"/>
  <c r="J10" i="24"/>
  <c r="J40" i="24" s="1"/>
  <c r="I11" i="24"/>
  <c r="M9" i="25"/>
  <c r="Q9" i="25"/>
  <c r="S9" i="25" s="1"/>
  <c r="K11" i="24"/>
  <c r="O10" i="25"/>
  <c r="R12" i="37"/>
  <c r="R5" i="38"/>
  <c r="K12" i="24" l="1"/>
  <c r="O11" i="25"/>
  <c r="O40" i="24"/>
  <c r="Q10" i="25"/>
  <c r="S10" i="25" s="1"/>
  <c r="M10" i="25"/>
  <c r="I12" i="24"/>
  <c r="I41" i="24"/>
  <c r="J11" i="24"/>
  <c r="J41" i="24" s="1"/>
  <c r="R7" i="38"/>
  <c r="R13" i="37"/>
  <c r="R6" i="38"/>
  <c r="O41" i="24" l="1"/>
  <c r="M11" i="25"/>
  <c r="Q11" i="25"/>
  <c r="S11" i="25" s="1"/>
  <c r="J12" i="24"/>
  <c r="J42" i="24" s="1"/>
  <c r="I13" i="24"/>
  <c r="I42" i="24"/>
  <c r="K13" i="24"/>
  <c r="K14" i="24" s="1"/>
  <c r="J14" i="24" s="1"/>
  <c r="O12" i="25"/>
  <c r="R8" i="38"/>
  <c r="R14" i="37"/>
  <c r="O42" i="24" l="1"/>
  <c r="Q12" i="25"/>
  <c r="S12" i="25" s="1"/>
  <c r="M12" i="25"/>
  <c r="O13" i="25"/>
  <c r="I43" i="24"/>
  <c r="J13" i="24"/>
  <c r="J43" i="24" s="1"/>
  <c r="J44" i="24" s="1"/>
  <c r="R9" i="38"/>
  <c r="O43" i="24" l="1"/>
  <c r="O44" i="24" s="1"/>
  <c r="I44" i="24"/>
  <c r="V30" i="5" s="1"/>
  <c r="Q13" i="25"/>
  <c r="S13" i="25" s="1"/>
  <c r="M13" i="25"/>
  <c r="O14" i="25"/>
  <c r="R10" i="38"/>
  <c r="O29" i="24" l="1"/>
  <c r="V28" i="5" s="1"/>
  <c r="V40" i="5"/>
  <c r="V42" i="5" s="1"/>
  <c r="V41" i="5" s="1"/>
  <c r="V43" i="5" s="1"/>
  <c r="M14" i="25"/>
  <c r="W24" i="5" s="1"/>
  <c r="J29" i="25"/>
  <c r="W34" i="5"/>
  <c r="W51" i="5" s="1"/>
  <c r="R11" i="38"/>
  <c r="V37" i="5" l="1"/>
  <c r="V38" i="5" s="1"/>
  <c r="V59" i="5" s="1"/>
  <c r="V58" i="5" s="1"/>
  <c r="V44" i="5"/>
  <c r="V35" i="5"/>
  <c r="X12" i="5"/>
  <c r="X19" i="5"/>
  <c r="W7" i="5"/>
  <c r="W26" i="5"/>
  <c r="W25" i="5"/>
  <c r="R12" i="38"/>
  <c r="V61" i="5" l="1"/>
  <c r="I14" i="25"/>
  <c r="B4" i="25"/>
  <c r="B8" i="25" s="1"/>
  <c r="Y20" i="5"/>
  <c r="X21" i="5"/>
  <c r="L13" i="26"/>
  <c r="L14" i="26" s="1"/>
  <c r="L43" i="26"/>
  <c r="L44" i="26" s="1"/>
  <c r="X16" i="5" s="1"/>
  <c r="R13" i="38"/>
  <c r="V63" i="5" l="1"/>
  <c r="V62" i="5"/>
  <c r="C49" i="27"/>
  <c r="C55" i="27"/>
  <c r="C54" i="27"/>
  <c r="C46" i="27"/>
  <c r="C52" i="27"/>
  <c r="C48" i="27"/>
  <c r="C50" i="27"/>
  <c r="C56" i="27"/>
  <c r="C51" i="27"/>
  <c r="C47" i="27"/>
  <c r="C53" i="27"/>
  <c r="C25" i="25"/>
  <c r="H10" i="25" s="1"/>
  <c r="C28" i="25"/>
  <c r="H13" i="25" s="1"/>
  <c r="C22" i="25"/>
  <c r="H7" i="25" s="1"/>
  <c r="C27" i="25"/>
  <c r="H12" i="25" s="1"/>
  <c r="C20" i="25"/>
  <c r="H5" i="25" s="1"/>
  <c r="C24" i="25"/>
  <c r="H9" i="25" s="1"/>
  <c r="C21" i="25"/>
  <c r="H6" i="25" s="1"/>
  <c r="C19" i="25"/>
  <c r="H4" i="25" s="1"/>
  <c r="C17" i="25"/>
  <c r="H2" i="25" s="1"/>
  <c r="C23" i="25"/>
  <c r="H8" i="25" s="1"/>
  <c r="C26" i="25"/>
  <c r="H11" i="25" s="1"/>
  <c r="C18" i="25"/>
  <c r="H3" i="25" s="1"/>
  <c r="R14" i="38"/>
  <c r="I2" i="25" l="1"/>
  <c r="K2" i="25"/>
  <c r="R2" i="39"/>
  <c r="K3" i="25" l="1"/>
  <c r="O2" i="26"/>
  <c r="I3" i="25"/>
  <c r="J2" i="25"/>
  <c r="J32" i="25" s="1"/>
  <c r="G2" i="25"/>
  <c r="I32" i="25"/>
  <c r="R3" i="39"/>
  <c r="O32" i="25" l="1"/>
  <c r="Q2" i="26"/>
  <c r="S2" i="26" s="1"/>
  <c r="M2" i="26"/>
  <c r="J3" i="25"/>
  <c r="J33" i="25" s="1"/>
  <c r="I33" i="25"/>
  <c r="G3" i="25"/>
  <c r="I4" i="25"/>
  <c r="K4" i="25"/>
  <c r="O3" i="26"/>
  <c r="R4" i="39"/>
  <c r="O33" i="25" l="1"/>
  <c r="G4" i="25"/>
  <c r="J4" i="25"/>
  <c r="J34" i="25" s="1"/>
  <c r="I34" i="25"/>
  <c r="I5" i="25"/>
  <c r="M3" i="26"/>
  <c r="Q3" i="26"/>
  <c r="S3" i="26" s="1"/>
  <c r="K5" i="25"/>
  <c r="O4" i="26"/>
  <c r="R5" i="39"/>
  <c r="O34" i="25" l="1"/>
  <c r="Q4" i="26"/>
  <c r="S4" i="26" s="1"/>
  <c r="M4" i="26"/>
  <c r="K6" i="25"/>
  <c r="O5" i="26"/>
  <c r="R7" i="39"/>
  <c r="R6" i="39"/>
  <c r="K7" i="25" l="1"/>
  <c r="O6" i="26"/>
  <c r="R8" i="39"/>
  <c r="R3" i="40"/>
  <c r="R2" i="40"/>
  <c r="K8" i="25" l="1"/>
  <c r="O7" i="26"/>
  <c r="R9" i="39"/>
  <c r="R4" i="40"/>
  <c r="K9" i="25" l="1"/>
  <c r="O8" i="26"/>
  <c r="R10" i="39"/>
  <c r="K10" i="25" l="1"/>
  <c r="O9" i="26"/>
  <c r="R8" i="40"/>
  <c r="R11" i="39"/>
  <c r="R7" i="40"/>
  <c r="K11" i="25" l="1"/>
  <c r="O10" i="26"/>
  <c r="R12" i="39"/>
  <c r="R9" i="40"/>
  <c r="K12" i="25" l="1"/>
  <c r="O11" i="26"/>
  <c r="R10" i="40"/>
  <c r="R13" i="39"/>
  <c r="K13" i="25" l="1"/>
  <c r="K14" i="25" s="1"/>
  <c r="J14" i="25" s="1"/>
  <c r="O12" i="26"/>
  <c r="R11" i="40"/>
  <c r="R14" i="39"/>
  <c r="R12" i="40" l="1"/>
  <c r="R13" i="40" l="1"/>
  <c r="R14" i="40" l="1"/>
  <c r="R14" i="31" l="1"/>
  <c r="R6" i="40" l="1"/>
  <c r="R5" i="40"/>
  <c r="J5" i="25"/>
  <c r="J35" i="25" s="1"/>
  <c r="I35" i="25"/>
  <c r="I6" i="25"/>
  <c r="G5" i="25"/>
  <c r="Q5" i="26"/>
  <c r="S5" i="26" s="1"/>
  <c r="O35" i="25" l="1"/>
  <c r="M6" i="26"/>
  <c r="I7" i="25"/>
  <c r="M5" i="26"/>
  <c r="G6" i="25"/>
  <c r="J6" i="25"/>
  <c r="J36" i="25" s="1"/>
  <c r="I36" i="25"/>
  <c r="Q6" i="26" l="1"/>
  <c r="S6" i="26" s="1"/>
  <c r="I37" i="25"/>
  <c r="J7" i="25"/>
  <c r="J37" i="25" s="1"/>
  <c r="G7" i="25"/>
  <c r="I8" i="25"/>
  <c r="O36" i="25"/>
  <c r="O37" i="25" l="1"/>
  <c r="I38" i="25"/>
  <c r="J8" i="25"/>
  <c r="J38" i="25" s="1"/>
  <c r="G8" i="25"/>
  <c r="I9" i="25"/>
  <c r="M7" i="26"/>
  <c r="Q7" i="26"/>
  <c r="S7" i="26" s="1"/>
  <c r="J9" i="25" l="1"/>
  <c r="J39" i="25" s="1"/>
  <c r="G9" i="25"/>
  <c r="I39" i="25"/>
  <c r="I10" i="25"/>
  <c r="Q8" i="26"/>
  <c r="S8" i="26" s="1"/>
  <c r="M8" i="26"/>
  <c r="O38" i="25"/>
  <c r="O39" i="25" l="1"/>
  <c r="Q9" i="26"/>
  <c r="S9" i="26" s="1"/>
  <c r="M9" i="26"/>
  <c r="I40" i="25"/>
  <c r="J10" i="25"/>
  <c r="J40" i="25" s="1"/>
  <c r="G10" i="25"/>
  <c r="I11" i="25"/>
  <c r="J11" i="25" l="1"/>
  <c r="J41" i="25" s="1"/>
  <c r="I41" i="25"/>
  <c r="G11" i="25"/>
  <c r="I12" i="25"/>
  <c r="O40" i="25"/>
  <c r="M10" i="26"/>
  <c r="Q10" i="26"/>
  <c r="S10" i="26" s="1"/>
  <c r="M11" i="26" l="1"/>
  <c r="Q11" i="26"/>
  <c r="S11" i="26" s="1"/>
  <c r="I13" i="25"/>
  <c r="O13" i="26" s="1"/>
  <c r="G12" i="25"/>
  <c r="I42" i="25"/>
  <c r="J12" i="25"/>
  <c r="J42" i="25" s="1"/>
  <c r="O41" i="25"/>
  <c r="Q12" i="26" l="1"/>
  <c r="S12" i="26" s="1"/>
  <c r="M12" i="26"/>
  <c r="I43" i="25"/>
  <c r="G13" i="25"/>
  <c r="J13" i="25"/>
  <c r="J43" i="25" s="1"/>
  <c r="J44" i="25" s="1"/>
  <c r="O42" i="25"/>
  <c r="I44" i="25"/>
  <c r="W30" i="5" l="1"/>
  <c r="Q13" i="26"/>
  <c r="S13" i="26" s="1"/>
  <c r="M13" i="26"/>
  <c r="O14" i="26"/>
  <c r="O43" i="25"/>
  <c r="O44" i="25" s="1"/>
  <c r="O29" i="25" l="1"/>
  <c r="W28" i="5" s="1"/>
  <c r="W40" i="5"/>
  <c r="W37" i="5" s="1"/>
  <c r="W38" i="5" s="1"/>
  <c r="W59" i="5" s="1"/>
  <c r="W58" i="5" s="1"/>
  <c r="X34" i="5"/>
  <c r="X51" i="5" s="1"/>
  <c r="M14" i="26"/>
  <c r="X24" i="5" s="1"/>
  <c r="J29" i="26"/>
  <c r="W61" i="5" l="1"/>
  <c r="W42" i="5"/>
  <c r="W41" i="5" s="1"/>
  <c r="W43" i="5" s="1"/>
  <c r="W35" i="5"/>
  <c r="X25" i="5"/>
  <c r="X26" i="5"/>
  <c r="X7" i="5"/>
  <c r="Y12" i="5"/>
  <c r="Y19" i="5"/>
  <c r="W63" i="5" l="1"/>
  <c r="W62" i="5"/>
  <c r="W44" i="5"/>
  <c r="Z20" i="5"/>
  <c r="Y21" i="5"/>
  <c r="L13" i="27"/>
  <c r="L14" i="27" s="1"/>
  <c r="L43" i="27"/>
  <c r="L44" i="27" s="1"/>
  <c r="Y16" i="5" s="1"/>
  <c r="B4" i="26"/>
  <c r="B8" i="26" s="1"/>
  <c r="I14" i="26"/>
  <c r="C25" i="26" l="1"/>
  <c r="H10" i="26" s="1"/>
  <c r="C19" i="26"/>
  <c r="H4" i="26" s="1"/>
  <c r="C23" i="26"/>
  <c r="H8" i="26" s="1"/>
  <c r="C26" i="26"/>
  <c r="H11" i="26" s="1"/>
  <c r="C28" i="26"/>
  <c r="H13" i="26" s="1"/>
  <c r="C27" i="26"/>
  <c r="H12" i="26" s="1"/>
  <c r="C18" i="26"/>
  <c r="H3" i="26" s="1"/>
  <c r="C17" i="26"/>
  <c r="H2" i="26" s="1"/>
  <c r="C20" i="26"/>
  <c r="H5" i="26" s="1"/>
  <c r="C22" i="26"/>
  <c r="H7" i="26" s="1"/>
  <c r="C24" i="26"/>
  <c r="H9" i="26" s="1"/>
  <c r="C21" i="26"/>
  <c r="H6" i="26" s="1"/>
  <c r="C46" i="28"/>
  <c r="C51" i="28"/>
  <c r="C52" i="28"/>
  <c r="C50" i="28"/>
  <c r="C56" i="28"/>
  <c r="C54" i="28"/>
  <c r="C53" i="28"/>
  <c r="C47" i="28"/>
  <c r="C48" i="28"/>
  <c r="C49" i="28"/>
  <c r="C55" i="28"/>
  <c r="K2" i="26" l="1"/>
  <c r="I2" i="26"/>
  <c r="O2" i="27" l="1"/>
  <c r="I3" i="26"/>
  <c r="I4" i="26" s="1"/>
  <c r="K3" i="26"/>
  <c r="J2" i="26"/>
  <c r="J32" i="26" s="1"/>
  <c r="I32" i="26"/>
  <c r="K4" i="26" l="1"/>
  <c r="J4" i="26" s="1"/>
  <c r="J34" i="26" s="1"/>
  <c r="I33" i="26"/>
  <c r="J3" i="26"/>
  <c r="J33" i="26" s="1"/>
  <c r="O3" i="27"/>
  <c r="M3" i="27" s="1"/>
  <c r="K5" i="26"/>
  <c r="O4" i="27"/>
  <c r="O32" i="26"/>
  <c r="Q2" i="27"/>
  <c r="S2" i="27" s="1"/>
  <c r="M2" i="27"/>
  <c r="I34" i="26"/>
  <c r="I5" i="26"/>
  <c r="O33" i="26" l="1"/>
  <c r="Q3" i="27"/>
  <c r="S3" i="27" s="1"/>
  <c r="K6" i="26"/>
  <c r="O5" i="27"/>
  <c r="O34" i="26"/>
  <c r="M4" i="27"/>
  <c r="Q4" i="27"/>
  <c r="S4" i="27" s="1"/>
  <c r="I35" i="26"/>
  <c r="J5" i="26"/>
  <c r="J35" i="26" s="1"/>
  <c r="I6" i="26"/>
  <c r="K7" i="26" l="1"/>
  <c r="O6" i="27"/>
  <c r="I36" i="26"/>
  <c r="J6" i="26"/>
  <c r="J36" i="26" s="1"/>
  <c r="I7" i="26"/>
  <c r="O35" i="26"/>
  <c r="M5" i="27"/>
  <c r="Q5" i="27"/>
  <c r="S5" i="27" s="1"/>
  <c r="K8" i="26" l="1"/>
  <c r="O7" i="27"/>
  <c r="Q6" i="27"/>
  <c r="S6" i="27" s="1"/>
  <c r="M6" i="27"/>
  <c r="J7" i="26"/>
  <c r="J37" i="26" s="1"/>
  <c r="I37" i="26"/>
  <c r="I8" i="26"/>
  <c r="O36" i="26"/>
  <c r="K9" i="26" l="1"/>
  <c r="O8" i="27"/>
  <c r="O37" i="26"/>
  <c r="I38" i="26"/>
  <c r="J8" i="26"/>
  <c r="J38" i="26" s="1"/>
  <c r="I9" i="26"/>
  <c r="M7" i="27"/>
  <c r="Q7" i="27"/>
  <c r="S7" i="27" s="1"/>
  <c r="K10" i="26" l="1"/>
  <c r="O9" i="27"/>
  <c r="J9" i="26"/>
  <c r="J39" i="26" s="1"/>
  <c r="I39" i="26"/>
  <c r="I10" i="26"/>
  <c r="Q8" i="27"/>
  <c r="S8" i="27" s="1"/>
  <c r="M8" i="27"/>
  <c r="O38" i="26"/>
  <c r="O39" i="26" l="1"/>
  <c r="K11" i="26"/>
  <c r="O10" i="27"/>
  <c r="Q9" i="27"/>
  <c r="S9" i="27" s="1"/>
  <c r="M9" i="27"/>
  <c r="J10" i="26"/>
  <c r="J40" i="26" s="1"/>
  <c r="I40" i="26"/>
  <c r="I11" i="26"/>
  <c r="K12" i="26" l="1"/>
  <c r="O11" i="27"/>
  <c r="J11" i="26"/>
  <c r="J41" i="26" s="1"/>
  <c r="I41" i="26"/>
  <c r="I12" i="26"/>
  <c r="Q10" i="27"/>
  <c r="S10" i="27" s="1"/>
  <c r="M10" i="27"/>
  <c r="O40" i="26"/>
  <c r="K13" i="26" l="1"/>
  <c r="K14" i="26" s="1"/>
  <c r="J14" i="26" s="1"/>
  <c r="O12" i="27"/>
  <c r="O41" i="26"/>
  <c r="J12" i="26"/>
  <c r="J42" i="26" s="1"/>
  <c r="I42" i="26"/>
  <c r="I13" i="26"/>
  <c r="Q11" i="27"/>
  <c r="S11" i="27" s="1"/>
  <c r="M11" i="27"/>
  <c r="O13" i="27" l="1"/>
  <c r="O42" i="26"/>
  <c r="Q12" i="27"/>
  <c r="S12" i="27" s="1"/>
  <c r="M12" i="27"/>
  <c r="I43" i="26"/>
  <c r="J13" i="26"/>
  <c r="J43" i="26" s="1"/>
  <c r="J44" i="26" s="1"/>
  <c r="M13" i="27" l="1"/>
  <c r="Q13" i="27"/>
  <c r="S13" i="27" s="1"/>
  <c r="O14" i="27"/>
  <c r="O43" i="26"/>
  <c r="O44" i="26" s="1"/>
  <c r="I44" i="26"/>
  <c r="X30" i="5" s="1"/>
  <c r="O29" i="26" l="1"/>
  <c r="X28" i="5" s="1"/>
  <c r="X40" i="5"/>
  <c r="X37" i="5" s="1"/>
  <c r="X38" i="5" s="1"/>
  <c r="X59" i="5" s="1"/>
  <c r="X58" i="5" s="1"/>
  <c r="J29" i="27"/>
  <c r="M14" i="27"/>
  <c r="Y24" i="5" s="1"/>
  <c r="Y34" i="5"/>
  <c r="Y51" i="5" s="1"/>
  <c r="X61" i="5" l="1"/>
  <c r="X42" i="5"/>
  <c r="X41" i="5" s="1"/>
  <c r="X43" i="5" s="1"/>
  <c r="X35" i="5"/>
  <c r="Z19" i="5"/>
  <c r="Z12" i="5"/>
  <c r="Y7" i="5"/>
  <c r="Y25" i="5"/>
  <c r="Y26" i="5"/>
  <c r="X62" i="5" l="1"/>
  <c r="X63" i="5"/>
  <c r="X44" i="5"/>
  <c r="L43" i="28"/>
  <c r="L44" i="28" s="1"/>
  <c r="Z16" i="5" s="1"/>
  <c r="L13" i="28"/>
  <c r="L14" i="28" s="1"/>
  <c r="B4" i="27"/>
  <c r="B8" i="27" s="1"/>
  <c r="I14" i="27"/>
  <c r="AA20" i="5"/>
  <c r="Z21" i="5"/>
  <c r="C48" i="29" l="1"/>
  <c r="C49" i="29"/>
  <c r="C46" i="29"/>
  <c r="C50" i="29"/>
  <c r="C56" i="29"/>
  <c r="C52" i="29"/>
  <c r="C54" i="29"/>
  <c r="C53" i="29"/>
  <c r="C55" i="29"/>
  <c r="C47" i="29"/>
  <c r="C51" i="29"/>
  <c r="C28" i="27"/>
  <c r="H13" i="27" s="1"/>
  <c r="C21" i="27"/>
  <c r="H6" i="27" s="1"/>
  <c r="C27" i="27"/>
  <c r="H12" i="27" s="1"/>
  <c r="C23" i="27"/>
  <c r="H8" i="27" s="1"/>
  <c r="C24" i="27"/>
  <c r="H9" i="27" s="1"/>
  <c r="C22" i="27"/>
  <c r="H7" i="27" s="1"/>
  <c r="C25" i="27"/>
  <c r="H10" i="27" s="1"/>
  <c r="C20" i="27"/>
  <c r="H5" i="27" s="1"/>
  <c r="C19" i="27"/>
  <c r="H4" i="27" s="1"/>
  <c r="C26" i="27"/>
  <c r="H11" i="27" s="1"/>
  <c r="C17" i="27"/>
  <c r="H2" i="27" s="1"/>
  <c r="C18" i="27"/>
  <c r="H3" i="27" s="1"/>
  <c r="K2" i="27" l="1"/>
  <c r="I2" i="27"/>
  <c r="I3" i="27" l="1"/>
  <c r="I33" i="27" s="1"/>
  <c r="K3" i="27"/>
  <c r="O2" i="28"/>
  <c r="I32" i="27"/>
  <c r="J2" i="27"/>
  <c r="J32" i="27" s="1"/>
  <c r="J3" i="27" l="1"/>
  <c r="J33" i="27" s="1"/>
  <c r="O33" i="27" s="1"/>
  <c r="I4" i="27"/>
  <c r="K4" i="27"/>
  <c r="O3" i="28"/>
  <c r="Q3" i="28" s="1"/>
  <c r="S3" i="28" s="1"/>
  <c r="M2" i="28"/>
  <c r="Q2" i="28"/>
  <c r="S2" i="28" s="1"/>
  <c r="O32" i="27"/>
  <c r="I5" i="27" l="1"/>
  <c r="I34" i="27"/>
  <c r="M3" i="28"/>
  <c r="K5" i="27"/>
  <c r="O4" i="28"/>
  <c r="J4" i="27"/>
  <c r="J34" i="27" s="1"/>
  <c r="O34" i="27" l="1"/>
  <c r="I35" i="27"/>
  <c r="I6" i="27"/>
  <c r="Q4" i="28"/>
  <c r="S4" i="28" s="1"/>
  <c r="M4" i="28"/>
  <c r="K6" i="27"/>
  <c r="O5" i="28"/>
  <c r="J5" i="27"/>
  <c r="J35" i="27" s="1"/>
  <c r="O35" i="27" l="1"/>
  <c r="I36" i="27"/>
  <c r="I7" i="27"/>
  <c r="M5" i="28"/>
  <c r="Q5" i="28"/>
  <c r="S5" i="28" s="1"/>
  <c r="K7" i="27"/>
  <c r="O6" i="28"/>
  <c r="J6" i="27"/>
  <c r="J36" i="27" s="1"/>
  <c r="O36" i="27" l="1"/>
  <c r="I37" i="27"/>
  <c r="I8" i="27"/>
  <c r="K8" i="27"/>
  <c r="O7" i="28"/>
  <c r="J7" i="27"/>
  <c r="J37" i="27" s="1"/>
  <c r="O37" i="27" s="1"/>
  <c r="M6" i="28"/>
  <c r="Q6" i="28"/>
  <c r="S6" i="28" s="1"/>
  <c r="I38" i="27" l="1"/>
  <c r="I9" i="27"/>
  <c r="M7" i="28"/>
  <c r="Q7" i="28"/>
  <c r="S7" i="28" s="1"/>
  <c r="K9" i="27"/>
  <c r="O8" i="28"/>
  <c r="J8" i="27"/>
  <c r="J38" i="27" s="1"/>
  <c r="O38" i="27" l="1"/>
  <c r="I10" i="27"/>
  <c r="I39" i="27"/>
  <c r="K10" i="27"/>
  <c r="O9" i="28"/>
  <c r="J9" i="27"/>
  <c r="J39" i="27" s="1"/>
  <c r="O39" i="27" s="1"/>
  <c r="Q8" i="28"/>
  <c r="S8" i="28" s="1"/>
  <c r="M8" i="28"/>
  <c r="I40" i="27" l="1"/>
  <c r="I11" i="27"/>
  <c r="M9" i="28"/>
  <c r="Q9" i="28"/>
  <c r="S9" i="28" s="1"/>
  <c r="K11" i="27"/>
  <c r="O10" i="28"/>
  <c r="J10" i="27"/>
  <c r="J40" i="27" s="1"/>
  <c r="O40" i="27" l="1"/>
  <c r="I12" i="27"/>
  <c r="I41" i="27"/>
  <c r="M10" i="28"/>
  <c r="Q10" i="28"/>
  <c r="S10" i="28" s="1"/>
  <c r="K12" i="27"/>
  <c r="O11" i="28"/>
  <c r="J11" i="27"/>
  <c r="J41" i="27" s="1"/>
  <c r="O41" i="27" s="1"/>
  <c r="I13" i="27" l="1"/>
  <c r="I43" i="27" s="1"/>
  <c r="I42" i="27"/>
  <c r="Q11" i="28"/>
  <c r="S11" i="28" s="1"/>
  <c r="M11" i="28"/>
  <c r="K13" i="27"/>
  <c r="O12" i="28"/>
  <c r="J12" i="27"/>
  <c r="J42" i="27" s="1"/>
  <c r="I44" i="27" l="1"/>
  <c r="O42" i="27"/>
  <c r="O13" i="28"/>
  <c r="O14" i="28" s="1"/>
  <c r="J13" i="27"/>
  <c r="J43" i="27" s="1"/>
  <c r="K14" i="27"/>
  <c r="J14" i="27" s="1"/>
  <c r="Q12" i="28"/>
  <c r="S12" i="28" s="1"/>
  <c r="M12" i="28"/>
  <c r="Z34" i="5" l="1"/>
  <c r="Z51" i="5" s="1"/>
  <c r="M14" i="28"/>
  <c r="Z24" i="5" s="1"/>
  <c r="J44" i="27"/>
  <c r="Y30" i="5" s="1"/>
  <c r="O43" i="27"/>
  <c r="O44" i="27" s="1"/>
  <c r="M13" i="28"/>
  <c r="Q13" i="28"/>
  <c r="S13" i="28" s="1"/>
  <c r="J29" i="28" s="1"/>
  <c r="O29" i="27" l="1"/>
  <c r="Y28" i="5" s="1"/>
  <c r="Y40" i="5"/>
  <c r="Y37" i="5" s="1"/>
  <c r="Y38" i="5" s="1"/>
  <c r="Y59" i="5" s="1"/>
  <c r="Y58" i="5" s="1"/>
  <c r="Y35" i="5"/>
  <c r="Z25" i="5"/>
  <c r="Z26" i="5"/>
  <c r="Z7" i="5"/>
  <c r="AA12" i="5"/>
  <c r="AA19" i="5"/>
  <c r="Y61" i="5" l="1"/>
  <c r="Y42" i="5"/>
  <c r="Y41" i="5" s="1"/>
  <c r="Y43" i="5" s="1"/>
  <c r="L43" i="29"/>
  <c r="L44" i="29" s="1"/>
  <c r="AA16" i="5" s="1"/>
  <c r="L13" i="29"/>
  <c r="L14" i="29" s="1"/>
  <c r="AB20" i="5"/>
  <c r="AA21" i="5"/>
  <c r="B4" i="28"/>
  <c r="B8" i="28" s="1"/>
  <c r="I14" i="28"/>
  <c r="Y62" i="5" l="1"/>
  <c r="Y63" i="5"/>
  <c r="Y44" i="5"/>
  <c r="C19" i="28"/>
  <c r="H4" i="28" s="1"/>
  <c r="C18" i="28"/>
  <c r="H3" i="28" s="1"/>
  <c r="C27" i="28"/>
  <c r="H12" i="28" s="1"/>
  <c r="C23" i="28"/>
  <c r="H8" i="28" s="1"/>
  <c r="C26" i="28"/>
  <c r="H11" i="28" s="1"/>
  <c r="C24" i="28"/>
  <c r="H9" i="28" s="1"/>
  <c r="C17" i="28"/>
  <c r="H2" i="28" s="1"/>
  <c r="C28" i="28"/>
  <c r="H13" i="28" s="1"/>
  <c r="C20" i="28"/>
  <c r="H5" i="28" s="1"/>
  <c r="C25" i="28"/>
  <c r="H10" i="28" s="1"/>
  <c r="C21" i="28"/>
  <c r="H6" i="28" s="1"/>
  <c r="C22" i="28"/>
  <c r="H7" i="28" s="1"/>
  <c r="C49" i="30"/>
  <c r="C47" i="30"/>
  <c r="C55" i="30"/>
  <c r="C46" i="30"/>
  <c r="C51" i="30"/>
  <c r="C48" i="30"/>
  <c r="C53" i="30"/>
  <c r="C56" i="30"/>
  <c r="C54" i="30"/>
  <c r="C50" i="30"/>
  <c r="C52" i="30"/>
  <c r="I2" i="28" l="1"/>
  <c r="K2" i="28"/>
  <c r="K3" i="28" l="1"/>
  <c r="O2" i="29"/>
  <c r="I3" i="28"/>
  <c r="I32" i="28"/>
  <c r="J2" i="28"/>
  <c r="J32" i="28" s="1"/>
  <c r="O32" i="28" l="1"/>
  <c r="I33" i="28"/>
  <c r="J3" i="28"/>
  <c r="J33" i="28" s="1"/>
  <c r="I4" i="28"/>
  <c r="Q2" i="29"/>
  <c r="S2" i="29" s="1"/>
  <c r="M2" i="29"/>
  <c r="K4" i="28"/>
  <c r="O3" i="29"/>
  <c r="Q3" i="29" l="1"/>
  <c r="S3" i="29" s="1"/>
  <c r="M3" i="29"/>
  <c r="K5" i="28"/>
  <c r="O4" i="29"/>
  <c r="J4" i="28"/>
  <c r="J34" i="28" s="1"/>
  <c r="I34" i="28"/>
  <c r="I5" i="28"/>
  <c r="O33" i="28"/>
  <c r="O34" i="28" l="1"/>
  <c r="Q4" i="29"/>
  <c r="S4" i="29" s="1"/>
  <c r="M4" i="29"/>
  <c r="I35" i="28"/>
  <c r="J5" i="28"/>
  <c r="J35" i="28" s="1"/>
  <c r="I6" i="28"/>
  <c r="K6" i="28"/>
  <c r="O5" i="29"/>
  <c r="K7" i="28" l="1"/>
  <c r="O6" i="29"/>
  <c r="Q5" i="29"/>
  <c r="S5" i="29" s="1"/>
  <c r="M5" i="29"/>
  <c r="I7" i="28"/>
  <c r="I36" i="28"/>
  <c r="J6" i="28"/>
  <c r="J36" i="28" s="1"/>
  <c r="O35" i="28"/>
  <c r="J7" i="28" l="1"/>
  <c r="J37" i="28" s="1"/>
  <c r="I8" i="28"/>
  <c r="I37" i="28"/>
  <c r="O36" i="28"/>
  <c r="Q6" i="29"/>
  <c r="S6" i="29" s="1"/>
  <c r="M6" i="29"/>
  <c r="K8" i="28"/>
  <c r="O7" i="29"/>
  <c r="O37" i="28" l="1"/>
  <c r="Q7" i="29"/>
  <c r="S7" i="29" s="1"/>
  <c r="M7" i="29"/>
  <c r="I38" i="28"/>
  <c r="I9" i="28"/>
  <c r="J8" i="28"/>
  <c r="J38" i="28" s="1"/>
  <c r="K9" i="28"/>
  <c r="O8" i="29"/>
  <c r="K10" i="28" l="1"/>
  <c r="O9" i="29"/>
  <c r="M8" i="29"/>
  <c r="Q8" i="29"/>
  <c r="S8" i="29" s="1"/>
  <c r="I39" i="28"/>
  <c r="J9" i="28"/>
  <c r="J39" i="28" s="1"/>
  <c r="I10" i="28"/>
  <c r="O38" i="28"/>
  <c r="O39" i="28" l="1"/>
  <c r="I40" i="28"/>
  <c r="I11" i="28"/>
  <c r="J10" i="28"/>
  <c r="J40" i="28" s="1"/>
  <c r="M9" i="29"/>
  <c r="Q9" i="29"/>
  <c r="S9" i="29" s="1"/>
  <c r="K11" i="28"/>
  <c r="O10" i="29"/>
  <c r="K12" i="28" l="1"/>
  <c r="O11" i="29"/>
  <c r="Q10" i="29"/>
  <c r="S10" i="29" s="1"/>
  <c r="M10" i="29"/>
  <c r="I41" i="28"/>
  <c r="J11" i="28"/>
  <c r="J41" i="28" s="1"/>
  <c r="I12" i="28"/>
  <c r="O40" i="28"/>
  <c r="J12" i="28" l="1"/>
  <c r="J42" i="28" s="1"/>
  <c r="I13" i="28"/>
  <c r="I42" i="28"/>
  <c r="O41" i="28"/>
  <c r="Q11" i="29"/>
  <c r="S11" i="29" s="1"/>
  <c r="M11" i="29"/>
  <c r="K13" i="28"/>
  <c r="K14" i="28" s="1"/>
  <c r="J14" i="28" s="1"/>
  <c r="O12" i="29"/>
  <c r="M12" i="29" l="1"/>
  <c r="Q12" i="29"/>
  <c r="S12" i="29" s="1"/>
  <c r="O13" i="29"/>
  <c r="O14" i="29" s="1"/>
  <c r="I43" i="28"/>
  <c r="I44" i="28" s="1"/>
  <c r="J13" i="28"/>
  <c r="J43" i="28" s="1"/>
  <c r="J44" i="28" s="1"/>
  <c r="O42" i="28"/>
  <c r="Z30" i="5" l="1"/>
  <c r="O43" i="28"/>
  <c r="O44" i="28" s="1"/>
  <c r="M14" i="29"/>
  <c r="AA24" i="5" s="1"/>
  <c r="AA34" i="5"/>
  <c r="AA51" i="5" s="1"/>
  <c r="M13" i="29"/>
  <c r="Q13" i="29"/>
  <c r="S13" i="29" s="1"/>
  <c r="J29" i="29" s="1"/>
  <c r="O29" i="28" l="1"/>
  <c r="Z28" i="5" s="1"/>
  <c r="Z40" i="5"/>
  <c r="Z35" i="5"/>
  <c r="AA7" i="5"/>
  <c r="AB19" i="5"/>
  <c r="AB12" i="5"/>
  <c r="AA26" i="5"/>
  <c r="AA25" i="5"/>
  <c r="Z37" i="5" l="1"/>
  <c r="Z38" i="5" s="1"/>
  <c r="Z59" i="5" s="1"/>
  <c r="Z58" i="5" s="1"/>
  <c r="Z42" i="5"/>
  <c r="L43" i="30"/>
  <c r="L44" i="30" s="1"/>
  <c r="AB16" i="5" s="1"/>
  <c r="L13" i="30"/>
  <c r="I14" i="29"/>
  <c r="B4" i="29"/>
  <c r="B8" i="29" s="1"/>
  <c r="AB21" i="5"/>
  <c r="AC20" i="5"/>
  <c r="Z61" i="5" l="1"/>
  <c r="Z41" i="5"/>
  <c r="Z43" i="5" s="1"/>
  <c r="Z44" i="5"/>
  <c r="C27" i="29"/>
  <c r="H12" i="29" s="1"/>
  <c r="C28" i="29"/>
  <c r="H13" i="29" s="1"/>
  <c r="C17" i="29"/>
  <c r="H2" i="29" s="1"/>
  <c r="C19" i="29"/>
  <c r="H4" i="29" s="1"/>
  <c r="C20" i="29"/>
  <c r="H5" i="29" s="1"/>
  <c r="C24" i="29"/>
  <c r="H9" i="29" s="1"/>
  <c r="C25" i="29"/>
  <c r="H10" i="29" s="1"/>
  <c r="C22" i="29"/>
  <c r="H7" i="29" s="1"/>
  <c r="C26" i="29"/>
  <c r="H11" i="29" s="1"/>
  <c r="C23" i="29"/>
  <c r="H8" i="29" s="1"/>
  <c r="C21" i="29"/>
  <c r="H6" i="29" s="1"/>
  <c r="C18" i="29"/>
  <c r="H3" i="29" s="1"/>
  <c r="L14" i="30"/>
  <c r="O14" i="31"/>
  <c r="C54" i="31"/>
  <c r="C50" i="31"/>
  <c r="C53" i="31"/>
  <c r="C51" i="31"/>
  <c r="C57" i="31"/>
  <c r="C56" i="31"/>
  <c r="C59" i="31"/>
  <c r="C52" i="31"/>
  <c r="C49" i="31"/>
  <c r="C55" i="31"/>
  <c r="C58" i="31"/>
  <c r="Z62" i="5" l="1"/>
  <c r="Z63" i="5"/>
  <c r="I2" i="29"/>
  <c r="K2" i="29"/>
  <c r="K3" i="29" l="1"/>
  <c r="O2" i="30"/>
  <c r="I3" i="29"/>
  <c r="J2" i="29"/>
  <c r="J32" i="29" s="1"/>
  <c r="I32" i="29"/>
  <c r="O32" i="29" l="1"/>
  <c r="I4" i="29"/>
  <c r="J3" i="29"/>
  <c r="J33" i="29" s="1"/>
  <c r="I33" i="29"/>
  <c r="M2" i="30"/>
  <c r="Q2" i="30"/>
  <c r="S2" i="30" s="1"/>
  <c r="K4" i="29"/>
  <c r="O3" i="30"/>
  <c r="K5" i="29" l="1"/>
  <c r="O4" i="30"/>
  <c r="Q3" i="30"/>
  <c r="S3" i="30" s="1"/>
  <c r="M3" i="30"/>
  <c r="O33" i="29"/>
  <c r="I5" i="29"/>
  <c r="I34" i="29"/>
  <c r="J4" i="29"/>
  <c r="J34" i="29" s="1"/>
  <c r="O34" i="29" l="1"/>
  <c r="M4" i="30"/>
  <c r="Q4" i="30"/>
  <c r="S4" i="30" s="1"/>
  <c r="I35" i="29"/>
  <c r="I6" i="29"/>
  <c r="J5" i="29"/>
  <c r="J35" i="29" s="1"/>
  <c r="K6" i="29"/>
  <c r="O5" i="30"/>
  <c r="K7" i="29" l="1"/>
  <c r="O6" i="30"/>
  <c r="Q5" i="30"/>
  <c r="S5" i="30" s="1"/>
  <c r="M5" i="30"/>
  <c r="I36" i="29"/>
  <c r="I7" i="29"/>
  <c r="J6" i="29"/>
  <c r="J36" i="29" s="1"/>
  <c r="O35" i="29"/>
  <c r="J7" i="29" l="1"/>
  <c r="J37" i="29" s="1"/>
  <c r="I37" i="29"/>
  <c r="I8" i="29"/>
  <c r="Q6" i="30"/>
  <c r="S6" i="30" s="1"/>
  <c r="M6" i="30"/>
  <c r="O36" i="29"/>
  <c r="K8" i="29"/>
  <c r="O7" i="30"/>
  <c r="O37" i="29" l="1"/>
  <c r="K9" i="29"/>
  <c r="O8" i="30"/>
  <c r="Q7" i="30"/>
  <c r="S7" i="30" s="1"/>
  <c r="M7" i="30"/>
  <c r="I9" i="29"/>
  <c r="I38" i="29"/>
  <c r="J8" i="29"/>
  <c r="J38" i="29" s="1"/>
  <c r="O38" i="29" l="1"/>
  <c r="Q8" i="30"/>
  <c r="S8" i="30" s="1"/>
  <c r="M8" i="30"/>
  <c r="I10" i="29"/>
  <c r="I39" i="29"/>
  <c r="J9" i="29"/>
  <c r="J39" i="29" s="1"/>
  <c r="K10" i="29"/>
  <c r="O9" i="30"/>
  <c r="K11" i="29" l="1"/>
  <c r="O10" i="30"/>
  <c r="O39" i="29"/>
  <c r="Q9" i="30"/>
  <c r="S9" i="30" s="1"/>
  <c r="M9" i="30"/>
  <c r="I40" i="29"/>
  <c r="J10" i="29"/>
  <c r="J40" i="29" s="1"/>
  <c r="I11" i="29"/>
  <c r="J11" i="29" l="1"/>
  <c r="J41" i="29" s="1"/>
  <c r="I12" i="29"/>
  <c r="I41" i="29"/>
  <c r="O40" i="29"/>
  <c r="Q10" i="30"/>
  <c r="S10" i="30" s="1"/>
  <c r="M10" i="30"/>
  <c r="K12" i="29"/>
  <c r="O11" i="30"/>
  <c r="O41" i="29" l="1"/>
  <c r="K13" i="29"/>
  <c r="K14" i="29" s="1"/>
  <c r="J14" i="29" s="1"/>
  <c r="O12" i="30"/>
  <c r="Q11" i="30"/>
  <c r="S11" i="30" s="1"/>
  <c r="M11" i="30"/>
  <c r="J12" i="29"/>
  <c r="J42" i="29" s="1"/>
  <c r="I42" i="29"/>
  <c r="I13" i="29"/>
  <c r="O13" i="30" l="1"/>
  <c r="O14" i="30" s="1"/>
  <c r="I43" i="29"/>
  <c r="I44" i="29" s="1"/>
  <c r="J13" i="29"/>
  <c r="J43" i="29" s="1"/>
  <c r="J44" i="29" s="1"/>
  <c r="M12" i="30"/>
  <c r="Q12" i="30"/>
  <c r="S12" i="30" s="1"/>
  <c r="O42" i="29"/>
  <c r="AA30" i="5" l="1"/>
  <c r="AB34" i="5"/>
  <c r="AB51" i="5" s="1"/>
  <c r="M14" i="30"/>
  <c r="AB24" i="5" s="1"/>
  <c r="O43" i="29"/>
  <c r="O44" i="29" s="1"/>
  <c r="M13" i="30"/>
  <c r="Q13" i="30"/>
  <c r="S13" i="30" s="1"/>
  <c r="J29" i="30" s="1"/>
  <c r="M14" i="31"/>
  <c r="Q14" i="31"/>
  <c r="S14" i="31" s="1"/>
  <c r="O29" i="29" l="1"/>
  <c r="AA28" i="5" s="1"/>
  <c r="AA40" i="5"/>
  <c r="AA35" i="5"/>
  <c r="AB26" i="5"/>
  <c r="AB25" i="5"/>
  <c r="AC12" i="5"/>
  <c r="AB7" i="5"/>
  <c r="AC19" i="5"/>
  <c r="AA42" i="5" l="1"/>
  <c r="AA44" i="5" s="1"/>
  <c r="AA37" i="5"/>
  <c r="AA38" i="5" s="1"/>
  <c r="AA59" i="5" s="1"/>
  <c r="AA58" i="5" s="1"/>
  <c r="AC21" i="5"/>
  <c r="AD20" i="5"/>
  <c r="L46" i="31"/>
  <c r="L47" i="31" s="1"/>
  <c r="AC16" i="5" s="1"/>
  <c r="L14" i="31"/>
  <c r="L15" i="31" s="1"/>
  <c r="I14" i="30"/>
  <c r="B4" i="30"/>
  <c r="B8" i="30" s="1"/>
  <c r="AA61" i="5" l="1"/>
  <c r="AA41" i="5"/>
  <c r="AA43" i="5" s="1"/>
  <c r="C19" i="30"/>
  <c r="H4" i="30" s="1"/>
  <c r="C25" i="30"/>
  <c r="H10" i="30" s="1"/>
  <c r="C21" i="30"/>
  <c r="H6" i="30" s="1"/>
  <c r="C23" i="30"/>
  <c r="H8" i="30" s="1"/>
  <c r="C28" i="30"/>
  <c r="H13" i="30" s="1"/>
  <c r="C18" i="30"/>
  <c r="H3" i="30" s="1"/>
  <c r="C26" i="30"/>
  <c r="H11" i="30" s="1"/>
  <c r="C22" i="30"/>
  <c r="H7" i="30" s="1"/>
  <c r="C24" i="30"/>
  <c r="H9" i="30" s="1"/>
  <c r="C27" i="30"/>
  <c r="H12" i="30" s="1"/>
  <c r="C17" i="30"/>
  <c r="H2" i="30" s="1"/>
  <c r="C20" i="30"/>
  <c r="H5" i="30" s="1"/>
  <c r="C57" i="32"/>
  <c r="C51" i="32"/>
  <c r="C59" i="32"/>
  <c r="C56" i="32"/>
  <c r="C53" i="32"/>
  <c r="C55" i="32"/>
  <c r="C58" i="32"/>
  <c r="C49" i="32"/>
  <c r="C50" i="32"/>
  <c r="C52" i="32"/>
  <c r="C54" i="32"/>
  <c r="AA62" i="5" l="1"/>
  <c r="AA63" i="5"/>
  <c r="I2" i="30"/>
  <c r="K2" i="30"/>
  <c r="K3" i="30" l="1"/>
  <c r="O2" i="31"/>
  <c r="I3" i="30"/>
  <c r="J2" i="30"/>
  <c r="J32" i="30" s="1"/>
  <c r="I32" i="30"/>
  <c r="O32" i="30" l="1"/>
  <c r="M2" i="31"/>
  <c r="Q2" i="31"/>
  <c r="S2" i="31" s="1"/>
  <c r="I4" i="30"/>
  <c r="I33" i="30"/>
  <c r="J3" i="30"/>
  <c r="J33" i="30" s="1"/>
  <c r="K4" i="30"/>
  <c r="O3" i="31"/>
  <c r="Q3" i="31" l="1"/>
  <c r="S3" i="31" s="1"/>
  <c r="M3" i="31"/>
  <c r="K5" i="30"/>
  <c r="O4" i="31"/>
  <c r="I34" i="30"/>
  <c r="J4" i="30"/>
  <c r="J34" i="30" s="1"/>
  <c r="I5" i="30"/>
  <c r="O33" i="30"/>
  <c r="O34" i="30" l="1"/>
  <c r="M4" i="31"/>
  <c r="Q4" i="31"/>
  <c r="S4" i="31" s="1"/>
  <c r="I35" i="30"/>
  <c r="J5" i="30"/>
  <c r="J35" i="30" s="1"/>
  <c r="I6" i="30"/>
  <c r="K6" i="30"/>
  <c r="O5" i="31"/>
  <c r="M5" i="31" l="1"/>
  <c r="Q5" i="31"/>
  <c r="S5" i="31" s="1"/>
  <c r="K7" i="30"/>
  <c r="O6" i="31"/>
  <c r="I7" i="30"/>
  <c r="J6" i="30"/>
  <c r="J36" i="30" s="1"/>
  <c r="I36" i="30"/>
  <c r="O35" i="30"/>
  <c r="O36" i="30" l="1"/>
  <c r="I37" i="30"/>
  <c r="J7" i="30"/>
  <c r="J37" i="30" s="1"/>
  <c r="I8" i="30"/>
  <c r="M6" i="31"/>
  <c r="Q6" i="31"/>
  <c r="S6" i="31" s="1"/>
  <c r="K8" i="30"/>
  <c r="O7" i="31"/>
  <c r="M7" i="31" l="1"/>
  <c r="Q7" i="31"/>
  <c r="S7" i="31" s="1"/>
  <c r="K9" i="30"/>
  <c r="O8" i="31"/>
  <c r="I38" i="30"/>
  <c r="I9" i="30"/>
  <c r="J8" i="30"/>
  <c r="J38" i="30" s="1"/>
  <c r="O37" i="30"/>
  <c r="I39" i="30" l="1"/>
  <c r="I10" i="30"/>
  <c r="J9" i="30"/>
  <c r="J39" i="30" s="1"/>
  <c r="O38" i="30"/>
  <c r="M8" i="31"/>
  <c r="Q8" i="31"/>
  <c r="S8" i="31" s="1"/>
  <c r="K10" i="30"/>
  <c r="O9" i="31"/>
  <c r="M9" i="31" l="1"/>
  <c r="Q9" i="31"/>
  <c r="S9" i="31" s="1"/>
  <c r="I40" i="30"/>
  <c r="I11" i="30"/>
  <c r="J10" i="30"/>
  <c r="J40" i="30" s="1"/>
  <c r="K11" i="30"/>
  <c r="O10" i="31"/>
  <c r="O39" i="30"/>
  <c r="K12" i="30" l="1"/>
  <c r="O11" i="31"/>
  <c r="O40" i="30"/>
  <c r="Q10" i="31"/>
  <c r="S10" i="31" s="1"/>
  <c r="M10" i="31"/>
  <c r="I12" i="30"/>
  <c r="I41" i="30"/>
  <c r="J11" i="30"/>
  <c r="J41" i="30" s="1"/>
  <c r="J12" i="30" l="1"/>
  <c r="J42" i="30" s="1"/>
  <c r="I42" i="30"/>
  <c r="I13" i="30"/>
  <c r="Q11" i="31"/>
  <c r="S11" i="31" s="1"/>
  <c r="M11" i="31"/>
  <c r="O41" i="30"/>
  <c r="K13" i="30"/>
  <c r="O12" i="31"/>
  <c r="O42" i="30" l="1"/>
  <c r="O13" i="31"/>
  <c r="O15" i="31" s="1"/>
  <c r="K14" i="30"/>
  <c r="J14" i="30" s="1"/>
  <c r="M12" i="31"/>
  <c r="Q12" i="31"/>
  <c r="S12" i="31" s="1"/>
  <c r="I43" i="30"/>
  <c r="J13" i="30"/>
  <c r="J43" i="30" s="1"/>
  <c r="J44" i="30" s="1"/>
  <c r="O43" i="30" l="1"/>
  <c r="O44" i="30" s="1"/>
  <c r="I44" i="30"/>
  <c r="AB30" i="5" s="1"/>
  <c r="AC34" i="5"/>
  <c r="AC51" i="5" s="1"/>
  <c r="M15" i="31"/>
  <c r="AC24" i="5" s="1"/>
  <c r="M13" i="31"/>
  <c r="Q13" i="31"/>
  <c r="S13" i="31" s="1"/>
  <c r="J31" i="31" s="1"/>
  <c r="O29" i="30" l="1"/>
  <c r="AB28" i="5" s="1"/>
  <c r="AB40" i="5"/>
  <c r="AB37" i="5" s="1"/>
  <c r="AB38" i="5" s="1"/>
  <c r="AB59" i="5" s="1"/>
  <c r="AB58" i="5" s="1"/>
  <c r="AB35" i="5"/>
  <c r="AD19" i="5"/>
  <c r="AC7" i="5"/>
  <c r="AD12" i="5"/>
  <c r="AC25" i="5"/>
  <c r="AC26" i="5"/>
  <c r="AB61" i="5" l="1"/>
  <c r="AB42" i="5"/>
  <c r="AB41" i="5" s="1"/>
  <c r="AB43" i="5" s="1"/>
  <c r="B4" i="31"/>
  <c r="B8" i="31" s="1"/>
  <c r="I15" i="31"/>
  <c r="L14" i="32"/>
  <c r="L15" i="32" s="1"/>
  <c r="L46" i="32"/>
  <c r="L47" i="32" s="1"/>
  <c r="AD16" i="5" s="1"/>
  <c r="AD21" i="5"/>
  <c r="AE20" i="5"/>
  <c r="AB62" i="5" l="1"/>
  <c r="AB63" i="5"/>
  <c r="AB44" i="5"/>
  <c r="C59" i="33"/>
  <c r="C50" i="33"/>
  <c r="C51" i="33"/>
  <c r="C49" i="33"/>
  <c r="C58" i="33"/>
  <c r="C57" i="33"/>
  <c r="C56" i="33"/>
  <c r="C55" i="33"/>
  <c r="C53" i="33"/>
  <c r="C52" i="33"/>
  <c r="C54" i="33"/>
  <c r="C18" i="31"/>
  <c r="H2" i="31" s="1"/>
  <c r="C26" i="31"/>
  <c r="H10" i="31" s="1"/>
  <c r="C27" i="31"/>
  <c r="H11" i="31" s="1"/>
  <c r="C24" i="31"/>
  <c r="H8" i="31" s="1"/>
  <c r="C19" i="31"/>
  <c r="H3" i="31" s="1"/>
  <c r="C23" i="31"/>
  <c r="H7" i="31" s="1"/>
  <c r="C29" i="31"/>
  <c r="H13" i="31" s="1"/>
  <c r="C28" i="31"/>
  <c r="H12" i="31" s="1"/>
  <c r="C25" i="31"/>
  <c r="H9" i="31" s="1"/>
  <c r="C21" i="31"/>
  <c r="H5" i="31" s="1"/>
  <c r="C20" i="31"/>
  <c r="H4" i="31" s="1"/>
  <c r="C22" i="31"/>
  <c r="H6" i="31" s="1"/>
  <c r="C30" i="31"/>
  <c r="H14" i="31" s="1"/>
  <c r="K2" i="31" l="1"/>
  <c r="I2" i="31"/>
  <c r="O2" i="32" l="1"/>
  <c r="Q2" i="32" s="1"/>
  <c r="S2" i="32" s="1"/>
  <c r="K3" i="31"/>
  <c r="I3" i="31"/>
  <c r="J2" i="31"/>
  <c r="J34" i="31" s="1"/>
  <c r="I34" i="31"/>
  <c r="M2" i="32" l="1"/>
  <c r="O3" i="32"/>
  <c r="K4" i="31"/>
  <c r="O34" i="31"/>
  <c r="I4" i="31"/>
  <c r="J3" i="31"/>
  <c r="J35" i="31" s="1"/>
  <c r="I35" i="31"/>
  <c r="O4" i="32" l="1"/>
  <c r="K5" i="31"/>
  <c r="M3" i="32"/>
  <c r="Q3" i="32"/>
  <c r="S3" i="32" s="1"/>
  <c r="O35" i="31"/>
  <c r="I36" i="31"/>
  <c r="J4" i="31"/>
  <c r="J36" i="31" s="1"/>
  <c r="I5" i="31"/>
  <c r="K6" i="31" l="1"/>
  <c r="O5" i="32"/>
  <c r="Q4" i="32"/>
  <c r="S4" i="32" s="1"/>
  <c r="M4" i="32"/>
  <c r="I37" i="31"/>
  <c r="J5" i="31"/>
  <c r="J37" i="31" s="1"/>
  <c r="I6" i="31"/>
  <c r="O36" i="31"/>
  <c r="Q5" i="32" l="1"/>
  <c r="S5" i="32" s="1"/>
  <c r="M5" i="32"/>
  <c r="K7" i="31"/>
  <c r="O6" i="32"/>
  <c r="I7" i="31"/>
  <c r="I38" i="31"/>
  <c r="J6" i="31"/>
  <c r="J38" i="31" s="1"/>
  <c r="O37" i="31"/>
  <c r="M6" i="32" l="1"/>
  <c r="Q6" i="32"/>
  <c r="S6" i="32" s="1"/>
  <c r="K8" i="31"/>
  <c r="O7" i="32"/>
  <c r="O38" i="31"/>
  <c r="I39" i="31"/>
  <c r="I8" i="31"/>
  <c r="J7" i="31"/>
  <c r="J39" i="31" s="1"/>
  <c r="O39" i="31" l="1"/>
  <c r="Q7" i="32"/>
  <c r="S7" i="32" s="1"/>
  <c r="M7" i="32"/>
  <c r="K9" i="31"/>
  <c r="O8" i="32"/>
  <c r="I9" i="31"/>
  <c r="I40" i="31"/>
  <c r="J8" i="31"/>
  <c r="J40" i="31" s="1"/>
  <c r="O40" i="31" l="1"/>
  <c r="M8" i="32"/>
  <c r="Q8" i="32"/>
  <c r="S8" i="32" s="1"/>
  <c r="K10" i="31"/>
  <c r="O9" i="32"/>
  <c r="I41" i="31"/>
  <c r="I10" i="31"/>
  <c r="J9" i="31"/>
  <c r="J41" i="31" s="1"/>
  <c r="O41" i="31" l="1"/>
  <c r="M9" i="32"/>
  <c r="Q9" i="32"/>
  <c r="S9" i="32" s="1"/>
  <c r="K11" i="31"/>
  <c r="O10" i="32"/>
  <c r="I42" i="31"/>
  <c r="I11" i="31"/>
  <c r="J10" i="31"/>
  <c r="J42" i="31" s="1"/>
  <c r="M10" i="32" l="1"/>
  <c r="Q10" i="32"/>
  <c r="S10" i="32" s="1"/>
  <c r="O11" i="32"/>
  <c r="K12" i="31"/>
  <c r="I43" i="31"/>
  <c r="I12" i="31"/>
  <c r="J11" i="31"/>
  <c r="J43" i="31" s="1"/>
  <c r="O42" i="31"/>
  <c r="O43" i="31" l="1"/>
  <c r="K13" i="31"/>
  <c r="O12" i="32"/>
  <c r="Q11" i="32"/>
  <c r="S11" i="32" s="1"/>
  <c r="M11" i="32"/>
  <c r="I44" i="31"/>
  <c r="I13" i="31"/>
  <c r="J12" i="31"/>
  <c r="J44" i="31" s="1"/>
  <c r="Q12" i="32" l="1"/>
  <c r="S12" i="32" s="1"/>
  <c r="M12" i="32"/>
  <c r="K14" i="31"/>
  <c r="K15" i="31" s="1"/>
  <c r="J15" i="31" s="1"/>
  <c r="O13" i="32"/>
  <c r="O44" i="31"/>
  <c r="I14" i="31"/>
  <c r="I45" i="31"/>
  <c r="J13" i="31"/>
  <c r="J45" i="31" s="1"/>
  <c r="O45" i="31" l="1"/>
  <c r="Q13" i="32"/>
  <c r="S13" i="32" s="1"/>
  <c r="M13" i="32"/>
  <c r="I46" i="31"/>
  <c r="O14" i="32"/>
  <c r="J14" i="31"/>
  <c r="J46" i="31" s="1"/>
  <c r="J47" i="31" s="1"/>
  <c r="Q14" i="32" l="1"/>
  <c r="S14" i="32" s="1"/>
  <c r="M14" i="32"/>
  <c r="O15" i="32"/>
  <c r="O46" i="31"/>
  <c r="O47" i="31" s="1"/>
  <c r="I47" i="31"/>
  <c r="AC30" i="5" s="1"/>
  <c r="O31" i="31" l="1"/>
  <c r="AC28" i="5" s="1"/>
  <c r="AC40" i="5"/>
  <c r="AC37" i="5" s="1"/>
  <c r="AC38" i="5" s="1"/>
  <c r="AC59" i="5" s="1"/>
  <c r="AC58" i="5" s="1"/>
  <c r="J31" i="32"/>
  <c r="AD34" i="5"/>
  <c r="AD51" i="5" s="1"/>
  <c r="M15" i="32"/>
  <c r="AD24" i="5" s="1"/>
  <c r="AC61" i="5" l="1"/>
  <c r="AC42" i="5"/>
  <c r="AC41" i="5" s="1"/>
  <c r="AC43" i="5" s="1"/>
  <c r="AC35" i="5"/>
  <c r="AE19" i="5"/>
  <c r="AE12" i="5"/>
  <c r="AD7" i="5"/>
  <c r="AD25" i="5"/>
  <c r="AD26" i="5"/>
  <c r="AC62" i="5" l="1"/>
  <c r="AC63" i="5"/>
  <c r="AC44" i="5"/>
  <c r="L46" i="33"/>
  <c r="L47" i="33" s="1"/>
  <c r="AE16" i="5" s="1"/>
  <c r="L14" i="33"/>
  <c r="L15" i="33" s="1"/>
  <c r="I15" i="32"/>
  <c r="B4" i="32"/>
  <c r="B8" i="32" s="1"/>
  <c r="AE21" i="5"/>
  <c r="AF20" i="5"/>
  <c r="C59" i="34" l="1"/>
  <c r="C55" i="34"/>
  <c r="C51" i="34"/>
  <c r="C54" i="34"/>
  <c r="C50" i="34"/>
  <c r="C52" i="34"/>
  <c r="C53" i="34"/>
  <c r="C49" i="34"/>
  <c r="C56" i="34"/>
  <c r="C57" i="34"/>
  <c r="C58" i="34"/>
  <c r="C18" i="32"/>
  <c r="H2" i="32" s="1"/>
  <c r="C25" i="32"/>
  <c r="H9" i="32" s="1"/>
  <c r="C28" i="32"/>
  <c r="H12" i="32" s="1"/>
  <c r="C30" i="32"/>
  <c r="H14" i="32" s="1"/>
  <c r="C19" i="32"/>
  <c r="H3" i="32" s="1"/>
  <c r="C22" i="32"/>
  <c r="H6" i="32" s="1"/>
  <c r="C26" i="32"/>
  <c r="H10" i="32" s="1"/>
  <c r="C27" i="32"/>
  <c r="H11" i="32" s="1"/>
  <c r="C20" i="32"/>
  <c r="H4" i="32" s="1"/>
  <c r="C23" i="32"/>
  <c r="H7" i="32" s="1"/>
  <c r="C24" i="32"/>
  <c r="H8" i="32" s="1"/>
  <c r="C21" i="32"/>
  <c r="H5" i="32" s="1"/>
  <c r="C29" i="32"/>
  <c r="H13" i="32" s="1"/>
  <c r="K2" i="32" l="1"/>
  <c r="I2" i="32"/>
  <c r="O2" i="33" l="1"/>
  <c r="M2" i="33" s="1"/>
  <c r="I34" i="32"/>
  <c r="J2" i="32"/>
  <c r="J34" i="32" s="1"/>
  <c r="K3" i="32"/>
  <c r="I3" i="32"/>
  <c r="Q2" i="33" l="1"/>
  <c r="S2" i="33" s="1"/>
  <c r="J3" i="32"/>
  <c r="J35" i="32" s="1"/>
  <c r="I35" i="32"/>
  <c r="I4" i="32"/>
  <c r="O3" i="33"/>
  <c r="K4" i="32"/>
  <c r="O34" i="32"/>
  <c r="O35" i="32" l="1"/>
  <c r="O4" i="33"/>
  <c r="K5" i="32"/>
  <c r="Q3" i="33"/>
  <c r="S3" i="33" s="1"/>
  <c r="M3" i="33"/>
  <c r="I36" i="32"/>
  <c r="J4" i="32"/>
  <c r="J36" i="32" s="1"/>
  <c r="I5" i="32"/>
  <c r="O5" i="33" l="1"/>
  <c r="K6" i="32"/>
  <c r="I37" i="32"/>
  <c r="J5" i="32"/>
  <c r="J37" i="32" s="1"/>
  <c r="I6" i="32"/>
  <c r="O36" i="32"/>
  <c r="Q4" i="33"/>
  <c r="S4" i="33" s="1"/>
  <c r="M4" i="33"/>
  <c r="I7" i="32" l="1"/>
  <c r="J6" i="32"/>
  <c r="J38" i="32" s="1"/>
  <c r="I38" i="32"/>
  <c r="O6" i="33"/>
  <c r="K7" i="32"/>
  <c r="O37" i="32"/>
  <c r="Q5" i="33"/>
  <c r="S5" i="33" s="1"/>
  <c r="M5" i="33"/>
  <c r="O7" i="33" l="1"/>
  <c r="K8" i="32"/>
  <c r="Q6" i="33"/>
  <c r="S6" i="33" s="1"/>
  <c r="M6" i="33"/>
  <c r="O38" i="32"/>
  <c r="I39" i="32"/>
  <c r="I8" i="32"/>
  <c r="J7" i="32"/>
  <c r="J39" i="32" s="1"/>
  <c r="O39" i="32" l="1"/>
  <c r="K9" i="32"/>
  <c r="O8" i="33"/>
  <c r="I40" i="32"/>
  <c r="J8" i="32"/>
  <c r="J40" i="32" s="1"/>
  <c r="I9" i="32"/>
  <c r="Q7" i="33"/>
  <c r="S7" i="33" s="1"/>
  <c r="M7" i="33"/>
  <c r="O40" i="32" l="1"/>
  <c r="I41" i="32"/>
  <c r="J9" i="32"/>
  <c r="J41" i="32" s="1"/>
  <c r="I10" i="32"/>
  <c r="M8" i="33"/>
  <c r="Q8" i="33"/>
  <c r="S8" i="33" s="1"/>
  <c r="K10" i="32"/>
  <c r="O9" i="33"/>
  <c r="Q9" i="33" l="1"/>
  <c r="S9" i="33" s="1"/>
  <c r="M9" i="33"/>
  <c r="O10" i="33"/>
  <c r="K11" i="32"/>
  <c r="I11" i="32"/>
  <c r="J10" i="32"/>
  <c r="J42" i="32" s="1"/>
  <c r="I42" i="32"/>
  <c r="O41" i="32"/>
  <c r="O11" i="33" l="1"/>
  <c r="K12" i="32"/>
  <c r="O42" i="32"/>
  <c r="I43" i="32"/>
  <c r="I12" i="32"/>
  <c r="J11" i="32"/>
  <c r="J43" i="32" s="1"/>
  <c r="Q10" i="33"/>
  <c r="S10" i="33" s="1"/>
  <c r="M10" i="33"/>
  <c r="O12" i="33" l="1"/>
  <c r="K13" i="32"/>
  <c r="I44" i="32"/>
  <c r="J12" i="32"/>
  <c r="J44" i="32" s="1"/>
  <c r="I13" i="32"/>
  <c r="O43" i="32"/>
  <c r="M11" i="33"/>
  <c r="Q11" i="33"/>
  <c r="S11" i="33" s="1"/>
  <c r="O44" i="32" l="1"/>
  <c r="J13" i="32"/>
  <c r="J45" i="32" s="1"/>
  <c r="I45" i="32"/>
  <c r="I14" i="32"/>
  <c r="K14" i="32"/>
  <c r="K15" i="32" s="1"/>
  <c r="J15" i="32" s="1"/>
  <c r="O13" i="33"/>
  <c r="M12" i="33"/>
  <c r="Q12" i="33"/>
  <c r="S12" i="33" s="1"/>
  <c r="M13" i="33" l="1"/>
  <c r="Q13" i="33"/>
  <c r="S13" i="33" s="1"/>
  <c r="I46" i="32"/>
  <c r="I47" i="32" s="1"/>
  <c r="J14" i="32"/>
  <c r="J46" i="32" s="1"/>
  <c r="J47" i="32" s="1"/>
  <c r="O14" i="33"/>
  <c r="O45" i="32"/>
  <c r="AD30" i="5" l="1"/>
  <c r="O46" i="32"/>
  <c r="O47" i="32" s="1"/>
  <c r="Q14" i="33"/>
  <c r="S14" i="33" s="1"/>
  <c r="M14" i="33"/>
  <c r="O15" i="33"/>
  <c r="O31" i="32" l="1"/>
  <c r="AD28" i="5" s="1"/>
  <c r="AD40" i="5"/>
  <c r="J31" i="33"/>
  <c r="AE34" i="5"/>
  <c r="AE51" i="5" s="1"/>
  <c r="M15" i="33"/>
  <c r="AE24" i="5" s="1"/>
  <c r="AD37" i="5" l="1"/>
  <c r="AD38" i="5" s="1"/>
  <c r="AD59" i="5" s="1"/>
  <c r="AD58" i="5" s="1"/>
  <c r="AD42" i="5"/>
  <c r="AD35" i="5"/>
  <c r="AF19" i="5"/>
  <c r="AF12" i="5"/>
  <c r="AE7" i="5"/>
  <c r="AE26" i="5"/>
  <c r="AE25" i="5"/>
  <c r="AD61" i="5" l="1"/>
  <c r="AD41" i="5"/>
  <c r="AD43" i="5" s="1"/>
  <c r="AD44" i="5"/>
  <c r="B4" i="33"/>
  <c r="B8" i="33" s="1"/>
  <c r="I15" i="33"/>
  <c r="L46" i="34"/>
  <c r="L47" i="34" s="1"/>
  <c r="AF16" i="5" s="1"/>
  <c r="L14" i="34"/>
  <c r="L15" i="34" s="1"/>
  <c r="AF21" i="5"/>
  <c r="AG20" i="5"/>
  <c r="AD62" i="5" l="1"/>
  <c r="AD63" i="5"/>
  <c r="C22" i="33"/>
  <c r="H6" i="33" s="1"/>
  <c r="C24" i="33"/>
  <c r="H8" i="33" s="1"/>
  <c r="C19" i="33"/>
  <c r="H3" i="33" s="1"/>
  <c r="C18" i="33"/>
  <c r="H2" i="33" s="1"/>
  <c r="C26" i="33"/>
  <c r="H10" i="33" s="1"/>
  <c r="C27" i="33"/>
  <c r="H11" i="33" s="1"/>
  <c r="C20" i="33"/>
  <c r="H4" i="33" s="1"/>
  <c r="C28" i="33"/>
  <c r="H12" i="33" s="1"/>
  <c r="C23" i="33"/>
  <c r="H7" i="33" s="1"/>
  <c r="C25" i="33"/>
  <c r="H9" i="33" s="1"/>
  <c r="C30" i="33"/>
  <c r="H14" i="33" s="1"/>
  <c r="C21" i="33"/>
  <c r="H5" i="33" s="1"/>
  <c r="C29" i="33"/>
  <c r="H13" i="33" s="1"/>
  <c r="C53" i="35"/>
  <c r="C55" i="35"/>
  <c r="C51" i="35"/>
  <c r="C57" i="35"/>
  <c r="C56" i="35"/>
  <c r="C59" i="35"/>
  <c r="C52" i="35"/>
  <c r="C50" i="35"/>
  <c r="C58" i="35"/>
  <c r="C49" i="35"/>
  <c r="C54" i="35"/>
  <c r="K2" i="33" l="1"/>
  <c r="I2" i="33"/>
  <c r="O2" i="34" l="1"/>
  <c r="Q2" i="34" s="1"/>
  <c r="S2" i="34" s="1"/>
  <c r="I3" i="33"/>
  <c r="I35" i="33" s="1"/>
  <c r="K3" i="33"/>
  <c r="I34" i="33"/>
  <c r="J2" i="33"/>
  <c r="J34" i="33" s="1"/>
  <c r="M2" i="34" l="1"/>
  <c r="O3" i="34"/>
  <c r="Q3" i="34" s="1"/>
  <c r="S3" i="34" s="1"/>
  <c r="I4" i="33"/>
  <c r="K4" i="33"/>
  <c r="J3" i="33"/>
  <c r="J35" i="33" s="1"/>
  <c r="O35" i="33" s="1"/>
  <c r="O34" i="33"/>
  <c r="M3" i="34" l="1"/>
  <c r="O4" i="34"/>
  <c r="M4" i="34" s="1"/>
  <c r="I5" i="33"/>
  <c r="I36" i="33"/>
  <c r="J4" i="33"/>
  <c r="J36" i="33" s="1"/>
  <c r="O36" i="33" s="1"/>
  <c r="K5" i="33"/>
  <c r="Q4" i="34" l="1"/>
  <c r="S4" i="34" s="1"/>
  <c r="J5" i="33"/>
  <c r="J37" i="33" s="1"/>
  <c r="I37" i="33"/>
  <c r="I6" i="33"/>
  <c r="K6" i="33"/>
  <c r="O5" i="34"/>
  <c r="Q5" i="34" s="1"/>
  <c r="S5" i="34" s="1"/>
  <c r="O37" i="33" l="1"/>
  <c r="J6" i="33"/>
  <c r="J38" i="33" s="1"/>
  <c r="I38" i="33"/>
  <c r="I7" i="33"/>
  <c r="O6" i="34"/>
  <c r="Q6" i="34" s="1"/>
  <c r="S6" i="34" s="1"/>
  <c r="M5" i="34"/>
  <c r="K7" i="33"/>
  <c r="K8" i="33" l="1"/>
  <c r="K9" i="33" s="1"/>
  <c r="O38" i="33"/>
  <c r="I39" i="33"/>
  <c r="I8" i="33"/>
  <c r="J7" i="33"/>
  <c r="J39" i="33" s="1"/>
  <c r="M6" i="34"/>
  <c r="O7" i="34"/>
  <c r="Q7" i="34" s="1"/>
  <c r="S7" i="34" s="1"/>
  <c r="O8" i="34" l="1"/>
  <c r="Q8" i="34" s="1"/>
  <c r="S8" i="34" s="1"/>
  <c r="O39" i="33"/>
  <c r="I40" i="33"/>
  <c r="I9" i="33"/>
  <c r="J9" i="33" s="1"/>
  <c r="J41" i="33" s="1"/>
  <c r="J8" i="33"/>
  <c r="J40" i="33" s="1"/>
  <c r="M7" i="34"/>
  <c r="O9" i="34"/>
  <c r="K10" i="33"/>
  <c r="M8" i="34"/>
  <c r="I10" i="33" l="1"/>
  <c r="I41" i="33"/>
  <c r="O41" i="33" s="1"/>
  <c r="O40" i="33"/>
  <c r="K11" i="33"/>
  <c r="O10" i="34"/>
  <c r="Q9" i="34"/>
  <c r="S9" i="34" s="1"/>
  <c r="M9" i="34"/>
  <c r="I11" i="33" l="1"/>
  <c r="I42" i="33"/>
  <c r="J10" i="33"/>
  <c r="J42" i="33" s="1"/>
  <c r="Q10" i="34"/>
  <c r="S10" i="34" s="1"/>
  <c r="M10" i="34"/>
  <c r="O11" i="34"/>
  <c r="K12" i="33"/>
  <c r="O42" i="33" l="1"/>
  <c r="I12" i="33"/>
  <c r="I43" i="33"/>
  <c r="J11" i="33"/>
  <c r="J43" i="33" s="1"/>
  <c r="O12" i="34"/>
  <c r="K13" i="33"/>
  <c r="Q11" i="34"/>
  <c r="S11" i="34" s="1"/>
  <c r="M11" i="34"/>
  <c r="O43" i="33" l="1"/>
  <c r="I44" i="33"/>
  <c r="I13" i="33"/>
  <c r="J12" i="33"/>
  <c r="J44" i="33" s="1"/>
  <c r="M12" i="34"/>
  <c r="Q12" i="34"/>
  <c r="S12" i="34" s="1"/>
  <c r="K14" i="33"/>
  <c r="K15" i="33" s="1"/>
  <c r="J15" i="33" s="1"/>
  <c r="O13" i="34"/>
  <c r="O44" i="33" l="1"/>
  <c r="I45" i="33"/>
  <c r="I14" i="33"/>
  <c r="I46" i="33" s="1"/>
  <c r="J13" i="33"/>
  <c r="J45" i="33" s="1"/>
  <c r="M13" i="34"/>
  <c r="Q13" i="34"/>
  <c r="S13" i="34" s="1"/>
  <c r="O14" i="34" l="1"/>
  <c r="O15" i="34" s="1"/>
  <c r="M15" i="34" s="1"/>
  <c r="AF24" i="5" s="1"/>
  <c r="J14" i="33"/>
  <c r="J46" i="33" s="1"/>
  <c r="J47" i="33" s="1"/>
  <c r="I47" i="33"/>
  <c r="O45" i="33"/>
  <c r="O46" i="33" l="1"/>
  <c r="M14" i="34"/>
  <c r="Q14" i="34"/>
  <c r="S14" i="34" s="1"/>
  <c r="J31" i="34" s="1"/>
  <c r="AF34" i="5"/>
  <c r="AF51" i="5" s="1"/>
  <c r="O47" i="33"/>
  <c r="O31" i="33" s="1"/>
  <c r="AE28" i="5" s="1"/>
  <c r="AE30" i="5"/>
  <c r="AE35" i="5"/>
  <c r="AF26" i="5"/>
  <c r="AF25" i="5"/>
  <c r="AG12" i="5" l="1"/>
  <c r="AF7" i="5"/>
  <c r="AG19" i="5"/>
  <c r="AH20" i="5" s="1"/>
  <c r="AE40" i="5"/>
  <c r="AE37" i="5" s="1"/>
  <c r="AE38" i="5" s="1"/>
  <c r="AE59" i="5" s="1"/>
  <c r="AE58" i="5" s="1"/>
  <c r="L46" i="35"/>
  <c r="L47" i="35" s="1"/>
  <c r="AG16" i="5" s="1"/>
  <c r="L14" i="35"/>
  <c r="L15" i="35" s="1"/>
  <c r="B4" i="34"/>
  <c r="B8" i="34" s="1"/>
  <c r="I15" i="34"/>
  <c r="AG21" i="5" l="1"/>
  <c r="AE61" i="5"/>
  <c r="AE42" i="5"/>
  <c r="AE41" i="5" s="1"/>
  <c r="AE43" i="5" s="1"/>
  <c r="C27" i="34"/>
  <c r="H11" i="34" s="1"/>
  <c r="C28" i="34"/>
  <c r="H12" i="34" s="1"/>
  <c r="C19" i="34"/>
  <c r="H3" i="34" s="1"/>
  <c r="C18" i="34"/>
  <c r="H2" i="34" s="1"/>
  <c r="C20" i="34"/>
  <c r="H4" i="34" s="1"/>
  <c r="C30" i="34"/>
  <c r="H14" i="34" s="1"/>
  <c r="C24" i="34"/>
  <c r="H8" i="34" s="1"/>
  <c r="C22" i="34"/>
  <c r="H6" i="34" s="1"/>
  <c r="C29" i="34"/>
  <c r="H13" i="34" s="1"/>
  <c r="C21" i="34"/>
  <c r="H5" i="34" s="1"/>
  <c r="C23" i="34"/>
  <c r="H7" i="34" s="1"/>
  <c r="C25" i="34"/>
  <c r="H9" i="34" s="1"/>
  <c r="C26" i="34"/>
  <c r="H10" i="34" s="1"/>
  <c r="C57" i="36"/>
  <c r="C52" i="36"/>
  <c r="C54" i="36"/>
  <c r="C61" i="36"/>
  <c r="C53" i="36"/>
  <c r="C56" i="36"/>
  <c r="C49" i="36"/>
  <c r="C59" i="36"/>
  <c r="C58" i="36"/>
  <c r="C55" i="36"/>
  <c r="C60" i="36"/>
  <c r="C51" i="36"/>
  <c r="C50" i="36"/>
  <c r="AE63" i="5" l="1"/>
  <c r="AE62" i="5"/>
  <c r="AE44" i="5"/>
  <c r="K2" i="34"/>
  <c r="I2" i="34"/>
  <c r="O2" i="35" l="1"/>
  <c r="Q2" i="35" s="1"/>
  <c r="S2" i="35" s="1"/>
  <c r="I3" i="34"/>
  <c r="I35" i="34" s="1"/>
  <c r="K3" i="34"/>
  <c r="I34" i="34"/>
  <c r="J2" i="34"/>
  <c r="J34" i="34" s="1"/>
  <c r="M2" i="35" l="1"/>
  <c r="O3" i="35"/>
  <c r="M3" i="35" s="1"/>
  <c r="I4" i="34"/>
  <c r="J3" i="34"/>
  <c r="J35" i="34" s="1"/>
  <c r="O35" i="34" s="1"/>
  <c r="K4" i="34"/>
  <c r="O34" i="34"/>
  <c r="Q3" i="35" l="1"/>
  <c r="S3" i="35" s="1"/>
  <c r="J4" i="34"/>
  <c r="J36" i="34" s="1"/>
  <c r="I36" i="34"/>
  <c r="I5" i="34"/>
  <c r="K5" i="34"/>
  <c r="O4" i="35"/>
  <c r="Q4" i="35" s="1"/>
  <c r="S4" i="35" s="1"/>
  <c r="O36" i="34" l="1"/>
  <c r="K6" i="34"/>
  <c r="K7" i="34" s="1"/>
  <c r="I6" i="34"/>
  <c r="I37" i="34"/>
  <c r="M4" i="35"/>
  <c r="J5" i="34"/>
  <c r="J37" i="34" s="1"/>
  <c r="O5" i="35"/>
  <c r="Q5" i="35" s="1"/>
  <c r="S5" i="35" s="1"/>
  <c r="O6" i="35" l="1"/>
  <c r="O37" i="34"/>
  <c r="M5" i="35"/>
  <c r="I7" i="34"/>
  <c r="J7" i="34" s="1"/>
  <c r="J39" i="34" s="1"/>
  <c r="I38" i="34"/>
  <c r="J6" i="34"/>
  <c r="J38" i="34" s="1"/>
  <c r="O7" i="35"/>
  <c r="K8" i="34"/>
  <c r="M6" i="35"/>
  <c r="Q6" i="35"/>
  <c r="S6" i="35" s="1"/>
  <c r="O38" i="34" l="1"/>
  <c r="I8" i="34"/>
  <c r="I39" i="34"/>
  <c r="O39" i="34" s="1"/>
  <c r="K9" i="34"/>
  <c r="O8" i="35"/>
  <c r="Q7" i="35"/>
  <c r="S7" i="35" s="1"/>
  <c r="M7" i="35"/>
  <c r="I9" i="34" l="1"/>
  <c r="I40" i="34"/>
  <c r="J8" i="34"/>
  <c r="J40" i="34" s="1"/>
  <c r="Q8" i="35"/>
  <c r="S8" i="35" s="1"/>
  <c r="M8" i="35"/>
  <c r="O9" i="35"/>
  <c r="K10" i="34"/>
  <c r="O40" i="34" l="1"/>
  <c r="I41" i="34"/>
  <c r="I10" i="34"/>
  <c r="J10" i="34" s="1"/>
  <c r="J42" i="34" s="1"/>
  <c r="J9" i="34"/>
  <c r="J41" i="34" s="1"/>
  <c r="M9" i="35"/>
  <c r="Q9" i="35"/>
  <c r="S9" i="35" s="1"/>
  <c r="O10" i="35"/>
  <c r="K11" i="34"/>
  <c r="O41" i="34" l="1"/>
  <c r="I11" i="34"/>
  <c r="I42" i="34"/>
  <c r="O42" i="34" s="1"/>
  <c r="O11" i="35"/>
  <c r="K12" i="34"/>
  <c r="Q10" i="35"/>
  <c r="S10" i="35" s="1"/>
  <c r="M10" i="35"/>
  <c r="I43" i="34" l="1"/>
  <c r="I12" i="34"/>
  <c r="J12" i="34" s="1"/>
  <c r="J44" i="34" s="1"/>
  <c r="J11" i="34"/>
  <c r="J43" i="34" s="1"/>
  <c r="K13" i="34"/>
  <c r="O12" i="35"/>
  <c r="M11" i="35"/>
  <c r="Q11" i="35"/>
  <c r="S11" i="35" s="1"/>
  <c r="I13" i="34" l="1"/>
  <c r="J13" i="34" s="1"/>
  <c r="J45" i="34" s="1"/>
  <c r="I44" i="34"/>
  <c r="O44" i="34" s="1"/>
  <c r="O43" i="34"/>
  <c r="Q12" i="35"/>
  <c r="S12" i="35" s="1"/>
  <c r="M12" i="35"/>
  <c r="K14" i="34"/>
  <c r="K15" i="34" s="1"/>
  <c r="J15" i="34" s="1"/>
  <c r="O13" i="35"/>
  <c r="I45" i="34" l="1"/>
  <c r="O45" i="34" s="1"/>
  <c r="I14" i="34"/>
  <c r="I46" i="34" s="1"/>
  <c r="M13" i="35"/>
  <c r="Q13" i="35"/>
  <c r="S13" i="35" s="1"/>
  <c r="O14" i="35" l="1"/>
  <c r="O15" i="35" s="1"/>
  <c r="AG34" i="5" s="1"/>
  <c r="AG51" i="5" s="1"/>
  <c r="J14" i="34"/>
  <c r="J46" i="34" s="1"/>
  <c r="J47" i="34" s="1"/>
  <c r="I47" i="34"/>
  <c r="M14" i="35" l="1"/>
  <c r="Q14" i="35"/>
  <c r="S14" i="35" s="1"/>
  <c r="J31" i="35" s="1"/>
  <c r="M15" i="35"/>
  <c r="AG24" i="5" s="1"/>
  <c r="AG25" i="5" s="1"/>
  <c r="O46" i="34"/>
  <c r="O47" i="34" s="1"/>
  <c r="O31" i="34" s="1"/>
  <c r="AF28" i="5" s="1"/>
  <c r="AF30" i="5"/>
  <c r="AF35" i="5"/>
  <c r="AG7" i="5"/>
  <c r="AH19" i="5"/>
  <c r="AH12" i="5"/>
  <c r="AG26" i="5" l="1"/>
  <c r="AF40" i="5"/>
  <c r="AF37" i="5" s="1"/>
  <c r="AF38" i="5" s="1"/>
  <c r="AF59" i="5" s="1"/>
  <c r="AF58" i="5" s="1"/>
  <c r="AH21" i="5"/>
  <c r="AI20" i="5"/>
  <c r="L14" i="36"/>
  <c r="L15" i="36" s="1"/>
  <c r="L46" i="36"/>
  <c r="L47" i="36" s="1"/>
  <c r="AH16" i="5" s="1"/>
  <c r="I15" i="35"/>
  <c r="B4" i="35"/>
  <c r="B8" i="35" s="1"/>
  <c r="AF61" i="5" l="1"/>
  <c r="AF42" i="5"/>
  <c r="AF41" i="5" s="1"/>
  <c r="AF43" i="5" s="1"/>
  <c r="C18" i="35"/>
  <c r="H2" i="35" s="1"/>
  <c r="C19" i="35"/>
  <c r="H3" i="35" s="1"/>
  <c r="C20" i="35"/>
  <c r="H4" i="35" s="1"/>
  <c r="C30" i="35"/>
  <c r="H14" i="35" s="1"/>
  <c r="C27" i="35"/>
  <c r="H11" i="35" s="1"/>
  <c r="C24" i="35"/>
  <c r="H8" i="35" s="1"/>
  <c r="C21" i="35"/>
  <c r="H5" i="35" s="1"/>
  <c r="C28" i="35"/>
  <c r="H12" i="35" s="1"/>
  <c r="C23" i="35"/>
  <c r="H7" i="35" s="1"/>
  <c r="C22" i="35"/>
  <c r="H6" i="35" s="1"/>
  <c r="C25" i="35"/>
  <c r="H9" i="35" s="1"/>
  <c r="C26" i="35"/>
  <c r="H10" i="35" s="1"/>
  <c r="C29" i="35"/>
  <c r="H13" i="35" s="1"/>
  <c r="C58" i="37"/>
  <c r="C51" i="37"/>
  <c r="C52" i="37"/>
  <c r="C56" i="37"/>
  <c r="C55" i="37"/>
  <c r="C53" i="37"/>
  <c r="C54" i="37"/>
  <c r="C49" i="37"/>
  <c r="C57" i="37"/>
  <c r="C59" i="37"/>
  <c r="C50" i="37"/>
  <c r="AF62" i="5" l="1"/>
  <c r="AF63" i="5"/>
  <c r="AF44" i="5"/>
  <c r="K2" i="35"/>
  <c r="I2" i="35"/>
  <c r="O2" i="36" l="1"/>
  <c r="M2" i="36" s="1"/>
  <c r="I34" i="35"/>
  <c r="J2" i="35"/>
  <c r="J34" i="35" s="1"/>
  <c r="K3" i="35"/>
  <c r="I3" i="35"/>
  <c r="Q2" i="36" l="1"/>
  <c r="S2" i="36" s="1"/>
  <c r="I4" i="35"/>
  <c r="J3" i="35"/>
  <c r="J35" i="35" s="1"/>
  <c r="I35" i="35"/>
  <c r="K4" i="35"/>
  <c r="O3" i="36"/>
  <c r="O34" i="35"/>
  <c r="M3" i="36" l="1"/>
  <c r="Q3" i="36"/>
  <c r="S3" i="36" s="1"/>
  <c r="O4" i="36"/>
  <c r="K5" i="35"/>
  <c r="O35" i="35"/>
  <c r="J4" i="35"/>
  <c r="J36" i="35" s="1"/>
  <c r="I5" i="35"/>
  <c r="I36" i="35"/>
  <c r="O36" i="35" l="1"/>
  <c r="I37" i="35"/>
  <c r="I6" i="35"/>
  <c r="J5" i="35"/>
  <c r="J37" i="35" s="1"/>
  <c r="O5" i="36"/>
  <c r="K6" i="35"/>
  <c r="Q4" i="36"/>
  <c r="S4" i="36" s="1"/>
  <c r="M4" i="36"/>
  <c r="O6" i="36" l="1"/>
  <c r="K7" i="35"/>
  <c r="J6" i="35"/>
  <c r="J38" i="35" s="1"/>
  <c r="I7" i="35"/>
  <c r="I38" i="35"/>
  <c r="M5" i="36"/>
  <c r="Q5" i="36"/>
  <c r="S5" i="36" s="1"/>
  <c r="O37" i="35"/>
  <c r="O38" i="35" l="1"/>
  <c r="O7" i="36"/>
  <c r="K8" i="35"/>
  <c r="I39" i="35"/>
  <c r="I8" i="35"/>
  <c r="J7" i="35"/>
  <c r="J39" i="35" s="1"/>
  <c r="Q6" i="36"/>
  <c r="S6" i="36" s="1"/>
  <c r="M6" i="36"/>
  <c r="O39" i="35" l="1"/>
  <c r="J8" i="35"/>
  <c r="J40" i="35" s="1"/>
  <c r="I9" i="35"/>
  <c r="I40" i="35"/>
  <c r="K9" i="35"/>
  <c r="O8" i="36"/>
  <c r="Q7" i="36"/>
  <c r="S7" i="36" s="1"/>
  <c r="M7" i="36"/>
  <c r="O40" i="35" l="1"/>
  <c r="Q8" i="36"/>
  <c r="S8" i="36" s="1"/>
  <c r="M8" i="36"/>
  <c r="K10" i="35"/>
  <c r="O9" i="36"/>
  <c r="I41" i="35"/>
  <c r="I10" i="35"/>
  <c r="J9" i="35"/>
  <c r="J41" i="35" s="1"/>
  <c r="J10" i="35" l="1"/>
  <c r="J42" i="35" s="1"/>
  <c r="I11" i="35"/>
  <c r="I42" i="35"/>
  <c r="O41" i="35"/>
  <c r="M9" i="36"/>
  <c r="Q9" i="36"/>
  <c r="S9" i="36" s="1"/>
  <c r="K11" i="35"/>
  <c r="O10" i="36"/>
  <c r="O42" i="35" l="1"/>
  <c r="K12" i="35"/>
  <c r="O11" i="36"/>
  <c r="Q10" i="36"/>
  <c r="S10" i="36" s="1"/>
  <c r="M10" i="36"/>
  <c r="I12" i="35"/>
  <c r="J11" i="35"/>
  <c r="J43" i="35" s="1"/>
  <c r="I43" i="35"/>
  <c r="Q11" i="36" l="1"/>
  <c r="S11" i="36" s="1"/>
  <c r="M11" i="36"/>
  <c r="O43" i="35"/>
  <c r="J12" i="35"/>
  <c r="J44" i="35" s="1"/>
  <c r="I44" i="35"/>
  <c r="I13" i="35"/>
  <c r="K13" i="35"/>
  <c r="O12" i="36"/>
  <c r="O44" i="35" l="1"/>
  <c r="K14" i="35"/>
  <c r="K15" i="35" s="1"/>
  <c r="J15" i="35" s="1"/>
  <c r="O13" i="36"/>
  <c r="M12" i="36"/>
  <c r="Q12" i="36"/>
  <c r="S12" i="36" s="1"/>
  <c r="I45" i="35"/>
  <c r="I14" i="35"/>
  <c r="J13" i="35"/>
  <c r="J45" i="35" s="1"/>
  <c r="O45" i="35" l="1"/>
  <c r="M13" i="36"/>
  <c r="Q13" i="36"/>
  <c r="S13" i="36" s="1"/>
  <c r="I46" i="35"/>
  <c r="O14" i="36"/>
  <c r="J14" i="35"/>
  <c r="J46" i="35" s="1"/>
  <c r="J47" i="35" s="1"/>
  <c r="O46" i="35" l="1"/>
  <c r="O47" i="35" s="1"/>
  <c r="M14" i="36"/>
  <c r="Q14" i="36"/>
  <c r="S14" i="36" s="1"/>
  <c r="I47" i="35"/>
  <c r="AG30" i="5" s="1"/>
  <c r="O15" i="36"/>
  <c r="O31" i="35" l="1"/>
  <c r="AG28" i="5" s="1"/>
  <c r="AG40" i="5"/>
  <c r="AG37" i="5" s="1"/>
  <c r="AG38" i="5" s="1"/>
  <c r="AG59" i="5" s="1"/>
  <c r="AG58" i="5" s="1"/>
  <c r="J31" i="36"/>
  <c r="AH34" i="5"/>
  <c r="AH51" i="5" s="1"/>
  <c r="M15" i="36"/>
  <c r="AH24" i="5" s="1"/>
  <c r="AG61" i="5" l="1"/>
  <c r="AG42" i="5"/>
  <c r="AG41" i="5" s="1"/>
  <c r="AG43" i="5" s="1"/>
  <c r="AG35" i="5"/>
  <c r="AH25" i="5"/>
  <c r="AH26" i="5"/>
  <c r="AI12" i="5"/>
  <c r="AI19" i="5"/>
  <c r="AH7" i="5"/>
  <c r="AG63" i="5" l="1"/>
  <c r="AG62" i="5"/>
  <c r="AG44" i="5"/>
  <c r="L14" i="37"/>
  <c r="L15" i="37" s="1"/>
  <c r="L46" i="37"/>
  <c r="L47" i="37" s="1"/>
  <c r="AI16" i="5" s="1"/>
  <c r="AI21" i="5"/>
  <c r="AJ20" i="5"/>
  <c r="B4" i="36"/>
  <c r="B8" i="36" s="1"/>
  <c r="I15" i="36"/>
  <c r="C19" i="36" l="1"/>
  <c r="H3" i="36" s="1"/>
  <c r="C22" i="36"/>
  <c r="H6" i="36" s="1"/>
  <c r="C21" i="36"/>
  <c r="H5" i="36" s="1"/>
  <c r="C20" i="36"/>
  <c r="H4" i="36" s="1"/>
  <c r="C26" i="36"/>
  <c r="H10" i="36" s="1"/>
  <c r="C18" i="36"/>
  <c r="H2" i="36" s="1"/>
  <c r="C28" i="36"/>
  <c r="H12" i="36" s="1"/>
  <c r="C23" i="36"/>
  <c r="H7" i="36" s="1"/>
  <c r="C29" i="36"/>
  <c r="H13" i="36" s="1"/>
  <c r="C24" i="36"/>
  <c r="H8" i="36" s="1"/>
  <c r="C30" i="36"/>
  <c r="H14" i="36" s="1"/>
  <c r="C25" i="36"/>
  <c r="H9" i="36" s="1"/>
  <c r="C27" i="36"/>
  <c r="H11" i="36" s="1"/>
  <c r="C53" i="38"/>
  <c r="C50" i="38"/>
  <c r="C54" i="38"/>
  <c r="C51" i="38"/>
  <c r="C57" i="38"/>
  <c r="C52" i="38"/>
  <c r="C56" i="38"/>
  <c r="C49" i="38"/>
  <c r="C55" i="38"/>
  <c r="C58" i="38"/>
  <c r="C59" i="38"/>
  <c r="K2" i="36" l="1"/>
  <c r="I2" i="36"/>
  <c r="O2" i="37" l="1"/>
  <c r="Q2" i="37" s="1"/>
  <c r="S2" i="37" s="1"/>
  <c r="I3" i="36"/>
  <c r="I4" i="36" s="1"/>
  <c r="K3" i="36"/>
  <c r="J2" i="36"/>
  <c r="J34" i="36" s="1"/>
  <c r="I34" i="36"/>
  <c r="I35" i="36" l="1"/>
  <c r="M2" i="37"/>
  <c r="K4" i="36"/>
  <c r="J4" i="36" s="1"/>
  <c r="J36" i="36" s="1"/>
  <c r="O34" i="36"/>
  <c r="J3" i="36"/>
  <c r="J35" i="36" s="1"/>
  <c r="O35" i="36" s="1"/>
  <c r="O3" i="37"/>
  <c r="M3" i="37" s="1"/>
  <c r="I5" i="36"/>
  <c r="I36" i="36"/>
  <c r="O4" i="37" l="1"/>
  <c r="Q4" i="37" s="1"/>
  <c r="S4" i="37" s="1"/>
  <c r="K5" i="36"/>
  <c r="J5" i="36" s="1"/>
  <c r="J37" i="36" s="1"/>
  <c r="Q3" i="37"/>
  <c r="S3" i="37" s="1"/>
  <c r="O36" i="36"/>
  <c r="O5" i="37"/>
  <c r="K6" i="36"/>
  <c r="I6" i="36"/>
  <c r="I37" i="36"/>
  <c r="M4" i="37" l="1"/>
  <c r="O37" i="36"/>
  <c r="K7" i="36"/>
  <c r="O6" i="37"/>
  <c r="I7" i="36"/>
  <c r="I38" i="36"/>
  <c r="J6" i="36"/>
  <c r="J38" i="36" s="1"/>
  <c r="Q5" i="37"/>
  <c r="S5" i="37" s="1"/>
  <c r="M5" i="37"/>
  <c r="O38" i="36" l="1"/>
  <c r="I39" i="36"/>
  <c r="J7" i="36"/>
  <c r="J39" i="36" s="1"/>
  <c r="I8" i="36"/>
  <c r="Q6" i="37"/>
  <c r="S6" i="37" s="1"/>
  <c r="M6" i="37"/>
  <c r="K8" i="36"/>
  <c r="O7" i="37"/>
  <c r="K9" i="36" l="1"/>
  <c r="O8" i="37"/>
  <c r="M7" i="37"/>
  <c r="Q7" i="37"/>
  <c r="S7" i="37" s="1"/>
  <c r="J8" i="36"/>
  <c r="J40" i="36" s="1"/>
  <c r="I9" i="36"/>
  <c r="I40" i="36"/>
  <c r="O39" i="36"/>
  <c r="O40" i="36" l="1"/>
  <c r="J9" i="36"/>
  <c r="J41" i="36" s="1"/>
  <c r="I41" i="36"/>
  <c r="I10" i="36"/>
  <c r="M8" i="37"/>
  <c r="Q8" i="37"/>
  <c r="S8" i="37" s="1"/>
  <c r="O9" i="37"/>
  <c r="K10" i="36"/>
  <c r="O41" i="36" l="1"/>
  <c r="K11" i="36"/>
  <c r="O10" i="37"/>
  <c r="Q9" i="37"/>
  <c r="S9" i="37" s="1"/>
  <c r="M9" i="37"/>
  <c r="I11" i="36"/>
  <c r="J10" i="36"/>
  <c r="J42" i="36" s="1"/>
  <c r="I42" i="36"/>
  <c r="Q10" i="37" l="1"/>
  <c r="S10" i="37" s="1"/>
  <c r="M10" i="37"/>
  <c r="O42" i="36"/>
  <c r="J11" i="36"/>
  <c r="J43" i="36" s="1"/>
  <c r="I12" i="36"/>
  <c r="I43" i="36"/>
  <c r="K12" i="36"/>
  <c r="O11" i="37"/>
  <c r="O43" i="36" l="1"/>
  <c r="Q11" i="37"/>
  <c r="S11" i="37" s="1"/>
  <c r="M11" i="37"/>
  <c r="O12" i="37"/>
  <c r="K13" i="36"/>
  <c r="J12" i="36"/>
  <c r="J44" i="36" s="1"/>
  <c r="I13" i="36"/>
  <c r="I44" i="36"/>
  <c r="O44" i="36" l="1"/>
  <c r="I45" i="36"/>
  <c r="I14" i="36"/>
  <c r="J13" i="36"/>
  <c r="J45" i="36" s="1"/>
  <c r="O13" i="37"/>
  <c r="K14" i="36"/>
  <c r="K15" i="36" s="1"/>
  <c r="J15" i="36" s="1"/>
  <c r="Q12" i="37"/>
  <c r="S12" i="37" s="1"/>
  <c r="M12" i="37"/>
  <c r="Q13" i="37" l="1"/>
  <c r="S13" i="37" s="1"/>
  <c r="M13" i="37"/>
  <c r="O14" i="37"/>
  <c r="J14" i="36"/>
  <c r="J46" i="36" s="1"/>
  <c r="J47" i="36" s="1"/>
  <c r="I46" i="36"/>
  <c r="O45" i="36"/>
  <c r="O46" i="36" l="1"/>
  <c r="O47" i="36" s="1"/>
  <c r="I47" i="36"/>
  <c r="AH30" i="5" s="1"/>
  <c r="M14" i="37"/>
  <c r="Q14" i="37"/>
  <c r="S14" i="37" s="1"/>
  <c r="O15" i="37"/>
  <c r="O31" i="36" l="1"/>
  <c r="AH28" i="5" s="1"/>
  <c r="AH40" i="5"/>
  <c r="AH42" i="5" s="1"/>
  <c r="AH41" i="5" s="1"/>
  <c r="AH43" i="5" s="1"/>
  <c r="J31" i="37"/>
  <c r="AI34" i="5"/>
  <c r="AI51" i="5" s="1"/>
  <c r="M15" i="37"/>
  <c r="AI24" i="5" s="1"/>
  <c r="AH37" i="5" l="1"/>
  <c r="AH38" i="5" s="1"/>
  <c r="AH59" i="5" s="1"/>
  <c r="AH58" i="5" s="1"/>
  <c r="AH44" i="5"/>
  <c r="AH35" i="5"/>
  <c r="AJ19" i="5"/>
  <c r="AJ12" i="5"/>
  <c r="AI7" i="5"/>
  <c r="AI25" i="5"/>
  <c r="AI26" i="5"/>
  <c r="AH61" i="5" l="1"/>
  <c r="B4" i="37"/>
  <c r="B8" i="37" s="1"/>
  <c r="I15" i="37"/>
  <c r="L46" i="38"/>
  <c r="L47" i="38" s="1"/>
  <c r="AJ16" i="5" s="1"/>
  <c r="L14" i="38"/>
  <c r="L15" i="38" s="1"/>
  <c r="AK20" i="5"/>
  <c r="AJ21" i="5"/>
  <c r="AH63" i="5" l="1"/>
  <c r="AH62" i="5"/>
  <c r="C52" i="39"/>
  <c r="C56" i="39"/>
  <c r="C57" i="39"/>
  <c r="C58" i="39"/>
  <c r="C49" i="39"/>
  <c r="C55" i="39"/>
  <c r="C51" i="39"/>
  <c r="C50" i="39"/>
  <c r="C60" i="39"/>
  <c r="C59" i="39"/>
  <c r="C54" i="39"/>
  <c r="C53" i="39"/>
  <c r="C61" i="39"/>
  <c r="C23" i="37"/>
  <c r="H7" i="37" s="1"/>
  <c r="C21" i="37"/>
  <c r="H5" i="37" s="1"/>
  <c r="C26" i="37"/>
  <c r="H10" i="37" s="1"/>
  <c r="C28" i="37"/>
  <c r="H12" i="37" s="1"/>
  <c r="C30" i="37"/>
  <c r="H14" i="37" s="1"/>
  <c r="C29" i="37"/>
  <c r="H13" i="37" s="1"/>
  <c r="C25" i="37"/>
  <c r="H9" i="37" s="1"/>
  <c r="C19" i="37"/>
  <c r="H3" i="37" s="1"/>
  <c r="C20" i="37"/>
  <c r="H4" i="37" s="1"/>
  <c r="C22" i="37"/>
  <c r="H6" i="37" s="1"/>
  <c r="C27" i="37"/>
  <c r="H11" i="37" s="1"/>
  <c r="C18" i="37"/>
  <c r="H2" i="37" s="1"/>
  <c r="C24" i="37"/>
  <c r="H8" i="37" s="1"/>
  <c r="I2" i="37" l="1"/>
  <c r="K2" i="37"/>
  <c r="K3" i="37" l="1"/>
  <c r="O2" i="38"/>
  <c r="J2" i="37"/>
  <c r="J34" i="37" s="1"/>
  <c r="I3" i="37"/>
  <c r="I34" i="37"/>
  <c r="O34" i="37" l="1"/>
  <c r="M2" i="38"/>
  <c r="Q2" i="38"/>
  <c r="S2" i="38" s="1"/>
  <c r="I35" i="37"/>
  <c r="J3" i="37"/>
  <c r="J35" i="37" s="1"/>
  <c r="I4" i="37"/>
  <c r="K4" i="37"/>
  <c r="O3" i="38"/>
  <c r="J4" i="37" l="1"/>
  <c r="J36" i="37" s="1"/>
  <c r="I36" i="37"/>
  <c r="I5" i="37"/>
  <c r="Q3" i="38"/>
  <c r="S3" i="38" s="1"/>
  <c r="M3" i="38"/>
  <c r="K5" i="37"/>
  <c r="O4" i="38"/>
  <c r="O35" i="37"/>
  <c r="O36" i="37" l="1"/>
  <c r="O5" i="38"/>
  <c r="K6" i="37"/>
  <c r="M4" i="38"/>
  <c r="Q4" i="38"/>
  <c r="S4" i="38" s="1"/>
  <c r="I6" i="37"/>
  <c r="J5" i="37"/>
  <c r="J37" i="37" s="1"/>
  <c r="I37" i="37"/>
  <c r="O37" i="37" l="1"/>
  <c r="J6" i="37"/>
  <c r="J38" i="37" s="1"/>
  <c r="I38" i="37"/>
  <c r="I7" i="37"/>
  <c r="K7" i="37"/>
  <c r="O6" i="38"/>
  <c r="M5" i="38"/>
  <c r="Q5" i="38"/>
  <c r="S5" i="38" s="1"/>
  <c r="O38" i="37" l="1"/>
  <c r="M6" i="38"/>
  <c r="Q6" i="38"/>
  <c r="S6" i="38" s="1"/>
  <c r="K8" i="37"/>
  <c r="O7" i="38"/>
  <c r="I39" i="37"/>
  <c r="I8" i="37"/>
  <c r="J7" i="37"/>
  <c r="J39" i="37" s="1"/>
  <c r="I9" i="37" l="1"/>
  <c r="I40" i="37"/>
  <c r="J8" i="37"/>
  <c r="J40" i="37" s="1"/>
  <c r="O39" i="37"/>
  <c r="Q7" i="38"/>
  <c r="S7" i="38" s="1"/>
  <c r="M7" i="38"/>
  <c r="K9" i="37"/>
  <c r="O8" i="38"/>
  <c r="K10" i="37" l="1"/>
  <c r="O9" i="38"/>
  <c r="M8" i="38"/>
  <c r="Q8" i="38"/>
  <c r="S8" i="38" s="1"/>
  <c r="O40" i="37"/>
  <c r="J9" i="37"/>
  <c r="J41" i="37" s="1"/>
  <c r="I41" i="37"/>
  <c r="I10" i="37"/>
  <c r="O41" i="37" l="1"/>
  <c r="I11" i="37"/>
  <c r="J10" i="37"/>
  <c r="J42" i="37" s="1"/>
  <c r="I42" i="37"/>
  <c r="Q9" i="38"/>
  <c r="S9" i="38" s="1"/>
  <c r="M9" i="38"/>
  <c r="K11" i="37"/>
  <c r="O10" i="38"/>
  <c r="M10" i="38" l="1"/>
  <c r="Q10" i="38"/>
  <c r="S10" i="38" s="1"/>
  <c r="K12" i="37"/>
  <c r="O11" i="38"/>
  <c r="O42" i="37"/>
  <c r="J11" i="37"/>
  <c r="J43" i="37" s="1"/>
  <c r="I43" i="37"/>
  <c r="I12" i="37"/>
  <c r="O43" i="37" l="1"/>
  <c r="J12" i="37"/>
  <c r="J44" i="37" s="1"/>
  <c r="I13" i="37"/>
  <c r="I44" i="37"/>
  <c r="M11" i="38"/>
  <c r="Q11" i="38"/>
  <c r="S11" i="38" s="1"/>
  <c r="O12" i="38"/>
  <c r="K13" i="37"/>
  <c r="O44" i="37" l="1"/>
  <c r="O13" i="38"/>
  <c r="K14" i="37"/>
  <c r="K15" i="37" s="1"/>
  <c r="J15" i="37" s="1"/>
  <c r="M12" i="38"/>
  <c r="Q12" i="38"/>
  <c r="S12" i="38" s="1"/>
  <c r="I14" i="37"/>
  <c r="J13" i="37"/>
  <c r="J45" i="37" s="1"/>
  <c r="I45" i="37"/>
  <c r="O45" i="37" l="1"/>
  <c r="O14" i="38"/>
  <c r="I46" i="37"/>
  <c r="J14" i="37"/>
  <c r="J46" i="37" s="1"/>
  <c r="J47" i="37" s="1"/>
  <c r="M13" i="38"/>
  <c r="Q13" i="38"/>
  <c r="S13" i="38" s="1"/>
  <c r="O46" i="37" l="1"/>
  <c r="O47" i="37" s="1"/>
  <c r="I47" i="37"/>
  <c r="AI30" i="5" s="1"/>
  <c r="M14" i="38"/>
  <c r="Q14" i="38"/>
  <c r="S14" i="38" s="1"/>
  <c r="O15" i="38"/>
  <c r="O31" i="37" l="1"/>
  <c r="AI28" i="5" s="1"/>
  <c r="AI40" i="5"/>
  <c r="AI42" i="5" s="1"/>
  <c r="AI41" i="5" s="1"/>
  <c r="AI43" i="5" s="1"/>
  <c r="AJ34" i="5"/>
  <c r="AJ51" i="5" s="1"/>
  <c r="M15" i="38"/>
  <c r="AJ24" i="5" s="1"/>
  <c r="J31" i="38"/>
  <c r="AI37" i="5" l="1"/>
  <c r="AI38" i="5" s="1"/>
  <c r="AI59" i="5" s="1"/>
  <c r="AI58" i="5" s="1"/>
  <c r="AI44" i="5"/>
  <c r="AI35" i="5"/>
  <c r="AJ26" i="5"/>
  <c r="AJ25" i="5"/>
  <c r="AJ7" i="5"/>
  <c r="AK12" i="5"/>
  <c r="AK19" i="5"/>
  <c r="AI61" i="5" l="1"/>
  <c r="L46" i="39"/>
  <c r="L47" i="39" s="1"/>
  <c r="AK16" i="5" s="1"/>
  <c r="L14" i="39"/>
  <c r="L15" i="39" s="1"/>
  <c r="AL20" i="5"/>
  <c r="AK21" i="5"/>
  <c r="B4" i="38"/>
  <c r="B8" i="38" s="1"/>
  <c r="I15" i="38"/>
  <c r="AI63" i="5" l="1"/>
  <c r="AI62" i="5"/>
  <c r="C24" i="38"/>
  <c r="H8" i="38" s="1"/>
  <c r="C26" i="38"/>
  <c r="H10" i="38" s="1"/>
  <c r="C23" i="38"/>
  <c r="H7" i="38" s="1"/>
  <c r="C25" i="38"/>
  <c r="H9" i="38" s="1"/>
  <c r="C20" i="38"/>
  <c r="H4" i="38" s="1"/>
  <c r="C19" i="38"/>
  <c r="H3" i="38" s="1"/>
  <c r="C30" i="38"/>
  <c r="H14" i="38" s="1"/>
  <c r="C18" i="38"/>
  <c r="H2" i="38" s="1"/>
  <c r="C29" i="38"/>
  <c r="H13" i="38" s="1"/>
  <c r="C22" i="38"/>
  <c r="H6" i="38" s="1"/>
  <c r="C28" i="38"/>
  <c r="H12" i="38" s="1"/>
  <c r="C21" i="38"/>
  <c r="H5" i="38" s="1"/>
  <c r="C27" i="38"/>
  <c r="H11" i="38" s="1"/>
  <c r="C52" i="40"/>
  <c r="C53" i="40"/>
  <c r="C54" i="40"/>
  <c r="C60" i="40"/>
  <c r="C57" i="40"/>
  <c r="C50" i="40"/>
  <c r="C59" i="40"/>
  <c r="C56" i="40"/>
  <c r="C49" i="40"/>
  <c r="C61" i="40"/>
  <c r="C51" i="40"/>
  <c r="C55" i="40"/>
  <c r="C58" i="40"/>
  <c r="K2" i="38" l="1"/>
  <c r="I2" i="38"/>
  <c r="I3" i="38" l="1"/>
  <c r="I34" i="38"/>
  <c r="J2" i="38"/>
  <c r="J34" i="38" s="1"/>
  <c r="K3" i="38"/>
  <c r="O2" i="39"/>
  <c r="Q2" i="39" l="1"/>
  <c r="S2" i="39" s="1"/>
  <c r="M2" i="39"/>
  <c r="K4" i="38"/>
  <c r="O3" i="39"/>
  <c r="O34" i="38"/>
  <c r="J3" i="38"/>
  <c r="J35" i="38" s="1"/>
  <c r="I35" i="38"/>
  <c r="I4" i="38"/>
  <c r="I5" i="38" l="1"/>
  <c r="I36" i="38"/>
  <c r="J4" i="38"/>
  <c r="J36" i="38" s="1"/>
  <c r="O35" i="38"/>
  <c r="Q3" i="39"/>
  <c r="S3" i="39" s="1"/>
  <c r="M3" i="39"/>
  <c r="O4" i="39"/>
  <c r="K5" i="38"/>
  <c r="O36" i="38" l="1"/>
  <c r="Q4" i="39"/>
  <c r="S4" i="39" s="1"/>
  <c r="M4" i="39"/>
  <c r="O5" i="39"/>
  <c r="K6" i="38"/>
  <c r="I37" i="38"/>
  <c r="I6" i="38"/>
  <c r="J5" i="38"/>
  <c r="J37" i="38" s="1"/>
  <c r="O37" i="38" l="1"/>
  <c r="I38" i="38"/>
  <c r="J6" i="38"/>
  <c r="J38" i="38" s="1"/>
  <c r="I7" i="38"/>
  <c r="O6" i="39"/>
  <c r="K7" i="38"/>
  <c r="Q5" i="39"/>
  <c r="S5" i="39" s="1"/>
  <c r="M5" i="39"/>
  <c r="O38" i="38" l="1"/>
  <c r="O7" i="39"/>
  <c r="K8" i="38"/>
  <c r="Q6" i="39"/>
  <c r="S6" i="39" s="1"/>
  <c r="M6" i="39"/>
  <c r="I8" i="38"/>
  <c r="I39" i="38"/>
  <c r="J7" i="38"/>
  <c r="J39" i="38" s="1"/>
  <c r="K9" i="38" l="1"/>
  <c r="O8" i="39"/>
  <c r="O39" i="38"/>
  <c r="J8" i="38"/>
  <c r="J40" i="38" s="1"/>
  <c r="I40" i="38"/>
  <c r="I9" i="38"/>
  <c r="Q7" i="39"/>
  <c r="S7" i="39" s="1"/>
  <c r="M7" i="39"/>
  <c r="O40" i="38" l="1"/>
  <c r="I41" i="38"/>
  <c r="J9" i="38"/>
  <c r="J41" i="38" s="1"/>
  <c r="I10" i="38"/>
  <c r="Q8" i="39"/>
  <c r="S8" i="39" s="1"/>
  <c r="M8" i="39"/>
  <c r="K10" i="38"/>
  <c r="O9" i="39"/>
  <c r="J10" i="38" l="1"/>
  <c r="J42" i="38" s="1"/>
  <c r="I11" i="38"/>
  <c r="I42" i="38"/>
  <c r="O10" i="39"/>
  <c r="K11" i="38"/>
  <c r="M9" i="39"/>
  <c r="Q9" i="39"/>
  <c r="S9" i="39" s="1"/>
  <c r="O41" i="38"/>
  <c r="O42" i="38" l="1"/>
  <c r="K12" i="38"/>
  <c r="O11" i="39"/>
  <c r="J11" i="38"/>
  <c r="J43" i="38" s="1"/>
  <c r="I43" i="38"/>
  <c r="I12" i="38"/>
  <c r="M10" i="39"/>
  <c r="Q10" i="39"/>
  <c r="S10" i="39" s="1"/>
  <c r="O43" i="38" l="1"/>
  <c r="M11" i="39"/>
  <c r="Q11" i="39"/>
  <c r="S11" i="39" s="1"/>
  <c r="J12" i="38"/>
  <c r="J44" i="38" s="1"/>
  <c r="I13" i="38"/>
  <c r="I44" i="38"/>
  <c r="K13" i="38"/>
  <c r="O12" i="39"/>
  <c r="O44" i="38" l="1"/>
  <c r="O13" i="39"/>
  <c r="K14" i="38"/>
  <c r="K15" i="38" s="1"/>
  <c r="J15" i="38" s="1"/>
  <c r="J13" i="38"/>
  <c r="J45" i="38" s="1"/>
  <c r="I45" i="38"/>
  <c r="I14" i="38"/>
  <c r="Q12" i="39"/>
  <c r="S12" i="39" s="1"/>
  <c r="M12" i="39"/>
  <c r="O45" i="38" l="1"/>
  <c r="J14" i="38"/>
  <c r="J46" i="38" s="1"/>
  <c r="J47" i="38" s="1"/>
  <c r="I46" i="38"/>
  <c r="O14" i="39"/>
  <c r="Q13" i="39"/>
  <c r="S13" i="39" s="1"/>
  <c r="M13" i="39"/>
  <c r="Q14" i="39" l="1"/>
  <c r="S14" i="39" s="1"/>
  <c r="M14" i="39"/>
  <c r="O15" i="39"/>
  <c r="O46" i="38"/>
  <c r="O47" i="38" s="1"/>
  <c r="I47" i="38"/>
  <c r="AJ30" i="5" s="1"/>
  <c r="O31" i="38" l="1"/>
  <c r="AJ28" i="5" s="1"/>
  <c r="AJ40" i="5"/>
  <c r="AJ42" i="5" s="1"/>
  <c r="AJ41" i="5" s="1"/>
  <c r="AJ43" i="5" s="1"/>
  <c r="M15" i="39"/>
  <c r="AK24" i="5" s="1"/>
  <c r="J31" i="39"/>
  <c r="AK34" i="5"/>
  <c r="AK51" i="5" s="1"/>
  <c r="AJ37" i="5" l="1"/>
  <c r="AJ38" i="5" s="1"/>
  <c r="AJ59" i="5" s="1"/>
  <c r="AJ58" i="5" s="1"/>
  <c r="AJ35" i="5"/>
  <c r="AL12" i="5"/>
  <c r="AL19" i="5"/>
  <c r="AL21" i="5" s="1"/>
  <c r="AK7" i="5"/>
  <c r="AK25" i="5"/>
  <c r="AK26" i="5"/>
  <c r="AJ44" i="5"/>
  <c r="AJ61" i="5" l="1"/>
  <c r="I15" i="39"/>
  <c r="B4" i="39"/>
  <c r="B8" i="39" s="1"/>
  <c r="L46" i="40"/>
  <c r="L47" i="40" s="1"/>
  <c r="AL16" i="5" s="1"/>
  <c r="L14" i="40"/>
  <c r="L15" i="40" s="1"/>
  <c r="AJ63" i="5" l="1"/>
  <c r="AJ62" i="5"/>
  <c r="C30" i="39"/>
  <c r="H14" i="39" s="1"/>
  <c r="C20" i="39"/>
  <c r="H4" i="39" s="1"/>
  <c r="C22" i="39"/>
  <c r="H6" i="39" s="1"/>
  <c r="C29" i="39"/>
  <c r="H13" i="39" s="1"/>
  <c r="C27" i="39"/>
  <c r="H11" i="39" s="1"/>
  <c r="C24" i="39"/>
  <c r="H8" i="39" s="1"/>
  <c r="C23" i="39"/>
  <c r="H7" i="39" s="1"/>
  <c r="C26" i="39"/>
  <c r="H10" i="39" s="1"/>
  <c r="C19" i="39"/>
  <c r="H3" i="39" s="1"/>
  <c r="C18" i="39"/>
  <c r="H2" i="39" s="1"/>
  <c r="C25" i="39"/>
  <c r="H9" i="39" s="1"/>
  <c r="C21" i="39"/>
  <c r="H5" i="39" s="1"/>
  <c r="C28" i="39"/>
  <c r="H12" i="39" s="1"/>
  <c r="K2" i="39" l="1"/>
  <c r="I2" i="39"/>
  <c r="O2" i="40" l="1"/>
  <c r="M2" i="40" s="1"/>
  <c r="I34" i="39"/>
  <c r="I3" i="39"/>
  <c r="J2" i="39"/>
  <c r="J34" i="39" s="1"/>
  <c r="K3" i="39"/>
  <c r="Q2" i="40" l="1"/>
  <c r="S2" i="40" s="1"/>
  <c r="I4" i="39"/>
  <c r="J3" i="39"/>
  <c r="J35" i="39" s="1"/>
  <c r="I35" i="39"/>
  <c r="O3" i="40"/>
  <c r="K4" i="39"/>
  <c r="O34" i="39"/>
  <c r="O35" i="39" l="1"/>
  <c r="K5" i="39"/>
  <c r="O4" i="40"/>
  <c r="M3" i="40"/>
  <c r="Q3" i="40"/>
  <c r="S3" i="40" s="1"/>
  <c r="I36" i="39"/>
  <c r="I5" i="39"/>
  <c r="J4" i="39"/>
  <c r="J36" i="39" s="1"/>
  <c r="I37" i="39" l="1"/>
  <c r="J5" i="39"/>
  <c r="J37" i="39" s="1"/>
  <c r="I6" i="39"/>
  <c r="O36" i="39"/>
  <c r="M4" i="40"/>
  <c r="Q4" i="40"/>
  <c r="S4" i="40" s="1"/>
  <c r="O5" i="40"/>
  <c r="K6" i="39"/>
  <c r="Q5" i="40" l="1"/>
  <c r="S5" i="40" s="1"/>
  <c r="M5" i="40"/>
  <c r="K7" i="39"/>
  <c r="O6" i="40"/>
  <c r="I38" i="39"/>
  <c r="J6" i="39"/>
  <c r="J38" i="39" s="1"/>
  <c r="I7" i="39"/>
  <c r="O37" i="39"/>
  <c r="I39" i="39" l="1"/>
  <c r="J7" i="39"/>
  <c r="J39" i="39" s="1"/>
  <c r="I8" i="39"/>
  <c r="O38" i="39"/>
  <c r="Q6" i="40"/>
  <c r="S6" i="40" s="1"/>
  <c r="M6" i="40"/>
  <c r="K8" i="39"/>
  <c r="O7" i="40"/>
  <c r="Q7" i="40" l="1"/>
  <c r="S7" i="40" s="1"/>
  <c r="M7" i="40"/>
  <c r="K9" i="39"/>
  <c r="O8" i="40"/>
  <c r="J8" i="39"/>
  <c r="J40" i="39" s="1"/>
  <c r="I9" i="39"/>
  <c r="I40" i="39"/>
  <c r="O39" i="39"/>
  <c r="O40" i="39" l="1"/>
  <c r="I41" i="39"/>
  <c r="J9" i="39"/>
  <c r="J41" i="39" s="1"/>
  <c r="I10" i="39"/>
  <c r="Q8" i="40"/>
  <c r="S8" i="40" s="1"/>
  <c r="M8" i="40"/>
  <c r="K10" i="39"/>
  <c r="O9" i="40"/>
  <c r="M9" i="40" l="1"/>
  <c r="Q9" i="40"/>
  <c r="S9" i="40" s="1"/>
  <c r="K11" i="39"/>
  <c r="O10" i="40"/>
  <c r="I11" i="39"/>
  <c r="J10" i="39"/>
  <c r="J42" i="39" s="1"/>
  <c r="I42" i="39"/>
  <c r="O41" i="39"/>
  <c r="O42" i="39" l="1"/>
  <c r="I12" i="39"/>
  <c r="I43" i="39"/>
  <c r="J11" i="39"/>
  <c r="J43" i="39" s="1"/>
  <c r="M10" i="40"/>
  <c r="Q10" i="40"/>
  <c r="S10" i="40" s="1"/>
  <c r="K12" i="39"/>
  <c r="O11" i="40"/>
  <c r="O43" i="39" l="1"/>
  <c r="M11" i="40"/>
  <c r="Q11" i="40"/>
  <c r="S11" i="40" s="1"/>
  <c r="K13" i="39"/>
  <c r="O12" i="40"/>
  <c r="I44" i="39"/>
  <c r="J12" i="39"/>
  <c r="J44" i="39" s="1"/>
  <c r="I13" i="39"/>
  <c r="I45" i="39" l="1"/>
  <c r="I14" i="39"/>
  <c r="J13" i="39"/>
  <c r="J45" i="39" s="1"/>
  <c r="O44" i="39"/>
  <c r="Q12" i="40"/>
  <c r="S12" i="40" s="1"/>
  <c r="M12" i="40"/>
  <c r="K14" i="39"/>
  <c r="K15" i="39" s="1"/>
  <c r="J15" i="39" s="1"/>
  <c r="O13" i="40"/>
  <c r="I46" i="39" l="1"/>
  <c r="O14" i="40"/>
  <c r="J14" i="39"/>
  <c r="J46" i="39" s="1"/>
  <c r="J47" i="39" s="1"/>
  <c r="Q13" i="40"/>
  <c r="S13" i="40" s="1"/>
  <c r="M13" i="40"/>
  <c r="O45" i="39"/>
  <c r="M14" i="40" l="1"/>
  <c r="O15" i="40"/>
  <c r="Q14" i="40"/>
  <c r="S14" i="40" s="1"/>
  <c r="I47" i="39"/>
  <c r="AK30" i="5" s="1"/>
  <c r="O46" i="39"/>
  <c r="O47" i="39" s="1"/>
  <c r="O31" i="39" l="1"/>
  <c r="AK28" i="5" s="1"/>
  <c r="AK40" i="5"/>
  <c r="AK42" i="5" s="1"/>
  <c r="AL34" i="5"/>
  <c r="AL51" i="5" s="1"/>
  <c r="J31" i="40"/>
  <c r="M15" i="40"/>
  <c r="AL24" i="5" s="1"/>
  <c r="AK37" i="5" l="1"/>
  <c r="AK38" i="5" s="1"/>
  <c r="AK59" i="5" s="1"/>
  <c r="AK58" i="5" s="1"/>
  <c r="AL7" i="5"/>
  <c r="AK35" i="5"/>
  <c r="AL25" i="5"/>
  <c r="AL26" i="5"/>
  <c r="AK41" i="5"/>
  <c r="AK43" i="5" s="1"/>
  <c r="AK44" i="5"/>
  <c r="AK61" i="5" l="1"/>
  <c r="I15" i="40"/>
  <c r="B4" i="40"/>
  <c r="B8" i="40" s="1"/>
  <c r="AK63" i="5" l="1"/>
  <c r="AK62" i="5"/>
  <c r="C26" i="40"/>
  <c r="H10" i="40" s="1"/>
  <c r="C20" i="40"/>
  <c r="H4" i="40" s="1"/>
  <c r="C25" i="40"/>
  <c r="H9" i="40" s="1"/>
  <c r="C27" i="40"/>
  <c r="H11" i="40" s="1"/>
  <c r="C29" i="40"/>
  <c r="H13" i="40" s="1"/>
  <c r="C21" i="40"/>
  <c r="H5" i="40" s="1"/>
  <c r="C28" i="40"/>
  <c r="H12" i="40" s="1"/>
  <c r="C19" i="40"/>
  <c r="H3" i="40" s="1"/>
  <c r="C24" i="40"/>
  <c r="H8" i="40" s="1"/>
  <c r="C18" i="40"/>
  <c r="H2" i="40" s="1"/>
  <c r="C30" i="40"/>
  <c r="H14" i="40" s="1"/>
  <c r="C22" i="40"/>
  <c r="H6" i="40" s="1"/>
  <c r="C23" i="40"/>
  <c r="H7" i="40" s="1"/>
  <c r="I2" i="40" l="1"/>
  <c r="K2" i="40"/>
  <c r="K3" i="40" l="1"/>
  <c r="B51" i="5"/>
  <c r="B63" i="5" s="1"/>
  <c r="I34" i="40"/>
  <c r="J2" i="40"/>
  <c r="J34" i="40" s="1"/>
  <c r="I3" i="40"/>
  <c r="B34" i="5" s="1"/>
  <c r="K4" i="40" l="1"/>
  <c r="B52" i="5"/>
  <c r="B64" i="5" s="1"/>
  <c r="O34" i="40"/>
  <c r="I35" i="40"/>
  <c r="J3" i="40"/>
  <c r="J35" i="40" s="1"/>
  <c r="I4" i="40"/>
  <c r="B35" i="5" s="1"/>
  <c r="K5" i="40" l="1"/>
  <c r="B53" i="5"/>
  <c r="B65" i="5" s="1"/>
  <c r="I5" i="40"/>
  <c r="B36" i="5" s="1"/>
  <c r="I36" i="40"/>
  <c r="J4" i="40"/>
  <c r="J36" i="40" s="1"/>
  <c r="O35" i="40"/>
  <c r="K6" i="40" l="1"/>
  <c r="B54" i="5"/>
  <c r="B66" i="5" s="1"/>
  <c r="O36" i="40"/>
  <c r="I37" i="40"/>
  <c r="J5" i="40"/>
  <c r="J37" i="40" s="1"/>
  <c r="I6" i="40"/>
  <c r="B37" i="5" s="1"/>
  <c r="K7" i="40" l="1"/>
  <c r="B55" i="5"/>
  <c r="B67" i="5" s="1"/>
  <c r="I38" i="40"/>
  <c r="J6" i="40"/>
  <c r="J38" i="40" s="1"/>
  <c r="I7" i="40"/>
  <c r="B39" i="5" s="1"/>
  <c r="O37" i="40"/>
  <c r="K8" i="40" l="1"/>
  <c r="B56" i="5"/>
  <c r="B68" i="5" s="1"/>
  <c r="I39" i="40"/>
  <c r="J7" i="40"/>
  <c r="J39" i="40" s="1"/>
  <c r="I8" i="40"/>
  <c r="B40" i="5" s="1"/>
  <c r="O38" i="40"/>
  <c r="K9" i="40" l="1"/>
  <c r="B57" i="5"/>
  <c r="B69" i="5" s="1"/>
  <c r="I40" i="40"/>
  <c r="I9" i="40"/>
  <c r="B41" i="5" s="1"/>
  <c r="J8" i="40"/>
  <c r="J40" i="40" s="1"/>
  <c r="O39" i="40"/>
  <c r="K10" i="40" l="1"/>
  <c r="B58" i="5"/>
  <c r="B70" i="5" s="1"/>
  <c r="I41" i="40"/>
  <c r="J9" i="40"/>
  <c r="J41" i="40" s="1"/>
  <c r="I10" i="40"/>
  <c r="B42" i="5" s="1"/>
  <c r="O40" i="40"/>
  <c r="K11" i="40" l="1"/>
  <c r="B59" i="5"/>
  <c r="B71" i="5" s="1"/>
  <c r="I42" i="40"/>
  <c r="J10" i="40"/>
  <c r="J42" i="40" s="1"/>
  <c r="I11" i="40"/>
  <c r="B43" i="5" s="1"/>
  <c r="O41" i="40"/>
  <c r="K12" i="40" l="1"/>
  <c r="B60" i="5"/>
  <c r="B72" i="5" s="1"/>
  <c r="I43" i="40"/>
  <c r="I12" i="40"/>
  <c r="J11" i="40"/>
  <c r="J43" i="40" s="1"/>
  <c r="O42" i="40"/>
  <c r="K13" i="40" l="1"/>
  <c r="K14" i="40" s="1"/>
  <c r="K15" i="40" s="1"/>
  <c r="J15" i="40" s="1"/>
  <c r="I44" i="40"/>
  <c r="J12" i="40"/>
  <c r="J44" i="40" s="1"/>
  <c r="I13" i="40"/>
  <c r="O43" i="40"/>
  <c r="I45" i="40" l="1"/>
  <c r="J13" i="40"/>
  <c r="J45" i="40" s="1"/>
  <c r="I14" i="40"/>
  <c r="O44" i="40"/>
  <c r="I46" i="40" l="1"/>
  <c r="J14" i="40"/>
  <c r="J46" i="40" s="1"/>
  <c r="J47" i="40" s="1"/>
  <c r="O45" i="40"/>
  <c r="O46" i="40" l="1"/>
  <c r="O47" i="40" s="1"/>
  <c r="I47" i="40"/>
  <c r="AL30" i="5" s="1"/>
  <c r="O31" i="40" l="1"/>
  <c r="AL28" i="5" s="1"/>
  <c r="AL40" i="5"/>
  <c r="AL42" i="5" s="1"/>
  <c r="AL41" i="5" s="1"/>
  <c r="AL43" i="5" s="1"/>
  <c r="AL37" i="5" l="1"/>
  <c r="AL38" i="5" s="1"/>
  <c r="AL59" i="5" s="1"/>
  <c r="AL58" i="5" s="1"/>
  <c r="AL61" i="5" s="1"/>
  <c r="AL44" i="5"/>
  <c r="AL63" i="5" l="1"/>
  <c r="AL62" i="5"/>
  <c r="F68" i="5" l="1"/>
  <c r="U68" i="5"/>
  <c r="AA68" i="5"/>
  <c r="K68" i="5"/>
  <c r="AI68" i="5"/>
  <c r="S68" i="5"/>
  <c r="V68" i="5"/>
  <c r="M68" i="5"/>
  <c r="AB68" i="5"/>
  <c r="T68" i="5"/>
  <c r="Z68" i="5"/>
  <c r="J68" i="5"/>
  <c r="AH68" i="5"/>
  <c r="R68" i="5"/>
  <c r="AC68" i="5"/>
  <c r="AJ68" i="5"/>
  <c r="Y68" i="5"/>
  <c r="I68" i="5"/>
  <c r="AG68" i="5"/>
  <c r="Q68" i="5"/>
  <c r="AD68" i="5"/>
  <c r="AK68" i="5"/>
  <c r="L68" i="5"/>
  <c r="X68" i="5"/>
  <c r="H68" i="5"/>
  <c r="AF68" i="5"/>
  <c r="P68" i="5"/>
  <c r="N68" i="5"/>
  <c r="AL68" i="5"/>
  <c r="W68" i="5"/>
  <c r="AE68" i="5"/>
  <c r="O68" i="5"/>
  <c r="G68" i="5"/>
</calcChain>
</file>

<file path=xl/sharedStrings.xml><?xml version="1.0" encoding="utf-8"?>
<sst xmlns="http://schemas.openxmlformats.org/spreadsheetml/2006/main" count="4115" uniqueCount="166">
  <si>
    <t>Building stock</t>
  </si>
  <si>
    <t>[million m2]</t>
  </si>
  <si>
    <t>Table 18</t>
  </si>
  <si>
    <t>https://oee.nrcan.gc.ca/corporate/statistics/neud/dpa/showTable.cfm?type=CP&amp;sector=res&amp;juris=bc&amp;rn=18&amp;page=0</t>
  </si>
  <si>
    <t>Year</t>
  </si>
  <si>
    <t>Before 1946</t>
  </si>
  <si>
    <t>1946–1960</t>
  </si>
  <si>
    <t>1961–1977</t>
  </si>
  <si>
    <t>1978–1983</t>
  </si>
  <si>
    <t>1984–1995</t>
  </si>
  <si>
    <t>1996–2000</t>
  </si>
  <si>
    <t>2001–2005</t>
  </si>
  <si>
    <t>2006–2010</t>
  </si>
  <si>
    <t>2011–2015</t>
  </si>
  <si>
    <t>2016–2019</t>
  </si>
  <si>
    <t>Total</t>
  </si>
  <si>
    <t>Enery Intensity</t>
  </si>
  <si>
    <t>[GJ/m2]</t>
  </si>
  <si>
    <t>Table 5</t>
  </si>
  <si>
    <t>*energy intensity is calculated by dividing total energy use by total floor space</t>
  </si>
  <si>
    <t>https://oee.nrcan.gc.ca/corporate/statistics/neud/dpa/showTable.cfm?type=CP&amp;sector=res&amp;juris=bc&amp;rn=5&amp;page=0</t>
  </si>
  <si>
    <t>EUI</t>
  </si>
  <si>
    <t>Demolition</t>
  </si>
  <si>
    <t>2016–2018</t>
  </si>
  <si>
    <t>Demolition rate</t>
  </si>
  <si>
    <t>New construction</t>
  </si>
  <si>
    <t>New construction rate</t>
  </si>
  <si>
    <t>Retrofits</t>
  </si>
  <si>
    <t>Space Heat</t>
  </si>
  <si>
    <t>Annual Space Heat Demand</t>
  </si>
  <si>
    <t>[PJ]</t>
  </si>
  <si>
    <t>SH</t>
  </si>
  <si>
    <t>Annual Space Heat Demand for NC</t>
  </si>
  <si>
    <t>Retrofit rate</t>
  </si>
  <si>
    <t xml:space="preserve"> [million m2]</t>
  </si>
  <si>
    <t>Annual Space Heat Demand for RF</t>
  </si>
  <si>
    <t>Total floor space</t>
  </si>
  <si>
    <t>Retrofit rate [%]</t>
  </si>
  <si>
    <t>BC Energy Step Code 3</t>
  </si>
  <si>
    <t>BC Energy Step Code 4</t>
  </si>
  <si>
    <t>Residential Building Stock Forecasts</t>
  </si>
  <si>
    <t>% change</t>
  </si>
  <si>
    <t>Average EUI/Enery Intensity BC Energy Step Code 2</t>
  </si>
  <si>
    <t>Average</t>
  </si>
  <si>
    <t>Remaining building stock</t>
  </si>
  <si>
    <t>Normalized new construction</t>
  </si>
  <si>
    <t>Normalized demolition</t>
  </si>
  <si>
    <t>Normalized renovation</t>
  </si>
  <si>
    <t>New construction rate [%]</t>
  </si>
  <si>
    <t>Demolition rate [%]</t>
  </si>
  <si>
    <t>Energy Use Intensity by Vintage (GJ/m2)</t>
  </si>
  <si>
    <t>Retrofits share by vintage</t>
  </si>
  <si>
    <t>[%]</t>
  </si>
  <si>
    <t>Floor space retrofitted 2017 by vintage [million m2]</t>
  </si>
  <si>
    <t>Floor space not retrofitted 2017 by vintage [million m2]</t>
  </si>
  <si>
    <t>Energy Use Intensity for retrofits 2017 by vintage  (GJ/m2)</t>
  </si>
  <si>
    <t>Energy Use Intensity for non-retrofits 2017 by vintage  (GJ/m2)</t>
  </si>
  <si>
    <t>Space Heating Demands for retrofits [PJ]</t>
  </si>
  <si>
    <t>Space Heating Demands 2017 for retrofits [PJ]</t>
  </si>
  <si>
    <t>Space Heating Demands remaining building stock 2017 [PJ]</t>
  </si>
  <si>
    <t>Space Heating Demands for non-retrofits [PJ]</t>
  </si>
  <si>
    <t>Total Space Heating Demands 2017 by vintage [PJ]</t>
  </si>
  <si>
    <t>Average Energy Use Intensity 2017 by Vintage (GJ/m2)</t>
  </si>
  <si>
    <t>Floor space NC</t>
  </si>
  <si>
    <t>Floor space D</t>
  </si>
  <si>
    <t>Floor space R</t>
  </si>
  <si>
    <t>Floor space with demolition</t>
  </si>
  <si>
    <t>Building stock retrofitted</t>
  </si>
  <si>
    <t>Total Building stock for retrofits</t>
  </si>
  <si>
    <t>r</t>
  </si>
  <si>
    <r>
      <t>Total Floor Space for retrofits by Vintage (million m</t>
    </r>
    <r>
      <rPr>
        <b/>
        <i/>
        <vertAlign val="superscript"/>
        <sz val="10"/>
        <rFont val="Arial"/>
        <family val="2"/>
      </rPr>
      <t>2</t>
    </r>
    <r>
      <rPr>
        <b/>
        <i/>
        <sz val="10"/>
        <rFont val="Arial"/>
        <family val="2"/>
      </rPr>
      <t>)</t>
    </r>
  </si>
  <si>
    <t>Average Annual Enery Use Intensity</t>
  </si>
  <si>
    <t>Enery Use Intensity BC Energy Step Code 2</t>
  </si>
  <si>
    <t>Annual Space Heat Demand for Remaining building stock</t>
  </si>
  <si>
    <t>Retrofit Floor Space</t>
  </si>
  <si>
    <t>Retrofit Floor space</t>
  </si>
  <si>
    <t>Floor space retrofitted 2018 by vintage [million m2]</t>
  </si>
  <si>
    <t>Floor space not retrofitted 2018 by vintage [million m2]</t>
  </si>
  <si>
    <r>
      <t>Total Floor Space 2018 for retrofits by Vintage (million m</t>
    </r>
    <r>
      <rPr>
        <b/>
        <i/>
        <vertAlign val="superscript"/>
        <sz val="10"/>
        <rFont val="Arial"/>
        <family val="2"/>
      </rPr>
      <t>2</t>
    </r>
    <r>
      <rPr>
        <b/>
        <i/>
        <sz val="10"/>
        <rFont val="Arial"/>
        <family val="2"/>
      </rPr>
      <t>)</t>
    </r>
  </si>
  <si>
    <t>Energy Use Intensity for retrofits 2018 by vintage  (GJ/m2)</t>
  </si>
  <si>
    <t>Average Energy Use Intensity 2018 by Vintage (GJ/m2)</t>
  </si>
  <si>
    <t>Space Heating Demands remaining building stock 2018 [PJ]</t>
  </si>
  <si>
    <t>Space Heating Demands 2018 for retrofits [PJ]</t>
  </si>
  <si>
    <t>Space Heating Demands 2018 for non-retrofits [PJ]</t>
  </si>
  <si>
    <t>Space Heating Demands 2017 for non-retrofits [PJ]</t>
  </si>
  <si>
    <t>Floor Space</t>
  </si>
  <si>
    <t>Floor space</t>
  </si>
  <si>
    <t>Floor space retrofitted 2019 by vintage [million m2]</t>
  </si>
  <si>
    <t>Floor space not retrofitted 2019 by vintage [million m2]</t>
  </si>
  <si>
    <r>
      <t>Total Floor Space 2019 for retrofits by Vintage (million m</t>
    </r>
    <r>
      <rPr>
        <b/>
        <i/>
        <vertAlign val="superscript"/>
        <sz val="10"/>
        <rFont val="Arial"/>
        <family val="2"/>
      </rPr>
      <t>2</t>
    </r>
    <r>
      <rPr>
        <b/>
        <i/>
        <sz val="10"/>
        <rFont val="Arial"/>
        <family val="2"/>
      </rPr>
      <t>)</t>
    </r>
  </si>
  <si>
    <t>Energy Use Intensity for retrofits 2019 by vintage  (GJ/m2)</t>
  </si>
  <si>
    <t>Average Energy Use Intensity 2019 by Vintage (GJ/m2)</t>
  </si>
  <si>
    <t>Space Heating Demands remaining building stock 2019 [PJ]</t>
  </si>
  <si>
    <t>Space Heating Demands 2019 for retrofits [PJ]</t>
  </si>
  <si>
    <t>Space Heating Demands 2019 for non-retrofits [PJ]</t>
  </si>
  <si>
    <t>Floor space share by vintage</t>
  </si>
  <si>
    <t>Floor space by vintage (million m2)</t>
  </si>
  <si>
    <t>Space Heating [PJ]</t>
  </si>
  <si>
    <t>Demolition floor space by vintage</t>
  </si>
  <si>
    <t>floor space</t>
  </si>
  <si>
    <t>Average Energy Use Intensity 2018 by vintage  (GJ/m2)</t>
  </si>
  <si>
    <t>Floor space retrofitted 2020 by vintage [million m2]</t>
  </si>
  <si>
    <t>Floor space not retrofitted 2020 by vintage [million m2]</t>
  </si>
  <si>
    <r>
      <t>Total Floor Space 2020 for retrofits by Vintage (million m</t>
    </r>
    <r>
      <rPr>
        <b/>
        <i/>
        <vertAlign val="superscript"/>
        <sz val="10"/>
        <rFont val="Arial"/>
        <family val="2"/>
      </rPr>
      <t>2</t>
    </r>
    <r>
      <rPr>
        <b/>
        <i/>
        <sz val="10"/>
        <rFont val="Arial"/>
        <family val="2"/>
      </rPr>
      <t>)</t>
    </r>
  </si>
  <si>
    <t>Energy Use Intensity for retrofits 2020 by vintage  (GJ/m2)</t>
  </si>
  <si>
    <t>Average Energy Use Intensity 2019 by vintage  (GJ/m2)</t>
  </si>
  <si>
    <t>Average Energy Use Intensity 2020 by vintage  (GJ/m2)</t>
  </si>
  <si>
    <t>Space Heating Demands remaining building stock 2020 [PJ]</t>
  </si>
  <si>
    <t>Space Heating Demands 2020 for retrofits [PJ]</t>
  </si>
  <si>
    <t>Space Heating Demands 2020 for non-retrofits [PJ]</t>
  </si>
  <si>
    <t>Floor space retrofitted by vintage [million m2]</t>
  </si>
  <si>
    <t>Floor space not retrofitted by vintage [million m2]</t>
  </si>
  <si>
    <t>Energy Use Intensity for retrofits by vintage  (GJ/m2)</t>
  </si>
  <si>
    <t>Average Energy Use Intensity by vintage  (GJ/m2)</t>
  </si>
  <si>
    <t>Space Heating Demands remaining building stock [PJ]</t>
  </si>
  <si>
    <t>Share Electricity</t>
  </si>
  <si>
    <t>Share Fossil Fuels</t>
  </si>
  <si>
    <t>2020-2030</t>
  </si>
  <si>
    <t>Electricity</t>
  </si>
  <si>
    <t>Fossil Fuels</t>
  </si>
  <si>
    <t>Population Growth [%]</t>
  </si>
  <si>
    <t>WH Electricity</t>
  </si>
  <si>
    <t>WH Fossil Fuels</t>
  </si>
  <si>
    <t>WH</t>
  </si>
  <si>
    <t>Per Capita Change [%]</t>
  </si>
  <si>
    <t>Per Capita [m2/person]</t>
  </si>
  <si>
    <t>Area per capita</t>
  </si>
  <si>
    <t>Population</t>
  </si>
  <si>
    <t>[m2/person]</t>
  </si>
  <si>
    <t>Population [persons]</t>
  </si>
  <si>
    <t>Share WH Fossil Fuels</t>
  </si>
  <si>
    <t>Floor space existing electrified buildings</t>
  </si>
  <si>
    <t>Floor space gas conversion buildings</t>
  </si>
  <si>
    <t>BC Energy Step Code 5</t>
  </si>
  <si>
    <t>Demolition 2017 by vintage [million m2]</t>
  </si>
  <si>
    <t>Energy Use Intensity for new builds 2017 by vintage  (GJ/m2)</t>
  </si>
  <si>
    <t>Space Heating Demands 2017 for new builds [PJ]</t>
  </si>
  <si>
    <t>New construction 2017 by vintage [million m2]</t>
  </si>
  <si>
    <t>2016–2022</t>
  </si>
  <si>
    <t>2023-2030</t>
  </si>
  <si>
    <t>2031-2040</t>
  </si>
  <si>
    <t>2041-2050</t>
  </si>
  <si>
    <t>Protected Floor Space due to Heritage Buildings [million m2] *5% of area/vintage in 2017</t>
  </si>
  <si>
    <t>Energy Use Intensity for heritage buildings by vintage  (GJ/m2)</t>
  </si>
  <si>
    <t>Space Heating Demands for heritage buildings [PJ]</t>
  </si>
  <si>
    <r>
      <t>Total Floor Space 2017 by Vintage (million m</t>
    </r>
    <r>
      <rPr>
        <b/>
        <i/>
        <vertAlign val="superscript"/>
        <sz val="10"/>
        <rFont val="Arial"/>
        <family val="2"/>
      </rPr>
      <t>2</t>
    </r>
    <r>
      <rPr>
        <b/>
        <i/>
        <sz val="10"/>
        <rFont val="Arial"/>
        <family val="2"/>
      </rPr>
      <t>)</t>
    </r>
  </si>
  <si>
    <t>Floor Space 2017 without protected area subject to demo or retrofit [million m2]</t>
  </si>
  <si>
    <t>Sum of retrofit and demo</t>
  </si>
  <si>
    <t>Sum os actual retrofit and demo</t>
  </si>
  <si>
    <t>Sum of retrofits</t>
  </si>
  <si>
    <t>Sum of demo</t>
  </si>
  <si>
    <t>Sum retrofit and demo</t>
  </si>
  <si>
    <t xml:space="preserve">Residential Annual Space Heat Demand </t>
  </si>
  <si>
    <t>Residential Annual Water Heat Demand</t>
  </si>
  <si>
    <t>EUI - relative change</t>
  </si>
  <si>
    <t>Residential Building Stock Composition</t>
  </si>
  <si>
    <t>Commercial Building Stock Composition</t>
  </si>
  <si>
    <t xml:space="preserve">Commercial Annual Space Heat Demand </t>
  </si>
  <si>
    <t>Commercial Annual Water Heat Demand</t>
  </si>
  <si>
    <t>Table 24</t>
  </si>
  <si>
    <t>Com Space Heat - 2016</t>
  </si>
  <si>
    <t xml:space="preserve">Electricity </t>
  </si>
  <si>
    <t>Fossil Fuel</t>
  </si>
  <si>
    <t>Com Water Heat - 2016</t>
  </si>
  <si>
    <t>EUI - 50 % of relative change in residential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</si>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</sst>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6"/>
      <color theme="1"/>
      <name val="Calibri"/>
      <family val="2"/>
      <scheme val="minor"/>
    </font>
    <font>
      <b/>
      <i/>
      <sz val="10"/>
      <name val="Arial"/>
      <family val="2"/>
    </font>
    <font>
      <b/>
      <i/>
      <vertAlign val="superscript"/>
      <sz val="10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medium">
        <color rgb="FF00B050"/>
      </left>
      <right/>
      <top/>
      <bottom/>
      <diagonal/>
    </border>
    <border>
      <left style="medium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164" fontId="0" fillId="3" borderId="0" xfId="0" applyNumberFormat="1" applyFill="1"/>
    <xf numFmtId="164" fontId="1" fillId="0" borderId="0" xfId="0" applyNumberFormat="1" applyFont="1"/>
    <xf numFmtId="2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4" borderId="0" xfId="0" applyFont="1" applyFill="1"/>
    <xf numFmtId="165" fontId="0" fillId="5" borderId="0" xfId="0" applyNumberFormat="1" applyFill="1"/>
    <xf numFmtId="0" fontId="1" fillId="2" borderId="1" xfId="0" applyFont="1" applyFill="1" applyBorder="1"/>
    <xf numFmtId="0" fontId="1" fillId="6" borderId="0" xfId="0" applyFont="1" applyFill="1" applyAlignment="1">
      <alignment horizontal="center" vertical="center"/>
    </xf>
    <xf numFmtId="164" fontId="1" fillId="6" borderId="0" xfId="0" applyNumberFormat="1" applyFont="1" applyFill="1" applyAlignment="1">
      <alignment horizontal="center" vertical="center"/>
    </xf>
    <xf numFmtId="0" fontId="1" fillId="2" borderId="2" xfId="0" applyFont="1" applyFill="1" applyBorder="1"/>
    <xf numFmtId="164" fontId="1" fillId="0" borderId="0" xfId="0" applyNumberFormat="1" applyFont="1" applyAlignment="1">
      <alignment horizontal="center" vertical="center"/>
    </xf>
    <xf numFmtId="165" fontId="0" fillId="0" borderId="0" xfId="0" applyNumberFormat="1"/>
    <xf numFmtId="0" fontId="6" fillId="0" borderId="0" xfId="0" applyFont="1" applyAlignment="1">
      <alignment horizontal="left" indent="2"/>
    </xf>
    <xf numFmtId="0" fontId="1" fillId="2" borderId="1" xfId="0" applyFont="1" applyFill="1" applyBorder="1" applyAlignment="1">
      <alignment vertical="top"/>
    </xf>
    <xf numFmtId="1" fontId="0" fillId="0" borderId="0" xfId="0" applyNumberFormat="1"/>
    <xf numFmtId="0" fontId="2" fillId="0" borderId="0" xfId="0" applyFont="1" applyAlignment="1">
      <alignment horizontal="left" indent="2"/>
    </xf>
    <xf numFmtId="165" fontId="1" fillId="2" borderId="0" xfId="0" applyNumberFormat="1" applyFont="1" applyFill="1"/>
    <xf numFmtId="0" fontId="0" fillId="0" borderId="0" xfId="0" applyAlignment="1">
      <alignment vertical="top"/>
    </xf>
    <xf numFmtId="0" fontId="1" fillId="2" borderId="0" xfId="0" applyFont="1" applyFill="1" applyAlignment="1">
      <alignment vertical="top" wrapText="1"/>
    </xf>
    <xf numFmtId="0" fontId="6" fillId="0" borderId="0" xfId="0" applyFont="1" applyAlignment="1">
      <alignment horizontal="left" vertical="top" indent="2"/>
    </xf>
    <xf numFmtId="0" fontId="2" fillId="0" borderId="0" xfId="0" applyFont="1" applyAlignment="1">
      <alignment horizontal="left" vertical="top" indent="2"/>
    </xf>
    <xf numFmtId="0" fontId="1" fillId="2" borderId="0" xfId="0" applyFont="1" applyFill="1" applyAlignment="1">
      <alignment vertical="top"/>
    </xf>
    <xf numFmtId="0" fontId="1" fillId="0" borderId="0" xfId="0" applyFont="1" applyAlignment="1">
      <alignment vertical="top"/>
    </xf>
    <xf numFmtId="165" fontId="1" fillId="0" borderId="0" xfId="0" applyNumberFormat="1" applyFont="1"/>
    <xf numFmtId="0" fontId="1" fillId="7" borderId="0" xfId="0" applyFont="1" applyFill="1" applyAlignment="1">
      <alignment horizontal="left" vertical="top" wrapText="1"/>
    </xf>
    <xf numFmtId="0" fontId="0" fillId="7" borderId="0" xfId="0" applyFill="1" applyAlignment="1">
      <alignment horizontal="left" vertical="top"/>
    </xf>
    <xf numFmtId="0" fontId="1" fillId="8" borderId="0" xfId="0" applyFont="1" applyFill="1"/>
    <xf numFmtId="0" fontId="1" fillId="2" borderId="2" xfId="0" applyFont="1" applyFill="1" applyBorder="1" applyAlignment="1">
      <alignment vertical="top"/>
    </xf>
    <xf numFmtId="10" fontId="0" fillId="0" borderId="0" xfId="0" applyNumberFormat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vertical="top" wrapText="1"/>
    </xf>
    <xf numFmtId="2" fontId="2" fillId="0" borderId="0" xfId="0" applyNumberFormat="1" applyFont="1" applyAlignment="1">
      <alignment horizontal="left" indent="2"/>
    </xf>
    <xf numFmtId="164" fontId="0" fillId="9" borderId="0" xfId="0" applyNumberFormat="1" applyFill="1"/>
    <xf numFmtId="164" fontId="1" fillId="9" borderId="0" xfId="0" applyNumberFormat="1" applyFont="1" applyFill="1"/>
    <xf numFmtId="2" fontId="1" fillId="9" borderId="0" xfId="0" applyNumberFormat="1" applyFont="1" applyFill="1"/>
    <xf numFmtId="164" fontId="0" fillId="10" borderId="0" xfId="0" applyNumberFormat="1" applyFill="1"/>
    <xf numFmtId="0" fontId="0" fillId="0" borderId="3" xfId="0" applyBorder="1"/>
    <xf numFmtId="0" fontId="6" fillId="0" borderId="3" xfId="0" applyFont="1" applyBorder="1" applyAlignment="1">
      <alignment horizontal="left" vertical="top" indent="2"/>
    </xf>
    <xf numFmtId="2" fontId="0" fillId="0" borderId="3" xfId="0" applyNumberFormat="1" applyBorder="1"/>
    <xf numFmtId="0" fontId="1" fillId="0" borderId="3" xfId="0" applyFont="1" applyBorder="1"/>
    <xf numFmtId="0" fontId="0" fillId="11" borderId="0" xfId="0" applyFill="1"/>
    <xf numFmtId="164" fontId="0" fillId="11" borderId="0" xfId="0" applyNumberFormat="1" applyFill="1"/>
    <xf numFmtId="164" fontId="1" fillId="0" borderId="0" xfId="0" applyNumberFormat="1" applyFont="1" applyFill="1"/>
    <xf numFmtId="164" fontId="0" fillId="0" borderId="0" xfId="0" applyNumberFormat="1" applyFill="1"/>
    <xf numFmtId="0" fontId="0" fillId="0" borderId="0" xfId="0" applyFill="1"/>
    <xf numFmtId="2" fontId="1" fillId="0" borderId="0" xfId="0" applyNumberFormat="1" applyFont="1" applyFill="1"/>
    <xf numFmtId="165" fontId="0" fillId="0" borderId="0" xfId="0" applyNumberFormat="1" applyFill="1"/>
    <xf numFmtId="2" fontId="0" fillId="0" borderId="0" xfId="0" applyNumberFormat="1" applyFill="1"/>
    <xf numFmtId="2" fontId="0" fillId="11" borderId="0" xfId="0" applyNumberFormat="1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NRCanData!$V$25:$AE$25</c:f>
              <c:numCache>
                <c:formatCode>0.0</c:formatCode>
                <c:ptCount val="10"/>
                <c:pt idx="0">
                  <c:v>17.365853658536661</c:v>
                </c:pt>
                <c:pt idx="1">
                  <c:v>17.120622568093218</c:v>
                </c:pt>
                <c:pt idx="2">
                  <c:v>16.267942583732196</c:v>
                </c:pt>
                <c:pt idx="3">
                  <c:v>16.147859922178842</c:v>
                </c:pt>
                <c:pt idx="4">
                  <c:v>15.996168582375317</c:v>
                </c:pt>
                <c:pt idx="5">
                  <c:v>15.734597156398383</c:v>
                </c:pt>
                <c:pt idx="6">
                  <c:v>13.361294188136608</c:v>
                </c:pt>
                <c:pt idx="7">
                  <c:v>13.422291993720357</c:v>
                </c:pt>
                <c:pt idx="8">
                  <c:v>13.123028391167241</c:v>
                </c:pt>
                <c:pt idx="9">
                  <c:v>12.90719114935473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E-41C7-AF38-4C04D8C8357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NRCanData!$V$26:$AE$26</c:f>
              <c:numCache>
                <c:formatCode>0.0</c:formatCode>
                <c:ptCount val="10"/>
                <c:pt idx="0">
                  <c:v>11.707317073170652</c:v>
                </c:pt>
                <c:pt idx="1">
                  <c:v>11.770428015564239</c:v>
                </c:pt>
                <c:pt idx="2">
                  <c:v>11.100478468899471</c:v>
                </c:pt>
                <c:pt idx="3">
                  <c:v>11.089494163424193</c:v>
                </c:pt>
                <c:pt idx="4">
                  <c:v>11.111111111110977</c:v>
                </c:pt>
                <c:pt idx="5">
                  <c:v>11.090047393365015</c:v>
                </c:pt>
                <c:pt idx="6">
                  <c:v>11.324146195326508</c:v>
                </c:pt>
                <c:pt idx="7">
                  <c:v>11.459968602825674</c:v>
                </c:pt>
                <c:pt idx="8">
                  <c:v>11.230283911672007</c:v>
                </c:pt>
                <c:pt idx="9">
                  <c:v>11.247695144437637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E-41C7-AF38-4C04D8C8357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NRCanData!$V$27:$AE$27</c:f>
              <c:numCache>
                <c:formatCode>0.0</c:formatCode>
                <c:ptCount val="10"/>
                <c:pt idx="0">
                  <c:v>16.780487804878447</c:v>
                </c:pt>
                <c:pt idx="1">
                  <c:v>16.926070038910449</c:v>
                </c:pt>
                <c:pt idx="2">
                  <c:v>20.287081339712522</c:v>
                </c:pt>
                <c:pt idx="3">
                  <c:v>20.233463035019291</c:v>
                </c:pt>
                <c:pt idx="4">
                  <c:v>20.498084291188103</c:v>
                </c:pt>
                <c:pt idx="5">
                  <c:v>20.758293838862318</c:v>
                </c:pt>
                <c:pt idx="6">
                  <c:v>28.400239664469868</c:v>
                </c:pt>
                <c:pt idx="7">
                  <c:v>28.885400313971566</c:v>
                </c:pt>
                <c:pt idx="8">
                  <c:v>28.391167192428831</c:v>
                </c:pt>
                <c:pt idx="9">
                  <c:v>28.457283343577277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E-41C7-AF38-4C04D8C8357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NRCanData!$V$28:$AE$28</c:f>
              <c:numCache>
                <c:formatCode>0.0</c:formatCode>
                <c:ptCount val="10"/>
                <c:pt idx="0">
                  <c:v>12.09756097560998</c:v>
                </c:pt>
                <c:pt idx="1">
                  <c:v>12.062256809338741</c:v>
                </c:pt>
                <c:pt idx="2">
                  <c:v>10.909090909090626</c:v>
                </c:pt>
                <c:pt idx="3">
                  <c:v>10.992217898832635</c:v>
                </c:pt>
                <c:pt idx="4">
                  <c:v>11.111111111110977</c:v>
                </c:pt>
                <c:pt idx="5">
                  <c:v>11.563981042654197</c:v>
                </c:pt>
                <c:pt idx="6">
                  <c:v>21.030557219892025</c:v>
                </c:pt>
                <c:pt idx="7">
                  <c:v>20.879120879121054</c:v>
                </c:pt>
                <c:pt idx="8">
                  <c:v>21.135646687697275</c:v>
                </c:pt>
                <c:pt idx="9">
                  <c:v>21.143208358942537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5E-41C7-AF38-4C04D8C8357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NRCanData!$V$29:$AE$29</c:f>
              <c:numCache>
                <c:formatCode>0.0</c:formatCode>
                <c:ptCount val="10"/>
                <c:pt idx="0">
                  <c:v>35.219512195120963</c:v>
                </c:pt>
                <c:pt idx="1">
                  <c:v>35.019455252918213</c:v>
                </c:pt>
                <c:pt idx="2">
                  <c:v>34.354066985646725</c:v>
                </c:pt>
                <c:pt idx="3">
                  <c:v>34.533073929961461</c:v>
                </c:pt>
                <c:pt idx="4">
                  <c:v>34.195402298850198</c:v>
                </c:pt>
                <c:pt idx="5">
                  <c:v>33.933649289099094</c:v>
                </c:pt>
                <c:pt idx="6">
                  <c:v>21.449970041941455</c:v>
                </c:pt>
                <c:pt idx="7">
                  <c:v>21.114599686028438</c:v>
                </c:pt>
                <c:pt idx="8">
                  <c:v>21.57728706624604</c:v>
                </c:pt>
                <c:pt idx="9">
                  <c:v>21.757836508912121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5E-41C7-AF38-4C04D8C8357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NRCanData!$V$30:$AE$30</c:f>
              <c:numCache>
                <c:formatCode>0.0</c:formatCode>
                <c:ptCount val="10"/>
                <c:pt idx="0">
                  <c:v>5.4634146341464316</c:v>
                </c:pt>
                <c:pt idx="1">
                  <c:v>5.4474708171207116</c:v>
                </c:pt>
                <c:pt idx="2">
                  <c:v>5.3588516746412296</c:v>
                </c:pt>
                <c:pt idx="3">
                  <c:v>5.3501945525291523</c:v>
                </c:pt>
                <c:pt idx="4">
                  <c:v>5.3639846743295436</c:v>
                </c:pt>
                <c:pt idx="5">
                  <c:v>5.3080568720377492</c:v>
                </c:pt>
                <c:pt idx="6">
                  <c:v>3.3553025763930946</c:v>
                </c:pt>
                <c:pt idx="7">
                  <c:v>3.2967032967033827</c:v>
                </c:pt>
                <c:pt idx="8">
                  <c:v>3.4069400630913971</c:v>
                </c:pt>
                <c:pt idx="9">
                  <c:v>3.4419176398279716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5E-41C7-AF38-4C04D8C8357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NRCanData!$V$31:$AE$31</c:f>
              <c:numCache>
                <c:formatCode>0.0</c:formatCode>
                <c:ptCount val="10"/>
                <c:pt idx="0">
                  <c:v>1.3658536585368679</c:v>
                </c:pt>
                <c:pt idx="1">
                  <c:v>1.3618677042800913</c:v>
                </c:pt>
                <c:pt idx="2">
                  <c:v>1.3397129186602224</c:v>
                </c:pt>
                <c:pt idx="3">
                  <c:v>1.3618677042800913</c:v>
                </c:pt>
                <c:pt idx="4">
                  <c:v>1.3409961685823009</c:v>
                </c:pt>
                <c:pt idx="5">
                  <c:v>1.3270142180097739</c:v>
                </c:pt>
                <c:pt idx="6">
                  <c:v>0.83882564409822036</c:v>
                </c:pt>
                <c:pt idx="7">
                  <c:v>0.7849293563577624</c:v>
                </c:pt>
                <c:pt idx="8">
                  <c:v>0.88328075709797715</c:v>
                </c:pt>
                <c:pt idx="9">
                  <c:v>0.86047940995693839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5E-41C7-AF38-4C04D8C8357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NRCanData!$V$32:$AE$32</c:f>
              <c:numCache>
                <c:formatCode>0.0</c:formatCode>
                <c:ptCount val="10"/>
                <c:pt idx="0">
                  <c:v>0</c:v>
                </c:pt>
                <c:pt idx="1">
                  <c:v>0.29182879377432996</c:v>
                </c:pt>
                <c:pt idx="2">
                  <c:v>0.38277511961701216</c:v>
                </c:pt>
                <c:pt idx="3">
                  <c:v>0.29182879377432996</c:v>
                </c:pt>
                <c:pt idx="4">
                  <c:v>0.38314176245257209</c:v>
                </c:pt>
                <c:pt idx="5">
                  <c:v>0.28436018957347486</c:v>
                </c:pt>
                <c:pt idx="6">
                  <c:v>0.23966446974222705</c:v>
                </c:pt>
                <c:pt idx="7">
                  <c:v>0.15698587127177557</c:v>
                </c:pt>
                <c:pt idx="8">
                  <c:v>0.2523659305992299</c:v>
                </c:pt>
                <c:pt idx="9">
                  <c:v>0.1843884449907881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5E-41C7-AF38-4C04D8C83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159167"/>
        <c:axId val="1191141279"/>
      </c:lineChart>
      <c:catAx>
        <c:axId val="1191159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141279"/>
        <c:crosses val="autoZero"/>
        <c:auto val="1"/>
        <c:lblAlgn val="ctr"/>
        <c:lblOffset val="100"/>
        <c:noMultiLvlLbl val="0"/>
      </c:catAx>
      <c:valAx>
        <c:axId val="11911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15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ForecastingBuildingStock!$D$34</c:f>
              <c:strCache>
                <c:ptCount val="1"/>
                <c:pt idx="0">
                  <c:v>Floor Space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(ForecastingBuildingStock!$E$2,ForecastingBuildingStock!$H$2,ForecastingBuildingStock!$M$2,ForecastingBuildingStock!$R$2,ForecastingBuildingStock!$W$2,ForecastingBuildingStock!$AB$2,ForecastingBuildingStock!$AG$2,ForecastingBuildingStock!$AL$2)</c:f>
              <c:numCache>
                <c:formatCode>General</c:formatCode>
                <c:ptCount val="8"/>
                <c:pt idx="0">
                  <c:v>2017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(ForecastingBuildingStock!$E$34,ForecastingBuildingStock!$H$34,ForecastingBuildingStock!$M$34,ForecastingBuildingStock!$R$34,ForecastingBuildingStock!$W$34,ForecastingBuildingStock!$AB$34,ForecastingBuildingStock!$AG$34,ForecastingBuildingStock!$AL$36)</c:f>
              <c:numCache>
                <c:formatCode>0.0</c:formatCode>
                <c:ptCount val="8"/>
                <c:pt idx="0">
                  <c:v>295.745</c:v>
                </c:pt>
                <c:pt idx="1">
                  <c:v>305.43750139000002</c:v>
                </c:pt>
                <c:pt idx="2">
                  <c:v>322.48877236531195</c:v>
                </c:pt>
                <c:pt idx="3">
                  <c:v>340.49199221837262</c:v>
                </c:pt>
                <c:pt idx="4">
                  <c:v>359.50025768185424</c:v>
                </c:pt>
                <c:pt idx="5">
                  <c:v>379.56967631248142</c:v>
                </c:pt>
                <c:pt idx="6">
                  <c:v>400.76874740614176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8-45F9-980B-BC8C3FE9B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47720640"/>
        <c:axId val="1947718976"/>
      </c:barChart>
      <c:catAx>
        <c:axId val="194772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718976"/>
        <c:crosses val="autoZero"/>
        <c:auto val="1"/>
        <c:lblAlgn val="ctr"/>
        <c:lblOffset val="100"/>
        <c:tickMarkSkip val="1"/>
        <c:noMultiLvlLbl val="0"/>
      </c:catAx>
      <c:valAx>
        <c:axId val="1947718976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Floor Space</a:t>
                </a:r>
                <a:r>
                  <a:rPr lang="en-CA" baseline="0"/>
                  <a:t> [million m2]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72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Use 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ForecastingBuildingStock!$D$37</c:f>
              <c:strCache>
                <c:ptCount val="1"/>
                <c:pt idx="0">
                  <c:v>EUI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(ForecastingBuildingStock!$E$2,ForecastingBuildingStock!$H$2,ForecastingBuildingStock!$M$2,ForecastingBuildingStock!$R$2,ForecastingBuildingStock!$W$2,ForecastingBuildingStock!$AB$2,ForecastingBuildingStock!$AG$2,ForecastingBuildingStock!$AL$2)</c:f>
              <c:numCache>
                <c:formatCode>General</c:formatCode>
                <c:ptCount val="8"/>
                <c:pt idx="0">
                  <c:v>2017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(ForecastingBuildingStock!$E$37,ForecastingBuildingStock!$H$37,ForecastingBuildingStock!$M$37,ForecastingBuildingStock!$R$37,ForecastingBuildingStock!$W$37,ForecastingBuildingStock!$AB$37,ForecastingBuildingStock!$AG$37,ForecastingBuildingStock!$AL$37)</c:f>
              <c:numCache>
                <c:formatCode>0.00</c:formatCode>
                <c:ptCount val="8"/>
                <c:pt idx="0">
                  <c:v>0.26629835302350507</c:v>
                </c:pt>
                <c:pt idx="1">
                  <c:v>0.258221712879875</c:v>
                </c:pt>
                <c:pt idx="2">
                  <c:v>0.24750739460461457</c:v>
                </c:pt>
                <c:pt idx="3">
                  <c:v>0.22837115356964074</c:v>
                </c:pt>
                <c:pt idx="4">
                  <c:v>0.21504881034017731</c:v>
                </c:pt>
                <c:pt idx="5">
                  <c:v>0.20053207821653934</c:v>
                </c:pt>
                <c:pt idx="6">
                  <c:v>0.18822309119550307</c:v>
                </c:pt>
                <c:pt idx="7">
                  <c:v>0.17602222661153014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9-44C1-A813-E00D1A68F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1617872"/>
        <c:axId val="1551617456"/>
      </c:barChart>
      <c:catAx>
        <c:axId val="155161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617456"/>
        <c:crosses val="autoZero"/>
        <c:auto val="1"/>
        <c:lblAlgn val="ctr"/>
        <c:lblOffset val="100"/>
        <c:noMultiLvlLbl val="0"/>
      </c:catAx>
      <c:valAx>
        <c:axId val="15516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Energy Use Intensity [GJ/m2]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61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Space Heating Energy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ForecastingBuildingStock!$D$40</c:f>
              <c:strCache>
                <c:ptCount val="1"/>
                <c:pt idx="0">
                  <c:v>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BA-492A-BF7C-B3CF1C39967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FBA-492A-BF7C-B3CF1C39967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BA-492A-BF7C-B3CF1C39967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FBA-492A-BF7C-B3CF1C39967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FBA-492A-BF7C-B3CF1C39967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FBA-492A-BF7C-B3CF1C39967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FBA-492A-BF7C-B3CF1C39967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FBA-492A-BF7C-B3CF1C399677}"/>
              </c:ext>
            </c:extLst>
          </c:dPt>
          <c:cat>
            <c:numRef>
              <c:f>(ForecastingBuildingStock!$E$2,ForecastingBuildingStock!$H$2,ForecastingBuildingStock!$M$2,ForecastingBuildingStock!$R$2,ForecastingBuildingStock!$W$2,ForecastingBuildingStock!$AB$2,ForecastingBuildingStock!$AG$2,ForecastingBuildingStock!$AL$2)</c:f>
              <c:numCache>
                <c:formatCode>General</c:formatCode>
                <c:ptCount val="8"/>
                <c:pt idx="0">
                  <c:v>2017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(ForecastingBuildingStock!$E$40,ForecastingBuildingStock!$H$40,ForecastingBuildingStock!$M$40,ForecastingBuildingStock!$R$40,ForecastingBuildingStock!$W$40,ForecastingBuildingStock!$AB$40,ForecastingBuildingStock!$AG$40,ForecastingBuildingStock!$AL$40)</c:f>
              <c:numCache>
                <c:formatCode>0.0</c:formatCode>
                <c:ptCount val="8"/>
                <c:pt idx="0">
                  <c:v>78.756406414936507</c:v>
                </c:pt>
                <c:pt idx="1">
                  <c:v>78.870594786675014</c:v>
                </c:pt>
                <c:pt idx="2" formatCode="0.00">
                  <c:v>79.818355837378988</c:v>
                </c:pt>
                <c:pt idx="3">
                  <c:v>77.758549044134895</c:v>
                </c:pt>
                <c:pt idx="4">
                  <c:v>77.310102731469939</c:v>
                </c:pt>
                <c:pt idx="5">
                  <c:v>76.115896018921049</c:v>
                </c:pt>
                <c:pt idx="6">
                  <c:v>75.433932491333749</c:v>
                </c:pt>
                <c:pt idx="7">
                  <c:v>74.484971399109412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A-492A-BF7C-B3CF1C399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208512"/>
        <c:axId val="448216416"/>
      </c:barChart>
      <c:catAx>
        <c:axId val="44820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16416"/>
        <c:crosses val="autoZero"/>
        <c:auto val="1"/>
        <c:lblAlgn val="ctr"/>
        <c:lblOffset val="100"/>
        <c:noMultiLvlLbl val="0"/>
      </c:catAx>
      <c:valAx>
        <c:axId val="448216416"/>
        <c:scaling>
          <c:orientation val="minMax"/>
          <c:max val="8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Space Heating Energy Demand [PJ]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0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107312768212007E-2"/>
          <c:y val="4.1036330542904238E-2"/>
          <c:w val="0.84777972511474264"/>
          <c:h val="0.87345199567977361"/>
        </c:manualLayout>
      </c:layout>
      <c:barChart>
        <c:barDir val="col"/>
        <c:grouping val="stacked"/>
        <c:varyColors val="0"/>
        <c:ser>
          <c:idx val="0"/>
          <c:order val="0"/>
          <c:tx>
            <c:v>Commercial SH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ForecastingBuildingStock!$E$2:$AL$2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ForecastingBuildingStock!$E$61:$AL$61</c:f>
              <c:numCache>
                <c:formatCode>0.00</c:formatCode>
                <c:ptCount val="34"/>
                <c:pt idx="0">
                  <c:v>51.804065894663225</c:v>
                </c:pt>
                <c:pt idx="1">
                  <c:v>52.264537384929419</c:v>
                </c:pt>
                <c:pt idx="2">
                  <c:v>52.726582636639499</c:v>
                </c:pt>
                <c:pt idx="3">
                  <c:v>53.08931438681595</c:v>
                </c:pt>
                <c:pt idx="4">
                  <c:v>53.584072586707443</c:v>
                </c:pt>
                <c:pt idx="5">
                  <c:v>54.061549962151467</c:v>
                </c:pt>
                <c:pt idx="6">
                  <c:v>54.520389578210732</c:v>
                </c:pt>
                <c:pt idx="7">
                  <c:v>54.984266195589896</c:v>
                </c:pt>
                <c:pt idx="8">
                  <c:v>55.45323522846487</c:v>
                </c:pt>
                <c:pt idx="9">
                  <c:v>55.950381574573846</c:v>
                </c:pt>
                <c:pt idx="10">
                  <c:v>56.432482699692194</c:v>
                </c:pt>
                <c:pt idx="11">
                  <c:v>56.509963828395243</c:v>
                </c:pt>
                <c:pt idx="12">
                  <c:v>56.952367677352626</c:v>
                </c:pt>
                <c:pt idx="13">
                  <c:v>57.399624477035154</c:v>
                </c:pt>
                <c:pt idx="14">
                  <c:v>57.890039532821831</c:v>
                </c:pt>
                <c:pt idx="15">
                  <c:v>58.35125369531675</c:v>
                </c:pt>
                <c:pt idx="16">
                  <c:v>58.817527995233391</c:v>
                </c:pt>
                <c:pt idx="17">
                  <c:v>59.288918093088228</c:v>
                </c:pt>
                <c:pt idx="18">
                  <c:v>59.765480261663363</c:v>
                </c:pt>
                <c:pt idx="19">
                  <c:v>60.298219694294175</c:v>
                </c:pt>
                <c:pt idx="20">
                  <c:v>60.788782477287917</c:v>
                </c:pt>
                <c:pt idx="21">
                  <c:v>61.152781373227697</c:v>
                </c:pt>
                <c:pt idx="22">
                  <c:v>61.640893404841137</c:v>
                </c:pt>
                <c:pt idx="23">
                  <c:v>62.134360773446538</c:v>
                </c:pt>
                <c:pt idx="24">
                  <c:v>62.633242386704666</c:v>
                </c:pt>
                <c:pt idx="25">
                  <c:v>63.137597800260536</c:v>
                </c:pt>
                <c:pt idx="26">
                  <c:v>63.696604855303598</c:v>
                </c:pt>
                <c:pt idx="27">
                  <c:v>64.215419989286701</c:v>
                </c:pt>
                <c:pt idx="28">
                  <c:v>64.739933272280823</c:v>
                </c:pt>
                <c:pt idx="29">
                  <c:v>65.270157711708222</c:v>
                </c:pt>
                <c:pt idx="30">
                  <c:v>65.806410420495823</c:v>
                </c:pt>
                <c:pt idx="31">
                  <c:v>66.348385137007995</c:v>
                </c:pt>
                <c:pt idx="32">
                  <c:v>66.896265661877891</c:v>
                </c:pt>
                <c:pt idx="33">
                  <c:v>67.450320186764429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5-48E0-96E4-3E2D879822B8}"/>
            </c:ext>
          </c:extLst>
        </c:ser>
        <c:ser>
          <c:idx val="1"/>
          <c:order val="1"/>
          <c:tx>
            <c:v>Commercial WH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ForecastingBuildingStock!$E$2:$AL$2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ForecastingBuildingStock!$E$67:$AL$67</c:f>
              <c:numCache>
                <c:formatCode>0.0</c:formatCode>
                <c:ptCount val="34"/>
                <c:pt idx="0">
                  <c:v>7.4336808000000012</c:v>
                </c:pt>
                <c:pt idx="1">
                  <c:v>7.5154512888000014</c:v>
                </c:pt>
                <c:pt idx="2">
                  <c:v>7.5981212529768012</c:v>
                </c:pt>
                <c:pt idx="3">
                  <c:v>7.681700586759546</c:v>
                </c:pt>
                <c:pt idx="4">
                  <c:v>7.7661992932139015</c:v>
                </c:pt>
                <c:pt idx="5">
                  <c:v>7.8516274854392547</c:v>
                </c:pt>
                <c:pt idx="6">
                  <c:v>7.9379953877790861</c:v>
                </c:pt>
                <c:pt idx="7">
                  <c:v>8.0253133370446559</c:v>
                </c:pt>
                <c:pt idx="8">
                  <c:v>8.1135917837521472</c:v>
                </c:pt>
                <c:pt idx="9">
                  <c:v>8.2028412933734209</c:v>
                </c:pt>
                <c:pt idx="10">
                  <c:v>8.2930725476005271</c:v>
                </c:pt>
                <c:pt idx="11">
                  <c:v>8.3842963456241346</c:v>
                </c:pt>
                <c:pt idx="12">
                  <c:v>8.4765236054259994</c:v>
                </c:pt>
                <c:pt idx="13">
                  <c:v>8.5697653650856846</c:v>
                </c:pt>
                <c:pt idx="14">
                  <c:v>8.6640327841016287</c:v>
                </c:pt>
                <c:pt idx="15">
                  <c:v>8.7593371447267465</c:v>
                </c:pt>
                <c:pt idx="16">
                  <c:v>8.85568985331874</c:v>
                </c:pt>
                <c:pt idx="17">
                  <c:v>8.9531024417052461</c:v>
                </c:pt>
                <c:pt idx="18">
                  <c:v>9.0515865685640033</c:v>
                </c:pt>
                <c:pt idx="19">
                  <c:v>9.1511540208182058</c:v>
                </c:pt>
                <c:pt idx="20">
                  <c:v>9.2518167150472053</c:v>
                </c:pt>
                <c:pt idx="21">
                  <c:v>9.353586698912725</c:v>
                </c:pt>
                <c:pt idx="22">
                  <c:v>9.4564761526007644</c:v>
                </c:pt>
                <c:pt idx="23">
                  <c:v>9.5604973902793731</c:v>
                </c:pt>
                <c:pt idx="24">
                  <c:v>9.6656628615724447</c:v>
                </c:pt>
                <c:pt idx="25">
                  <c:v>9.7719851530497426</c:v>
                </c:pt>
                <c:pt idx="26">
                  <c:v>9.8794769897332895</c:v>
                </c:pt>
                <c:pt idx="27">
                  <c:v>9.9881512366203555</c:v>
                </c:pt>
                <c:pt idx="28">
                  <c:v>10.09802090022318</c:v>
                </c:pt>
                <c:pt idx="29">
                  <c:v>10.209099130125635</c:v>
                </c:pt>
                <c:pt idx="30">
                  <c:v>10.321399220557016</c:v>
                </c:pt>
                <c:pt idx="31">
                  <c:v>10.434934611983143</c:v>
                </c:pt>
                <c:pt idx="32">
                  <c:v>10.549718892714958</c:v>
                </c:pt>
                <c:pt idx="33">
                  <c:v>10.665765800534823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5-48E0-96E4-3E2D879822B8}"/>
            </c:ext>
          </c:extLst>
        </c:ser>
        <c:ser>
          <c:idx val="2"/>
          <c:order val="2"/>
          <c:tx>
            <c:v>Residential WH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ForecastingBuildingStock!$E$2:$AL$2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ForecastingBuildingStock!$E$46:$AL$46</c:f>
              <c:numCache>
                <c:formatCode>0.0</c:formatCode>
                <c:ptCount val="34"/>
                <c:pt idx="0">
                  <c:v>36.777000000000001</c:v>
                </c:pt>
                <c:pt idx="1">
                  <c:v>37.181546999999995</c:v>
                </c:pt>
                <c:pt idx="2">
                  <c:v>37.590544016999999</c:v>
                </c:pt>
                <c:pt idx="3">
                  <c:v>38.004040001186993</c:v>
                </c:pt>
                <c:pt idx="4">
                  <c:v>38.422084441200056</c:v>
                </c:pt>
                <c:pt idx="5">
                  <c:v>38.844727370053256</c:v>
                </c:pt>
                <c:pt idx="6">
                  <c:v>39.272019371123839</c:v>
                </c:pt>
                <c:pt idx="7">
                  <c:v>39.704011584206206</c:v>
                </c:pt>
                <c:pt idx="8">
                  <c:v>40.140755711632472</c:v>
                </c:pt>
                <c:pt idx="9">
                  <c:v>40.582304024460427</c:v>
                </c:pt>
                <c:pt idx="10">
                  <c:v>41.028709368729494</c:v>
                </c:pt>
                <c:pt idx="11">
                  <c:v>41.480025171785513</c:v>
                </c:pt>
                <c:pt idx="12">
                  <c:v>41.936305448675157</c:v>
                </c:pt>
                <c:pt idx="13">
                  <c:v>42.397604808610581</c:v>
                </c:pt>
                <c:pt idx="14">
                  <c:v>42.863978461505297</c:v>
                </c:pt>
                <c:pt idx="15">
                  <c:v>43.335482224581853</c:v>
                </c:pt>
                <c:pt idx="16">
                  <c:v>43.812172529052248</c:v>
                </c:pt>
                <c:pt idx="17">
                  <c:v>44.294106426871828</c:v>
                </c:pt>
                <c:pt idx="18">
                  <c:v>44.781341597567419</c:v>
                </c:pt>
                <c:pt idx="19">
                  <c:v>45.273936355140656</c:v>
                </c:pt>
                <c:pt idx="20">
                  <c:v>45.771949655047209</c:v>
                </c:pt>
                <c:pt idx="21">
                  <c:v>46.275441101252724</c:v>
                </c:pt>
                <c:pt idx="22">
                  <c:v>46.784470953366501</c:v>
                </c:pt>
                <c:pt idx="23">
                  <c:v>47.299100133853536</c:v>
                </c:pt>
                <c:pt idx="24">
                  <c:v>47.819390235325926</c:v>
                </c:pt>
                <c:pt idx="25">
                  <c:v>48.345403527914513</c:v>
                </c:pt>
                <c:pt idx="26">
                  <c:v>48.877202966721576</c:v>
                </c:pt>
                <c:pt idx="27">
                  <c:v>49.414852199355515</c:v>
                </c:pt>
                <c:pt idx="28">
                  <c:v>49.958415573548422</c:v>
                </c:pt>
                <c:pt idx="29">
                  <c:v>50.507958144857454</c:v>
                </c:pt>
                <c:pt idx="30">
                  <c:v>51.063545684450894</c:v>
                </c:pt>
                <c:pt idx="31">
                  <c:v>51.625244686979855</c:v>
                </c:pt>
                <c:pt idx="32">
                  <c:v>52.193122378536629</c:v>
                </c:pt>
                <c:pt idx="33" formatCode="0.00">
                  <c:v>52.767246724700534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D5-48E0-96E4-3E2D879822B8}"/>
            </c:ext>
          </c:extLst>
        </c:ser>
        <c:ser>
          <c:idx val="3"/>
          <c:order val="3"/>
          <c:tx>
            <c:v>Residential SH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ForecastingBuildingStock!$E$2:$AL$2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ForecastingBuildingStock!$E$40:$AL$40</c:f>
              <c:numCache>
                <c:formatCode>0.00</c:formatCode>
                <c:ptCount val="34"/>
                <c:pt idx="0" formatCode="0.0">
                  <c:v>78.756406414936507</c:v>
                </c:pt>
                <c:pt idx="1">
                  <c:v>78.983366721720344</c:v>
                </c:pt>
                <c:pt idx="2" formatCode="0.0">
                  <c:v>79.214734474919041</c:v>
                </c:pt>
                <c:pt idx="3" formatCode="0.0">
                  <c:v>78.870594786675014</c:v>
                </c:pt>
                <c:pt idx="4" formatCode="0.0">
                  <c:v>79.235515536601113</c:v>
                </c:pt>
                <c:pt idx="5" formatCode="0.0">
                  <c:v>79.477998712001977</c:v>
                </c:pt>
                <c:pt idx="6">
                  <c:v>79.590220722408063</c:v>
                </c:pt>
                <c:pt idx="7">
                  <c:v>79.703668633407446</c:v>
                </c:pt>
                <c:pt idx="8">
                  <c:v>79.818355837378988</c:v>
                </c:pt>
                <c:pt idx="9" formatCode="0.0">
                  <c:v>80.062431423265679</c:v>
                </c:pt>
                <c:pt idx="10" formatCode="0.0">
                  <c:v>80.195087626962916</c:v>
                </c:pt>
                <c:pt idx="11">
                  <c:v>78.048729262638673</c:v>
                </c:pt>
                <c:pt idx="12" formatCode="0.0">
                  <c:v>77.904427322788791</c:v>
                </c:pt>
                <c:pt idx="13" formatCode="0.0">
                  <c:v>77.758549044134895</c:v>
                </c:pt>
                <c:pt idx="14" formatCode="0.0">
                  <c:v>77.823835548036897</c:v>
                </c:pt>
                <c:pt idx="15" formatCode="0.0">
                  <c:v>77.697487776443225</c:v>
                </c:pt>
                <c:pt idx="16" formatCode="0.0">
                  <c:v>77.569759795440248</c:v>
                </c:pt>
                <c:pt idx="17" formatCode="0.0">
                  <c:v>77.440636527769442</c:v>
                </c:pt>
                <c:pt idx="18" formatCode="0.0">
                  <c:v>77.310102731469939</c:v>
                </c:pt>
                <c:pt idx="19" formatCode="0.0">
                  <c:v>77.461412323368549</c:v>
                </c:pt>
                <c:pt idx="20" formatCode="0.0">
                  <c:v>77.347365627162034</c:v>
                </c:pt>
                <c:pt idx="21" formatCode="0.0">
                  <c:v>76.498566180648055</c:v>
                </c:pt>
                <c:pt idx="22" formatCode="0.0">
                  <c:v>76.308270484598879</c:v>
                </c:pt>
                <c:pt idx="23" formatCode="0.0">
                  <c:v>76.115896018921049</c:v>
                </c:pt>
                <c:pt idx="24" formatCode="0.0">
                  <c:v>75.92142007535962</c:v>
                </c:pt>
                <c:pt idx="25" formatCode="0.0">
                  <c:v>75.724819697597255</c:v>
                </c:pt>
                <c:pt idx="26" formatCode="0.0">
                  <c:v>75.799018713144321</c:v>
                </c:pt>
                <c:pt idx="27" formatCode="0.0">
                  <c:v>75.61746537192343</c:v>
                </c:pt>
                <c:pt idx="28" formatCode="0.0">
                  <c:v>75.433932491333749</c:v>
                </c:pt>
                <c:pt idx="29" formatCode="0.0">
                  <c:v>75.248135553957653</c:v>
                </c:pt>
                <c:pt idx="30" formatCode="0.0">
                  <c:v>75.060587143522</c:v>
                </c:pt>
                <c:pt idx="31" formatCode="0.0">
                  <c:v>74.870963111666526</c:v>
                </c:pt>
                <c:pt idx="32" formatCode="0.0">
                  <c:v>74.679006275615606</c:v>
                </c:pt>
                <c:pt idx="33" formatCode="0.0">
                  <c:v>74.484971399109412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D5-48E0-96E4-3E2D87982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34215888"/>
        <c:axId val="934205072"/>
      </c:barChart>
      <c:catAx>
        <c:axId val="93421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205072"/>
        <c:crosses val="autoZero"/>
        <c:auto val="1"/>
        <c:lblAlgn val="ctr"/>
        <c:lblOffset val="100"/>
        <c:noMultiLvlLbl val="0"/>
      </c:catAx>
      <c:valAx>
        <c:axId val="934205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Useful Heat</a:t>
                </a:r>
                <a:r>
                  <a:rPr lang="en-CA" sz="1400" baseline="0"/>
                  <a:t> Demand [PJ]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215888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18097</xdr:colOff>
      <xdr:row>1</xdr:row>
      <xdr:rowOff>149542</xdr:rowOff>
    </xdr:from>
    <xdr:to>
      <xdr:col>38</xdr:col>
      <xdr:colOff>68580</xdr:colOff>
      <xdr:row>17</xdr:row>
      <xdr:rowOff>952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AA8F57-DCE1-0F51-C0C6-26D2AF581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348227</xdr:colOff>
      <xdr:row>74</xdr:row>
      <xdr:rowOff>171440</xdr:rowOff>
    </xdr:from>
    <xdr:to>
      <xdr:col>10</xdr:col>
      <xdr:colOff>613722</xdr:colOff>
      <xdr:row>91</xdr:row>
      <xdr:rowOff>11499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C11CA-2BAE-F763-BDBE-BD6698119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</xdr:colOff>
      <xdr:row>75</xdr:row>
      <xdr:rowOff>5783</xdr:rowOff>
    </xdr:from>
    <xdr:to>
      <xdr:col>18</xdr:col>
      <xdr:colOff>305752</xdr:colOff>
      <xdr:row>91</xdr:row>
      <xdr:rowOff>32454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2FD9F2-D7F5-209A-8205-0D33FF847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40957</xdr:colOff>
      <xdr:row>75</xdr:row>
      <xdr:rowOff>87620</xdr:rowOff>
    </xdr:from>
    <xdr:to>
      <xdr:col>26</xdr:col>
      <xdr:colOff>345757</xdr:colOff>
      <xdr:row>91</xdr:row>
      <xdr:rowOff>125721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613D40-71CE-1EF9-1B76-195060123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554003</xdr:colOff>
      <xdr:row>93</xdr:row>
      <xdr:rowOff>137043</xdr:rowOff>
    </xdr:from>
    <xdr:to>
      <xdr:col>18</xdr:col>
      <xdr:colOff>742483</xdr:colOff>
      <xdr:row>136</xdr:row>
      <xdr:rowOff>106912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78044E-056C-BC31-67FE-F518BBB2A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4624-E294-4E49-B00F-856BB2FE9889}">
  <dimension ref="A1:AF70"/>
  <sheetViews>
    <sheetView workbookViewId="0">
      <selection activeCell="B17" sqref="B17"/>
    </sheetView>
  </sheetViews>
  <sheetFormatPr defaultRowHeight="14.4" x14ac:dyDescent="0.3"/>
  <cols>
    <col min="1" max="1" width="28.88671875" bestFit="1" customWidth="1"/>
    <col min="2" max="2" width="17.109375" customWidth="1"/>
    <col min="3" max="3" width="14.77734375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t="s">
        <v>3</v>
      </c>
    </row>
    <row r="2" spans="1:22" x14ac:dyDescent="0.3">
      <c r="A2" t="s">
        <v>4</v>
      </c>
      <c r="B2" s="2">
        <v>2000</v>
      </c>
      <c r="C2" s="2">
        <v>2001</v>
      </c>
      <c r="D2" s="2">
        <v>2002</v>
      </c>
      <c r="E2" s="2">
        <v>2003</v>
      </c>
      <c r="F2" s="2">
        <v>2004</v>
      </c>
      <c r="G2" s="2">
        <v>2005</v>
      </c>
      <c r="H2" s="2">
        <v>2006</v>
      </c>
      <c r="I2" s="2">
        <v>2007</v>
      </c>
      <c r="J2" s="2">
        <v>2008</v>
      </c>
      <c r="K2" s="2">
        <v>2009</v>
      </c>
      <c r="L2" s="2">
        <v>2010</v>
      </c>
      <c r="M2" s="2">
        <v>2011</v>
      </c>
      <c r="N2" s="2">
        <v>2012</v>
      </c>
      <c r="O2" s="2">
        <v>2013</v>
      </c>
      <c r="P2" s="2">
        <v>2014</v>
      </c>
      <c r="Q2" s="2">
        <v>2015</v>
      </c>
      <c r="R2" s="2">
        <v>2016</v>
      </c>
      <c r="S2" s="2">
        <v>2017</v>
      </c>
      <c r="T2" s="2">
        <v>2018</v>
      </c>
      <c r="U2" s="2">
        <v>2019</v>
      </c>
      <c r="V2" s="2">
        <v>2020</v>
      </c>
    </row>
    <row r="3" spans="1:22" x14ac:dyDescent="0.3">
      <c r="A3" t="s">
        <v>5</v>
      </c>
      <c r="B3" s="3">
        <v>12.442</v>
      </c>
      <c r="C3" s="3">
        <v>12.279</v>
      </c>
      <c r="D3" s="3">
        <v>12.115</v>
      </c>
      <c r="E3" s="3">
        <v>11.955</v>
      </c>
      <c r="F3" s="3">
        <v>11.79</v>
      </c>
      <c r="G3" s="3">
        <v>11.627000000000001</v>
      </c>
      <c r="H3" s="3">
        <v>11.458</v>
      </c>
      <c r="I3" s="3">
        <v>11.294</v>
      </c>
      <c r="J3" s="3">
        <v>11.114000000000001</v>
      </c>
      <c r="K3" s="3">
        <v>10.939</v>
      </c>
      <c r="L3" s="3">
        <v>10.760999999999999</v>
      </c>
      <c r="M3" s="3">
        <v>10.585000000000001</v>
      </c>
      <c r="N3" s="3">
        <v>10.414999999999999</v>
      </c>
      <c r="O3" s="3">
        <v>10.249000000000001</v>
      </c>
      <c r="P3" s="3">
        <v>10.082000000000001</v>
      </c>
      <c r="Q3" s="3">
        <v>9.9160000000000004</v>
      </c>
      <c r="R3" s="3">
        <v>9.6929999999999996</v>
      </c>
      <c r="S3" s="3">
        <v>9.5220000000000002</v>
      </c>
      <c r="T3" s="3">
        <v>9.3140000000000001</v>
      </c>
      <c r="U3" s="3">
        <v>9.1039999999999992</v>
      </c>
      <c r="V3" s="3">
        <v>8.9</v>
      </c>
    </row>
    <row r="4" spans="1:22" x14ac:dyDescent="0.3">
      <c r="A4" t="s">
        <v>6</v>
      </c>
      <c r="B4" s="3">
        <v>14.052</v>
      </c>
      <c r="C4" s="3">
        <v>13.941000000000001</v>
      </c>
      <c r="D4" s="3">
        <v>13.829000000000001</v>
      </c>
      <c r="E4" s="3">
        <v>13.718</v>
      </c>
      <c r="F4" s="3">
        <v>13.601000000000001</v>
      </c>
      <c r="G4" s="3">
        <v>13.484999999999999</v>
      </c>
      <c r="H4" s="3">
        <v>13.363</v>
      </c>
      <c r="I4" s="3">
        <v>13.244999999999999</v>
      </c>
      <c r="J4" s="3">
        <v>13.125</v>
      </c>
      <c r="K4" s="3">
        <v>13.007</v>
      </c>
      <c r="L4" s="3">
        <v>12.887</v>
      </c>
      <c r="M4" s="3">
        <v>12.766</v>
      </c>
      <c r="N4" s="3">
        <v>12.65</v>
      </c>
      <c r="O4" s="3">
        <v>12.536</v>
      </c>
      <c r="P4" s="3">
        <v>12.42</v>
      </c>
      <c r="Q4" s="3">
        <v>12.303000000000001</v>
      </c>
      <c r="R4" s="3">
        <v>12.114000000000001</v>
      </c>
      <c r="S4" s="3">
        <v>11.968</v>
      </c>
      <c r="T4" s="3">
        <v>11.79</v>
      </c>
      <c r="U4" s="3">
        <v>11.606999999999999</v>
      </c>
      <c r="V4" s="3">
        <v>11.4</v>
      </c>
    </row>
    <row r="5" spans="1:22" x14ac:dyDescent="0.3">
      <c r="A5" t="s">
        <v>7</v>
      </c>
      <c r="B5" s="3">
        <v>44.905000000000001</v>
      </c>
      <c r="C5" s="3">
        <v>44.857999999999997</v>
      </c>
      <c r="D5" s="3">
        <v>44.801000000000002</v>
      </c>
      <c r="E5" s="3">
        <v>44.744</v>
      </c>
      <c r="F5" s="3">
        <v>44.66</v>
      </c>
      <c r="G5" s="3">
        <v>44.572000000000003</v>
      </c>
      <c r="H5" s="3">
        <v>44.468000000000004</v>
      </c>
      <c r="I5" s="3">
        <v>44.366999999999997</v>
      </c>
      <c r="J5" s="3">
        <v>44.201999999999998</v>
      </c>
      <c r="K5" s="3">
        <v>44.042000000000002</v>
      </c>
      <c r="L5" s="3">
        <v>43.87</v>
      </c>
      <c r="M5" s="3">
        <v>43.695999999999998</v>
      </c>
      <c r="N5" s="3">
        <v>43.484000000000002</v>
      </c>
      <c r="O5" s="3">
        <v>43.276000000000003</v>
      </c>
      <c r="P5" s="3">
        <v>43.061999999999998</v>
      </c>
      <c r="Q5" s="3">
        <v>42.843000000000004</v>
      </c>
      <c r="R5" s="3">
        <v>42.369</v>
      </c>
      <c r="S5" s="3">
        <v>42.000999999999998</v>
      </c>
      <c r="T5" s="3">
        <v>41.551000000000002</v>
      </c>
      <c r="U5" s="3">
        <v>41.088000000000001</v>
      </c>
      <c r="V5" s="3">
        <v>40.6</v>
      </c>
    </row>
    <row r="6" spans="1:22" x14ac:dyDescent="0.3">
      <c r="A6" t="s">
        <v>8</v>
      </c>
      <c r="B6" s="3">
        <v>42.206000000000003</v>
      </c>
      <c r="C6" s="3">
        <v>41.853000000000002</v>
      </c>
      <c r="D6" s="3">
        <v>41.497999999999998</v>
      </c>
      <c r="E6" s="3">
        <v>41.154000000000003</v>
      </c>
      <c r="F6" s="3">
        <v>41.061999999999998</v>
      </c>
      <c r="G6" s="3">
        <v>40.968000000000004</v>
      </c>
      <c r="H6" s="3">
        <v>40.859000000000002</v>
      </c>
      <c r="I6" s="3">
        <v>40.755000000000003</v>
      </c>
      <c r="J6" s="3">
        <v>40.637</v>
      </c>
      <c r="K6" s="3">
        <v>40.526000000000003</v>
      </c>
      <c r="L6" s="3">
        <v>40.402000000000001</v>
      </c>
      <c r="M6" s="3">
        <v>40.277999999999999</v>
      </c>
      <c r="N6" s="3">
        <v>40.164000000000001</v>
      </c>
      <c r="O6" s="3">
        <v>40.051000000000002</v>
      </c>
      <c r="P6" s="3">
        <v>39.935000000000002</v>
      </c>
      <c r="Q6" s="3">
        <v>39.813000000000002</v>
      </c>
      <c r="R6" s="3">
        <v>39.462000000000003</v>
      </c>
      <c r="S6" s="3">
        <v>39.195999999999998</v>
      </c>
      <c r="T6" s="3">
        <v>38.860999999999997</v>
      </c>
      <c r="U6" s="3">
        <v>38.517000000000003</v>
      </c>
      <c r="V6" s="3">
        <v>38.200000000000003</v>
      </c>
    </row>
    <row r="7" spans="1:22" x14ac:dyDescent="0.3">
      <c r="A7" t="s">
        <v>9</v>
      </c>
      <c r="B7" s="3">
        <v>70.510999999999996</v>
      </c>
      <c r="C7" s="3">
        <v>70.143000000000001</v>
      </c>
      <c r="D7" s="3">
        <v>69.772000000000006</v>
      </c>
      <c r="E7" s="3">
        <v>69.412000000000006</v>
      </c>
      <c r="F7" s="3">
        <v>69.061000000000007</v>
      </c>
      <c r="G7" s="3">
        <v>68.709999999999994</v>
      </c>
      <c r="H7" s="3">
        <v>68.343999999999994</v>
      </c>
      <c r="I7" s="3">
        <v>67.988</v>
      </c>
      <c r="J7" s="3">
        <v>67.626000000000005</v>
      </c>
      <c r="K7" s="3">
        <v>67.275999999999996</v>
      </c>
      <c r="L7" s="3">
        <v>66.915000000000006</v>
      </c>
      <c r="M7" s="3">
        <v>66.555000000000007</v>
      </c>
      <c r="N7" s="3">
        <v>66.195999999999998</v>
      </c>
      <c r="O7" s="3">
        <v>65.840999999999994</v>
      </c>
      <c r="P7" s="3">
        <v>65.483999999999995</v>
      </c>
      <c r="Q7" s="3">
        <v>65.126000000000005</v>
      </c>
      <c r="R7" s="3">
        <v>64.768000000000001</v>
      </c>
      <c r="S7" s="3">
        <v>64.498999999999995</v>
      </c>
      <c r="T7" s="3">
        <v>64.156999999999996</v>
      </c>
      <c r="U7" s="3">
        <v>63.802999999999997</v>
      </c>
      <c r="V7" s="3">
        <v>63.4</v>
      </c>
    </row>
    <row r="8" spans="1:22" x14ac:dyDescent="0.3">
      <c r="A8" t="s">
        <v>10</v>
      </c>
      <c r="B8" s="4">
        <v>26.474</v>
      </c>
      <c r="C8" s="3">
        <v>26.417999999999999</v>
      </c>
      <c r="D8" s="3">
        <v>26.361999999999998</v>
      </c>
      <c r="E8" s="3">
        <v>26.308</v>
      </c>
      <c r="F8" s="3">
        <v>26.256</v>
      </c>
      <c r="G8" s="3">
        <v>26.202999999999999</v>
      </c>
      <c r="H8" s="3">
        <v>26.146999999999998</v>
      </c>
      <c r="I8" s="3">
        <v>26.093</v>
      </c>
      <c r="J8" s="3">
        <v>26.036999999999999</v>
      </c>
      <c r="K8" s="3">
        <v>25.984000000000002</v>
      </c>
      <c r="L8" s="3">
        <v>25.928000000000001</v>
      </c>
      <c r="M8" s="3">
        <v>25.872</v>
      </c>
      <c r="N8" s="3">
        <v>25.815999999999999</v>
      </c>
      <c r="O8" s="3">
        <v>25.760999999999999</v>
      </c>
      <c r="P8" s="3">
        <v>25.704999999999998</v>
      </c>
      <c r="Q8" s="3">
        <v>25.649000000000001</v>
      </c>
      <c r="R8" s="3">
        <v>25.593</v>
      </c>
      <c r="S8" s="3">
        <v>25.550999999999998</v>
      </c>
      <c r="T8" s="3">
        <v>25.497</v>
      </c>
      <c r="U8" s="3">
        <v>25.440999999999999</v>
      </c>
      <c r="V8" s="3">
        <v>25.4</v>
      </c>
    </row>
    <row r="9" spans="1:22" x14ac:dyDescent="0.3">
      <c r="A9" t="s">
        <v>11</v>
      </c>
      <c r="B9" s="3">
        <v>0</v>
      </c>
      <c r="C9" s="4">
        <v>3.988</v>
      </c>
      <c r="D9" s="4">
        <v>8.5500000000000007</v>
      </c>
      <c r="E9" s="4">
        <v>13.725</v>
      </c>
      <c r="F9" s="4">
        <v>19.565999999999999</v>
      </c>
      <c r="G9" s="4">
        <v>25.788</v>
      </c>
      <c r="H9" s="3">
        <v>25.774000000000001</v>
      </c>
      <c r="I9" s="3">
        <v>25.760999999999999</v>
      </c>
      <c r="J9" s="3">
        <v>25.747</v>
      </c>
      <c r="K9" s="3">
        <v>25.734000000000002</v>
      </c>
      <c r="L9" s="3">
        <v>25.72</v>
      </c>
      <c r="M9" s="3">
        <v>25.706</v>
      </c>
      <c r="N9" s="3">
        <v>25.692</v>
      </c>
      <c r="O9" s="3">
        <v>25.678000000000001</v>
      </c>
      <c r="P9" s="3">
        <v>25.664000000000001</v>
      </c>
      <c r="Q9" s="3">
        <v>25.65</v>
      </c>
      <c r="R9" s="3">
        <v>25.635999999999999</v>
      </c>
      <c r="S9" s="3">
        <v>25.626000000000001</v>
      </c>
      <c r="T9" s="3">
        <v>25.611999999999998</v>
      </c>
      <c r="U9" s="3">
        <v>25.597999999999999</v>
      </c>
      <c r="V9" s="3">
        <v>25.6</v>
      </c>
    </row>
    <row r="10" spans="1:22" x14ac:dyDescent="0.3">
      <c r="A10" t="s">
        <v>12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4">
        <v>6.9279999999999999</v>
      </c>
      <c r="I10" s="4">
        <v>13.962</v>
      </c>
      <c r="J10" s="4">
        <v>20.501000000000001</v>
      </c>
      <c r="K10" s="4">
        <v>26.629000000000001</v>
      </c>
      <c r="L10" s="4">
        <v>32.247</v>
      </c>
      <c r="M10" s="3">
        <v>32.244</v>
      </c>
      <c r="N10" s="3">
        <v>32.24</v>
      </c>
      <c r="O10" s="3">
        <v>32.237000000000002</v>
      </c>
      <c r="P10" s="3">
        <v>32.232999999999997</v>
      </c>
      <c r="Q10" s="3">
        <v>32.229999999999997</v>
      </c>
      <c r="R10" s="3">
        <v>32.225999999999999</v>
      </c>
      <c r="S10" s="3">
        <v>32.223999999999997</v>
      </c>
      <c r="T10" s="3">
        <v>32.22</v>
      </c>
      <c r="U10" s="3">
        <v>32.216999999999999</v>
      </c>
      <c r="V10" s="3">
        <v>32.216999999999999</v>
      </c>
    </row>
    <row r="11" spans="1:22" x14ac:dyDescent="0.3">
      <c r="A11" t="s">
        <v>13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4">
        <v>5.282</v>
      </c>
      <c r="N11" s="4">
        <v>10.808999999999999</v>
      </c>
      <c r="O11" s="4">
        <v>16.484000000000002</v>
      </c>
      <c r="P11" s="4">
        <v>21.942</v>
      </c>
      <c r="Q11" s="4">
        <v>27.361000000000001</v>
      </c>
      <c r="R11" s="3">
        <v>27.361000000000001</v>
      </c>
      <c r="S11" s="3">
        <v>27.361000000000001</v>
      </c>
      <c r="T11" s="3">
        <v>27.361000000000001</v>
      </c>
      <c r="U11" s="3">
        <v>27.361000000000001</v>
      </c>
      <c r="V11" s="3">
        <v>27.4</v>
      </c>
    </row>
    <row r="12" spans="1:22" x14ac:dyDescent="0.3">
      <c r="A12" t="s">
        <v>14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4">
        <v>6.1440000000000001</v>
      </c>
      <c r="S12" s="4">
        <v>17.797000000000001</v>
      </c>
      <c r="T12" s="4">
        <v>25.79</v>
      </c>
      <c r="U12" s="4">
        <v>32.999000000000002</v>
      </c>
      <c r="V12" s="3">
        <v>40.200000000000003</v>
      </c>
    </row>
    <row r="13" spans="1:22" x14ac:dyDescent="0.3">
      <c r="A13" s="2" t="s">
        <v>15</v>
      </c>
      <c r="B13" s="5">
        <f>SUM(B3:B12)</f>
        <v>210.58999999999997</v>
      </c>
      <c r="C13" s="5">
        <f t="shared" ref="C13:V13" si="0">SUM(C3:C12)</f>
        <v>213.48000000000002</v>
      </c>
      <c r="D13" s="5">
        <f t="shared" si="0"/>
        <v>216.92699999999999</v>
      </c>
      <c r="E13" s="5">
        <f t="shared" si="0"/>
        <v>221.01599999999999</v>
      </c>
      <c r="F13" s="5">
        <f t="shared" si="0"/>
        <v>225.99599999999998</v>
      </c>
      <c r="G13" s="5">
        <f t="shared" si="0"/>
        <v>231.35300000000001</v>
      </c>
      <c r="H13" s="5">
        <f t="shared" si="0"/>
        <v>237.34099999999998</v>
      </c>
      <c r="I13" s="5">
        <f t="shared" si="0"/>
        <v>243.46499999999997</v>
      </c>
      <c r="J13" s="5">
        <f t="shared" si="0"/>
        <v>248.989</v>
      </c>
      <c r="K13" s="5">
        <f t="shared" si="0"/>
        <v>254.13700000000003</v>
      </c>
      <c r="L13" s="5">
        <f t="shared" si="0"/>
        <v>258.73</v>
      </c>
      <c r="M13" s="5">
        <f t="shared" si="0"/>
        <v>262.98399999999998</v>
      </c>
      <c r="N13" s="5">
        <f t="shared" si="0"/>
        <v>267.46600000000001</v>
      </c>
      <c r="O13" s="5">
        <f t="shared" si="0"/>
        <v>272.113</v>
      </c>
      <c r="P13" s="5">
        <f t="shared" si="0"/>
        <v>276.52699999999999</v>
      </c>
      <c r="Q13" s="5">
        <f t="shared" si="0"/>
        <v>280.89100000000002</v>
      </c>
      <c r="R13" s="5">
        <f t="shared" si="0"/>
        <v>285.36599999999999</v>
      </c>
      <c r="S13" s="5">
        <f>SUM(S3:S12)</f>
        <v>295.745</v>
      </c>
      <c r="T13" s="5">
        <f t="shared" si="0"/>
        <v>302.15300000000002</v>
      </c>
      <c r="U13" s="5">
        <f t="shared" si="0"/>
        <v>307.73500000000001</v>
      </c>
      <c r="V13" s="5">
        <f t="shared" si="0"/>
        <v>313.31699999999995</v>
      </c>
    </row>
    <row r="15" spans="1:22" x14ac:dyDescent="0.3">
      <c r="A15" s="1" t="s">
        <v>16</v>
      </c>
      <c r="B15" s="1" t="s">
        <v>17</v>
      </c>
      <c r="C15" s="1" t="s">
        <v>18</v>
      </c>
      <c r="D15" s="1" t="s">
        <v>19</v>
      </c>
      <c r="E15" s="1"/>
      <c r="F15" s="1"/>
      <c r="G15" s="1"/>
      <c r="H15" s="1"/>
      <c r="I15" s="1"/>
      <c r="J15" s="1"/>
      <c r="K15" s="1"/>
      <c r="L15" t="s">
        <v>20</v>
      </c>
    </row>
    <row r="16" spans="1:22" x14ac:dyDescent="0.3">
      <c r="A16" t="s">
        <v>4</v>
      </c>
      <c r="B16">
        <v>2000</v>
      </c>
      <c r="C16">
        <v>2001</v>
      </c>
      <c r="D16">
        <v>2002</v>
      </c>
      <c r="E16">
        <v>2003</v>
      </c>
      <c r="F16">
        <v>2004</v>
      </c>
      <c r="G16">
        <v>2005</v>
      </c>
      <c r="H16">
        <v>2006</v>
      </c>
      <c r="I16">
        <v>2007</v>
      </c>
      <c r="J16">
        <v>2008</v>
      </c>
      <c r="K16">
        <v>2009</v>
      </c>
      <c r="L16">
        <v>2010</v>
      </c>
      <c r="M16">
        <v>2011</v>
      </c>
      <c r="N16">
        <v>2012</v>
      </c>
      <c r="O16">
        <v>2013</v>
      </c>
      <c r="P16">
        <v>2014</v>
      </c>
      <c r="Q16">
        <v>2015</v>
      </c>
      <c r="R16">
        <v>2016</v>
      </c>
      <c r="S16">
        <v>2017</v>
      </c>
      <c r="T16">
        <v>2018</v>
      </c>
      <c r="U16">
        <v>2019</v>
      </c>
    </row>
    <row r="17" spans="1:32" x14ac:dyDescent="0.3">
      <c r="A17" s="2" t="s">
        <v>21</v>
      </c>
      <c r="B17" s="6">
        <v>0.42808200000000002</v>
      </c>
      <c r="C17" s="6">
        <v>0.40744900000000001</v>
      </c>
      <c r="D17" s="6">
        <v>0.39085500000000001</v>
      </c>
      <c r="E17" s="6">
        <v>0.35136099999999998</v>
      </c>
      <c r="F17" s="6">
        <v>0.33174199999999998</v>
      </c>
      <c r="G17" s="6">
        <v>0.35612899999999997</v>
      </c>
      <c r="H17" s="6">
        <v>0.35598800000000003</v>
      </c>
      <c r="I17" s="6">
        <v>0.35064499999999998</v>
      </c>
      <c r="J17" s="6">
        <v>0.354188</v>
      </c>
      <c r="K17" s="6">
        <v>0.33655000000000002</v>
      </c>
      <c r="L17" s="6">
        <v>0.279055</v>
      </c>
      <c r="M17" s="6">
        <v>0.33163599999999999</v>
      </c>
      <c r="N17" s="6">
        <v>0.30375200000000002</v>
      </c>
      <c r="O17" s="6">
        <v>0.29306100000000002</v>
      </c>
      <c r="P17" s="6">
        <v>0.27531899999999998</v>
      </c>
      <c r="Q17" s="6">
        <v>0.25020199999999998</v>
      </c>
      <c r="R17" s="6">
        <v>0.250662</v>
      </c>
      <c r="S17" s="6">
        <v>0.26925199999999999</v>
      </c>
      <c r="T17" s="6">
        <v>0.26163199999999998</v>
      </c>
      <c r="U17" s="7">
        <v>0.267258</v>
      </c>
    </row>
    <row r="18" spans="1:32" x14ac:dyDescent="0.3">
      <c r="A18" s="2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7"/>
    </row>
    <row r="19" spans="1:32" x14ac:dyDescent="0.3">
      <c r="A19" s="1" t="s">
        <v>29</v>
      </c>
      <c r="B19" s="1" t="s">
        <v>30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7"/>
    </row>
    <row r="20" spans="1:32" x14ac:dyDescent="0.3">
      <c r="A20" t="s">
        <v>4</v>
      </c>
      <c r="B20">
        <v>2000</v>
      </c>
      <c r="C20">
        <v>2001</v>
      </c>
      <c r="D20">
        <v>2002</v>
      </c>
      <c r="E20">
        <v>2003</v>
      </c>
      <c r="F20">
        <v>2004</v>
      </c>
      <c r="G20">
        <v>2005</v>
      </c>
      <c r="H20">
        <v>2006</v>
      </c>
      <c r="I20">
        <v>2007</v>
      </c>
      <c r="J20">
        <v>2008</v>
      </c>
      <c r="K20">
        <v>2009</v>
      </c>
      <c r="L20">
        <v>2010</v>
      </c>
      <c r="M20">
        <v>2011</v>
      </c>
      <c r="N20">
        <v>2012</v>
      </c>
      <c r="O20">
        <v>2013</v>
      </c>
      <c r="P20">
        <v>2014</v>
      </c>
      <c r="Q20">
        <v>2015</v>
      </c>
      <c r="R20">
        <v>2016</v>
      </c>
      <c r="S20">
        <v>2017</v>
      </c>
      <c r="T20">
        <v>2018</v>
      </c>
      <c r="U20">
        <v>2019</v>
      </c>
    </row>
    <row r="21" spans="1:32" x14ac:dyDescent="0.3">
      <c r="A21" s="2" t="s">
        <v>28</v>
      </c>
      <c r="B21" s="5">
        <f>B13*B17</f>
        <v>90.14978837999999</v>
      </c>
      <c r="C21" s="5">
        <f t="shared" ref="C21:U21" si="1">C13*C17</f>
        <v>86.982212520000004</v>
      </c>
      <c r="D21" s="5">
        <f t="shared" si="1"/>
        <v>84.787002584999996</v>
      </c>
      <c r="E21" s="5">
        <f t="shared" si="1"/>
        <v>77.656402775999993</v>
      </c>
      <c r="F21" s="5">
        <f t="shared" si="1"/>
        <v>74.972365031999985</v>
      </c>
      <c r="G21" s="5">
        <f t="shared" si="1"/>
        <v>82.391512536999997</v>
      </c>
      <c r="H21" s="5">
        <f t="shared" si="1"/>
        <v>84.490547907999996</v>
      </c>
      <c r="I21" s="5">
        <f t="shared" si="1"/>
        <v>85.36978492499999</v>
      </c>
      <c r="J21" s="5">
        <f t="shared" si="1"/>
        <v>88.188915932</v>
      </c>
      <c r="K21" s="5">
        <f t="shared" si="1"/>
        <v>85.529807350000013</v>
      </c>
      <c r="L21" s="5">
        <f t="shared" si="1"/>
        <v>72.199900150000005</v>
      </c>
      <c r="M21" s="5">
        <f t="shared" si="1"/>
        <v>87.214961823999985</v>
      </c>
      <c r="N21" s="5">
        <f t="shared" si="1"/>
        <v>81.243332432000003</v>
      </c>
      <c r="O21" s="5">
        <f t="shared" si="1"/>
        <v>79.745707893000002</v>
      </c>
      <c r="P21" s="5">
        <f t="shared" si="1"/>
        <v>76.133137112999989</v>
      </c>
      <c r="Q21" s="5">
        <f t="shared" si="1"/>
        <v>70.279489982000001</v>
      </c>
      <c r="R21" s="5">
        <f t="shared" si="1"/>
        <v>71.530412291999994</v>
      </c>
      <c r="S21" s="5">
        <f t="shared" si="1"/>
        <v>79.629932740000001</v>
      </c>
      <c r="T21" s="5">
        <f t="shared" si="1"/>
        <v>79.052893695999998</v>
      </c>
      <c r="U21" s="5">
        <f t="shared" si="1"/>
        <v>82.244640630000006</v>
      </c>
    </row>
    <row r="23" spans="1:32" x14ac:dyDescent="0.3">
      <c r="A23" s="1" t="s">
        <v>22</v>
      </c>
      <c r="B23" s="1" t="s">
        <v>1</v>
      </c>
      <c r="C23" s="1"/>
    </row>
    <row r="24" spans="1:32" x14ac:dyDescent="0.3">
      <c r="A24" t="s">
        <v>4</v>
      </c>
      <c r="B24">
        <v>2000</v>
      </c>
      <c r="C24">
        <v>2001</v>
      </c>
      <c r="D24">
        <v>2002</v>
      </c>
      <c r="E24">
        <v>2003</v>
      </c>
      <c r="F24">
        <v>2004</v>
      </c>
      <c r="G24">
        <v>2005</v>
      </c>
      <c r="H24">
        <v>2006</v>
      </c>
      <c r="I24">
        <v>2007</v>
      </c>
      <c r="J24">
        <v>2008</v>
      </c>
      <c r="K24">
        <v>2009</v>
      </c>
      <c r="L24">
        <v>2010</v>
      </c>
      <c r="M24">
        <v>2011</v>
      </c>
      <c r="N24">
        <v>2012</v>
      </c>
      <c r="O24">
        <v>2013</v>
      </c>
      <c r="P24">
        <v>2014</v>
      </c>
      <c r="Q24">
        <v>2015</v>
      </c>
      <c r="R24">
        <v>2016</v>
      </c>
      <c r="S24">
        <v>2017</v>
      </c>
      <c r="T24">
        <v>2018</v>
      </c>
      <c r="U24">
        <v>2019</v>
      </c>
      <c r="V24">
        <v>2009</v>
      </c>
      <c r="W24">
        <v>2010</v>
      </c>
      <c r="X24">
        <v>2011</v>
      </c>
      <c r="Y24">
        <v>2012</v>
      </c>
      <c r="Z24">
        <v>2013</v>
      </c>
      <c r="AA24">
        <v>2014</v>
      </c>
      <c r="AB24">
        <v>2015</v>
      </c>
      <c r="AC24">
        <v>2016</v>
      </c>
      <c r="AD24">
        <v>2017</v>
      </c>
      <c r="AE24">
        <v>2018</v>
      </c>
      <c r="AF24">
        <v>2019</v>
      </c>
    </row>
    <row r="25" spans="1:32" x14ac:dyDescent="0.3">
      <c r="A25" t="s">
        <v>5</v>
      </c>
      <c r="B25" s="3">
        <f t="shared" ref="B25:B30" si="2">B3-C3</f>
        <v>0.16300000000000026</v>
      </c>
      <c r="C25" s="3">
        <f t="shared" ref="C25:U34" si="3">C3-D3</f>
        <v>0.1639999999999997</v>
      </c>
      <c r="D25" s="3">
        <f t="shared" si="3"/>
        <v>0.16000000000000014</v>
      </c>
      <c r="E25" s="3">
        <f t="shared" si="3"/>
        <v>0.16500000000000092</v>
      </c>
      <c r="F25" s="3">
        <f t="shared" si="3"/>
        <v>0.16299999999999848</v>
      </c>
      <c r="G25" s="3">
        <f t="shared" si="3"/>
        <v>0.16900000000000048</v>
      </c>
      <c r="H25" s="3">
        <f t="shared" si="3"/>
        <v>0.1639999999999997</v>
      </c>
      <c r="I25" s="3">
        <f t="shared" si="3"/>
        <v>0.17999999999999972</v>
      </c>
      <c r="J25" s="3">
        <f t="shared" si="3"/>
        <v>0.17500000000000071</v>
      </c>
      <c r="K25" s="3">
        <f t="shared" si="3"/>
        <v>0.17800000000000082</v>
      </c>
      <c r="L25" s="3">
        <f t="shared" si="3"/>
        <v>0.17599999999999838</v>
      </c>
      <c r="M25" s="3">
        <f t="shared" si="3"/>
        <v>0.17000000000000171</v>
      </c>
      <c r="N25" s="3">
        <f t="shared" si="3"/>
        <v>0.16599999999999859</v>
      </c>
      <c r="O25" s="3">
        <f t="shared" si="3"/>
        <v>0.16699999999999982</v>
      </c>
      <c r="P25" s="3">
        <f t="shared" si="3"/>
        <v>0.16600000000000037</v>
      </c>
      <c r="Q25" s="3">
        <f t="shared" si="3"/>
        <v>0.22300000000000075</v>
      </c>
      <c r="R25" s="3">
        <f t="shared" si="3"/>
        <v>0.17099999999999937</v>
      </c>
      <c r="S25" s="3">
        <f t="shared" si="3"/>
        <v>0.20800000000000018</v>
      </c>
      <c r="T25" s="3">
        <f t="shared" si="3"/>
        <v>0.21000000000000085</v>
      </c>
      <c r="U25" s="8">
        <f t="shared" si="3"/>
        <v>0.20399999999999885</v>
      </c>
      <c r="V25" s="3">
        <f>(100/$K$35)*K25</f>
        <v>17.365853658536661</v>
      </c>
      <c r="W25" s="3">
        <f>(100/$L$35)*L25</f>
        <v>17.120622568093218</v>
      </c>
      <c r="X25" s="3">
        <f>(100/$M$35)*M25</f>
        <v>16.267942583732196</v>
      </c>
      <c r="Y25" s="3">
        <f>(100/$N$35)*N25</f>
        <v>16.147859922178842</v>
      </c>
      <c r="Z25" s="3">
        <f>(100/$O$35)*O25</f>
        <v>15.996168582375317</v>
      </c>
      <c r="AA25" s="3">
        <f>(100/$P$35)*P25</f>
        <v>15.734597156398383</v>
      </c>
      <c r="AB25" s="3">
        <f>(100/$Q$35)*Q25</f>
        <v>13.361294188136608</v>
      </c>
      <c r="AC25" s="3">
        <f>(100/$R$35)*R25</f>
        <v>13.422291993720357</v>
      </c>
      <c r="AD25" s="3">
        <f>(100/$S$35)*S25</f>
        <v>13.123028391167241</v>
      </c>
      <c r="AE25" s="3">
        <f>(100/$T$35)*T25</f>
        <v>12.90719114935473</v>
      </c>
      <c r="AF25" s="3">
        <f>(100/$U$35)*U25</f>
        <v>12.303980699638092</v>
      </c>
    </row>
    <row r="26" spans="1:32" x14ac:dyDescent="0.3">
      <c r="A26" t="s">
        <v>6</v>
      </c>
      <c r="B26" s="3">
        <f t="shared" si="2"/>
        <v>0.11099999999999888</v>
      </c>
      <c r="C26" s="3">
        <f t="shared" ref="C26:Q26" si="4">C4-D4</f>
        <v>0.1120000000000001</v>
      </c>
      <c r="D26" s="3">
        <f t="shared" si="4"/>
        <v>0.11100000000000065</v>
      </c>
      <c r="E26" s="3">
        <f t="shared" si="4"/>
        <v>0.1169999999999991</v>
      </c>
      <c r="F26" s="3">
        <f t="shared" si="4"/>
        <v>0.11600000000000144</v>
      </c>
      <c r="G26" s="3">
        <f t="shared" si="4"/>
        <v>0.12199999999999989</v>
      </c>
      <c r="H26" s="3">
        <f t="shared" si="4"/>
        <v>0.11800000000000033</v>
      </c>
      <c r="I26" s="3">
        <f t="shared" si="4"/>
        <v>0.11999999999999922</v>
      </c>
      <c r="J26" s="3">
        <f t="shared" si="4"/>
        <v>0.11800000000000033</v>
      </c>
      <c r="K26" s="3">
        <f t="shared" si="4"/>
        <v>0.11999999999999922</v>
      </c>
      <c r="L26" s="3">
        <f t="shared" si="4"/>
        <v>0.12100000000000044</v>
      </c>
      <c r="M26" s="3">
        <f t="shared" si="4"/>
        <v>0.11599999999999966</v>
      </c>
      <c r="N26" s="3">
        <f t="shared" si="4"/>
        <v>0.11400000000000077</v>
      </c>
      <c r="O26" s="3">
        <f t="shared" si="4"/>
        <v>0.11599999999999966</v>
      </c>
      <c r="P26" s="3">
        <f t="shared" si="4"/>
        <v>0.1169999999999991</v>
      </c>
      <c r="Q26" s="3">
        <f t="shared" si="4"/>
        <v>0.18900000000000006</v>
      </c>
      <c r="R26" s="3">
        <f t="shared" si="3"/>
        <v>0.1460000000000008</v>
      </c>
      <c r="S26" s="3">
        <f t="shared" si="3"/>
        <v>0.17800000000000082</v>
      </c>
      <c r="T26" s="3">
        <f t="shared" si="3"/>
        <v>0.18299999999999983</v>
      </c>
      <c r="U26" s="8">
        <f t="shared" si="3"/>
        <v>0.20699999999999896</v>
      </c>
      <c r="V26" s="3">
        <f t="shared" ref="V26:V34" si="5">(100/$K$35)*K26</f>
        <v>11.707317073170652</v>
      </c>
      <c r="W26" s="3">
        <f t="shared" ref="W26:W34" si="6">(100/$L$35)*L26</f>
        <v>11.770428015564239</v>
      </c>
      <c r="X26" s="3">
        <f t="shared" ref="X26:X34" si="7">(100/$M$35)*M26</f>
        <v>11.100478468899471</v>
      </c>
      <c r="Y26" s="3">
        <f t="shared" ref="Y26:Y34" si="8">(100/$N$35)*N26</f>
        <v>11.089494163424193</v>
      </c>
      <c r="Z26" s="3">
        <f t="shared" ref="Z26:Z34" si="9">(100/$O$35)*O26</f>
        <v>11.111111111110977</v>
      </c>
      <c r="AA26" s="3">
        <f t="shared" ref="AA26:AA34" si="10">(100/$P$35)*P26</f>
        <v>11.090047393365015</v>
      </c>
      <c r="AB26" s="3">
        <f t="shared" ref="AB26:AB34" si="11">(100/$Q$35)*Q26</f>
        <v>11.324146195326508</v>
      </c>
      <c r="AC26" s="3">
        <f t="shared" ref="AC26:AC34" si="12">(100/$R$35)*R26</f>
        <v>11.459968602825674</v>
      </c>
      <c r="AD26" s="3">
        <f t="shared" ref="AD26:AD34" si="13">(100/$S$35)*S26</f>
        <v>11.230283911672007</v>
      </c>
      <c r="AE26" s="3">
        <f t="shared" ref="AE26:AE34" si="14">(100/$T$35)*T26</f>
        <v>11.247695144437637</v>
      </c>
      <c r="AF26" s="3">
        <f t="shared" ref="AF26:AF34" si="15">(100/$U$35)*U26</f>
        <v>12.484921592279838</v>
      </c>
    </row>
    <row r="27" spans="1:32" x14ac:dyDescent="0.3">
      <c r="A27" t="s">
        <v>7</v>
      </c>
      <c r="B27" s="3">
        <f t="shared" si="2"/>
        <v>4.700000000000415E-2</v>
      </c>
      <c r="C27" s="3">
        <f t="shared" si="3"/>
        <v>5.6999999999995055E-2</v>
      </c>
      <c r="D27" s="3">
        <f t="shared" si="3"/>
        <v>5.700000000000216E-2</v>
      </c>
      <c r="E27" s="3">
        <f t="shared" si="3"/>
        <v>8.4000000000003183E-2</v>
      </c>
      <c r="F27" s="3">
        <f t="shared" si="3"/>
        <v>8.7999999999993861E-2</v>
      </c>
      <c r="G27" s="3">
        <f t="shared" si="3"/>
        <v>0.1039999999999992</v>
      </c>
      <c r="H27" s="3">
        <f t="shared" si="3"/>
        <v>0.1010000000000062</v>
      </c>
      <c r="I27" s="3">
        <f t="shared" si="3"/>
        <v>0.16499999999999915</v>
      </c>
      <c r="J27" s="3">
        <f t="shared" si="3"/>
        <v>0.15999999999999659</v>
      </c>
      <c r="K27" s="3">
        <f t="shared" si="3"/>
        <v>0.17200000000000415</v>
      </c>
      <c r="L27" s="3">
        <f t="shared" si="3"/>
        <v>0.17399999999999949</v>
      </c>
      <c r="M27" s="3">
        <f t="shared" si="3"/>
        <v>0.21199999999999619</v>
      </c>
      <c r="N27" s="3">
        <f t="shared" si="3"/>
        <v>0.20799999999999841</v>
      </c>
      <c r="O27" s="3">
        <f t="shared" si="3"/>
        <v>0.21400000000000574</v>
      </c>
      <c r="P27" s="3">
        <f t="shared" si="3"/>
        <v>0.21899999999999409</v>
      </c>
      <c r="Q27" s="3">
        <f t="shared" si="3"/>
        <v>0.47400000000000375</v>
      </c>
      <c r="R27" s="3">
        <f t="shared" si="3"/>
        <v>0.3680000000000021</v>
      </c>
      <c r="S27" s="3">
        <f t="shared" si="3"/>
        <v>0.44999999999999574</v>
      </c>
      <c r="T27" s="3">
        <f t="shared" si="3"/>
        <v>0.46300000000000097</v>
      </c>
      <c r="U27" s="8">
        <f t="shared" si="3"/>
        <v>0.48799999999999955</v>
      </c>
      <c r="V27" s="3">
        <f t="shared" si="5"/>
        <v>16.780487804878447</v>
      </c>
      <c r="W27" s="3">
        <f t="shared" si="6"/>
        <v>16.926070038910449</v>
      </c>
      <c r="X27" s="3">
        <f t="shared" si="7"/>
        <v>20.287081339712522</v>
      </c>
      <c r="Y27" s="3">
        <f t="shared" si="8"/>
        <v>20.233463035019291</v>
      </c>
      <c r="Z27" s="3">
        <f t="shared" si="9"/>
        <v>20.498084291188103</v>
      </c>
      <c r="AA27" s="3">
        <f t="shared" si="10"/>
        <v>20.758293838862318</v>
      </c>
      <c r="AB27" s="3">
        <f t="shared" si="11"/>
        <v>28.400239664469868</v>
      </c>
      <c r="AC27" s="3">
        <f t="shared" si="12"/>
        <v>28.885400313971566</v>
      </c>
      <c r="AD27" s="3">
        <f t="shared" si="13"/>
        <v>28.391167192428831</v>
      </c>
      <c r="AE27" s="3">
        <f t="shared" si="14"/>
        <v>28.457283343577277</v>
      </c>
      <c r="AF27" s="3">
        <f t="shared" si="15"/>
        <v>29.433051869722636</v>
      </c>
    </row>
    <row r="28" spans="1:32" x14ac:dyDescent="0.3">
      <c r="A28" t="s">
        <v>8</v>
      </c>
      <c r="B28" s="3">
        <f t="shared" si="2"/>
        <v>0.35300000000000153</v>
      </c>
      <c r="C28" s="3">
        <f t="shared" si="3"/>
        <v>0.35500000000000398</v>
      </c>
      <c r="D28" s="3">
        <f t="shared" si="3"/>
        <v>0.34399999999999409</v>
      </c>
      <c r="E28" s="3">
        <f t="shared" si="3"/>
        <v>9.2000000000005855E-2</v>
      </c>
      <c r="F28" s="3">
        <f t="shared" si="3"/>
        <v>9.3999999999994088E-2</v>
      </c>
      <c r="G28" s="3">
        <f t="shared" si="3"/>
        <v>0.10900000000000176</v>
      </c>
      <c r="H28" s="3">
        <f t="shared" si="3"/>
        <v>0.1039999999999992</v>
      </c>
      <c r="I28" s="3">
        <f t="shared" si="3"/>
        <v>0.1180000000000021</v>
      </c>
      <c r="J28" s="3">
        <f t="shared" si="3"/>
        <v>0.1109999999999971</v>
      </c>
      <c r="K28" s="3">
        <f t="shared" si="3"/>
        <v>0.12400000000000233</v>
      </c>
      <c r="L28" s="3">
        <f t="shared" si="3"/>
        <v>0.12400000000000233</v>
      </c>
      <c r="M28" s="3">
        <f t="shared" si="3"/>
        <v>0.11399999999999721</v>
      </c>
      <c r="N28" s="3">
        <f t="shared" si="3"/>
        <v>0.11299999999999955</v>
      </c>
      <c r="O28" s="3">
        <f t="shared" si="3"/>
        <v>0.11599999999999966</v>
      </c>
      <c r="P28" s="3">
        <f t="shared" si="3"/>
        <v>0.12199999999999989</v>
      </c>
      <c r="Q28" s="3">
        <f t="shared" si="3"/>
        <v>0.35099999999999909</v>
      </c>
      <c r="R28" s="3">
        <f t="shared" si="3"/>
        <v>0.26600000000000534</v>
      </c>
      <c r="S28" s="3">
        <f t="shared" si="3"/>
        <v>0.33500000000000085</v>
      </c>
      <c r="T28" s="3">
        <f t="shared" si="3"/>
        <v>0.34399999999999409</v>
      </c>
      <c r="U28" s="8">
        <f t="shared" si="3"/>
        <v>0.31700000000000017</v>
      </c>
      <c r="V28" s="3">
        <f t="shared" si="5"/>
        <v>12.09756097560998</v>
      </c>
      <c r="W28" s="3">
        <f t="shared" si="6"/>
        <v>12.062256809338741</v>
      </c>
      <c r="X28" s="3">
        <f t="shared" si="7"/>
        <v>10.909090909090626</v>
      </c>
      <c r="Y28" s="3">
        <f t="shared" si="8"/>
        <v>10.992217898832635</v>
      </c>
      <c r="Z28" s="3">
        <f t="shared" si="9"/>
        <v>11.111111111110977</v>
      </c>
      <c r="AA28" s="3">
        <f t="shared" si="10"/>
        <v>11.563981042654197</v>
      </c>
      <c r="AB28" s="3">
        <f t="shared" si="11"/>
        <v>21.030557219892025</v>
      </c>
      <c r="AC28" s="3">
        <f t="shared" si="12"/>
        <v>20.879120879121054</v>
      </c>
      <c r="AD28" s="3">
        <f t="shared" si="13"/>
        <v>21.135646687697275</v>
      </c>
      <c r="AE28" s="3">
        <f t="shared" si="14"/>
        <v>21.143208358942537</v>
      </c>
      <c r="AF28" s="3">
        <f t="shared" si="15"/>
        <v>19.119420989143624</v>
      </c>
    </row>
    <row r="29" spans="1:32" x14ac:dyDescent="0.3">
      <c r="A29" t="s">
        <v>9</v>
      </c>
      <c r="B29" s="3">
        <f t="shared" si="2"/>
        <v>0.367999999999995</v>
      </c>
      <c r="C29" s="3">
        <f t="shared" si="3"/>
        <v>0.37099999999999511</v>
      </c>
      <c r="D29" s="3">
        <f t="shared" si="3"/>
        <v>0.35999999999999943</v>
      </c>
      <c r="E29" s="3">
        <f t="shared" si="3"/>
        <v>0.35099999999999909</v>
      </c>
      <c r="F29" s="3">
        <f t="shared" si="3"/>
        <v>0.3510000000000133</v>
      </c>
      <c r="G29" s="3">
        <f t="shared" si="3"/>
        <v>0.36599999999999966</v>
      </c>
      <c r="H29" s="3">
        <f t="shared" si="3"/>
        <v>0.35599999999999454</v>
      </c>
      <c r="I29" s="3">
        <f t="shared" si="3"/>
        <v>0.36199999999999477</v>
      </c>
      <c r="J29" s="3">
        <f t="shared" si="3"/>
        <v>0.35000000000000853</v>
      </c>
      <c r="K29" s="3">
        <f t="shared" si="3"/>
        <v>0.36099999999999</v>
      </c>
      <c r="L29" s="3">
        <f t="shared" si="3"/>
        <v>0.35999999999999943</v>
      </c>
      <c r="M29" s="3">
        <f t="shared" si="3"/>
        <v>0.35900000000000887</v>
      </c>
      <c r="N29" s="3">
        <f t="shared" si="3"/>
        <v>0.35500000000000398</v>
      </c>
      <c r="O29" s="3">
        <f t="shared" si="3"/>
        <v>0.35699999999999932</v>
      </c>
      <c r="P29" s="3">
        <f t="shared" si="3"/>
        <v>0.35799999999998988</v>
      </c>
      <c r="Q29" s="3">
        <f t="shared" si="3"/>
        <v>0.35800000000000409</v>
      </c>
      <c r="R29" s="3">
        <f t="shared" si="3"/>
        <v>0.26900000000000546</v>
      </c>
      <c r="S29" s="3">
        <f t="shared" si="3"/>
        <v>0.34199999999999875</v>
      </c>
      <c r="T29" s="3">
        <f t="shared" si="3"/>
        <v>0.3539999999999992</v>
      </c>
      <c r="U29" s="8">
        <f t="shared" si="3"/>
        <v>0.40299999999999869</v>
      </c>
      <c r="V29" s="3">
        <f t="shared" si="5"/>
        <v>35.219512195120963</v>
      </c>
      <c r="W29" s="3">
        <f t="shared" si="6"/>
        <v>35.019455252918213</v>
      </c>
      <c r="X29" s="3">
        <f t="shared" si="7"/>
        <v>34.354066985646725</v>
      </c>
      <c r="Y29" s="3">
        <f t="shared" si="8"/>
        <v>34.533073929961461</v>
      </c>
      <c r="Z29" s="3">
        <f t="shared" si="9"/>
        <v>34.195402298850198</v>
      </c>
      <c r="AA29" s="3">
        <f t="shared" si="10"/>
        <v>33.933649289099094</v>
      </c>
      <c r="AB29" s="3">
        <f t="shared" si="11"/>
        <v>21.449970041941455</v>
      </c>
      <c r="AC29" s="3">
        <f t="shared" si="12"/>
        <v>21.114599686028438</v>
      </c>
      <c r="AD29" s="3">
        <f t="shared" si="13"/>
        <v>21.57728706624604</v>
      </c>
      <c r="AE29" s="3">
        <f t="shared" si="14"/>
        <v>21.757836508912121</v>
      </c>
      <c r="AF29" s="3">
        <f t="shared" si="15"/>
        <v>24.306393244873348</v>
      </c>
    </row>
    <row r="30" spans="1:32" x14ac:dyDescent="0.3">
      <c r="A30" t="s">
        <v>10</v>
      </c>
      <c r="B30" s="3">
        <f t="shared" si="2"/>
        <v>5.6000000000000938E-2</v>
      </c>
      <c r="C30" s="3">
        <f t="shared" si="3"/>
        <v>5.6000000000000938E-2</v>
      </c>
      <c r="D30" s="3">
        <f t="shared" si="3"/>
        <v>5.3999999999998494E-2</v>
      </c>
      <c r="E30" s="3">
        <f t="shared" si="3"/>
        <v>5.1999999999999602E-2</v>
      </c>
      <c r="F30" s="3">
        <f t="shared" si="3"/>
        <v>5.3000000000000824E-2</v>
      </c>
      <c r="G30" s="3">
        <f t="shared" si="3"/>
        <v>5.6000000000000938E-2</v>
      </c>
      <c r="H30" s="3">
        <f t="shared" si="3"/>
        <v>5.3999999999998494E-2</v>
      </c>
      <c r="I30" s="3">
        <f t="shared" si="3"/>
        <v>5.6000000000000938E-2</v>
      </c>
      <c r="J30" s="3">
        <f t="shared" si="3"/>
        <v>5.2999999999997272E-2</v>
      </c>
      <c r="K30" s="3">
        <f t="shared" si="3"/>
        <v>5.6000000000000938E-2</v>
      </c>
      <c r="L30" s="3">
        <f t="shared" si="3"/>
        <v>5.6000000000000938E-2</v>
      </c>
      <c r="M30" s="3">
        <f t="shared" si="3"/>
        <v>5.6000000000000938E-2</v>
      </c>
      <c r="N30" s="3">
        <f t="shared" si="3"/>
        <v>5.4999999999999716E-2</v>
      </c>
      <c r="O30" s="3">
        <f t="shared" si="3"/>
        <v>5.6000000000000938E-2</v>
      </c>
      <c r="P30" s="3">
        <f t="shared" si="3"/>
        <v>5.5999999999997385E-2</v>
      </c>
      <c r="Q30" s="3">
        <f t="shared" si="3"/>
        <v>5.6000000000000938E-2</v>
      </c>
      <c r="R30" s="3">
        <f t="shared" si="3"/>
        <v>4.2000000000001592E-2</v>
      </c>
      <c r="S30" s="3">
        <f t="shared" si="3"/>
        <v>5.3999999999998494E-2</v>
      </c>
      <c r="T30" s="3">
        <f t="shared" si="3"/>
        <v>5.6000000000000938E-2</v>
      </c>
      <c r="U30" s="8">
        <f t="shared" si="3"/>
        <v>4.1000000000000369E-2</v>
      </c>
      <c r="V30" s="3">
        <f t="shared" si="5"/>
        <v>5.4634146341464316</v>
      </c>
      <c r="W30" s="3">
        <f t="shared" si="6"/>
        <v>5.4474708171207116</v>
      </c>
      <c r="X30" s="3">
        <f t="shared" si="7"/>
        <v>5.3588516746412296</v>
      </c>
      <c r="Y30" s="3">
        <f t="shared" si="8"/>
        <v>5.3501945525291523</v>
      </c>
      <c r="Z30" s="3">
        <f t="shared" si="9"/>
        <v>5.3639846743295436</v>
      </c>
      <c r="AA30" s="3">
        <f t="shared" si="10"/>
        <v>5.3080568720377492</v>
      </c>
      <c r="AB30" s="3">
        <f t="shared" si="11"/>
        <v>3.3553025763930946</v>
      </c>
      <c r="AC30" s="3">
        <f t="shared" si="12"/>
        <v>3.2967032967033827</v>
      </c>
      <c r="AD30" s="3">
        <f t="shared" si="13"/>
        <v>3.4069400630913971</v>
      </c>
      <c r="AE30" s="3">
        <f t="shared" si="14"/>
        <v>3.4419176398279716</v>
      </c>
      <c r="AF30" s="3">
        <f t="shared" si="15"/>
        <v>2.4728588661037705</v>
      </c>
    </row>
    <row r="31" spans="1:32" x14ac:dyDescent="0.3">
      <c r="A31" t="s">
        <v>11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3">
        <f t="shared" si="3"/>
        <v>1.3999999999999346E-2</v>
      </c>
      <c r="H31" s="3">
        <f t="shared" si="3"/>
        <v>1.3000000000001677E-2</v>
      </c>
      <c r="I31" s="3">
        <f t="shared" si="3"/>
        <v>1.3999999999999346E-2</v>
      </c>
      <c r="J31" s="3">
        <f t="shared" si="3"/>
        <v>1.2999999999998124E-2</v>
      </c>
      <c r="K31" s="3">
        <f t="shared" si="3"/>
        <v>1.4000000000002899E-2</v>
      </c>
      <c r="L31" s="3">
        <f t="shared" si="3"/>
        <v>1.3999999999999346E-2</v>
      </c>
      <c r="M31" s="3">
        <f t="shared" si="3"/>
        <v>1.3999999999999346E-2</v>
      </c>
      <c r="N31" s="3">
        <f t="shared" si="3"/>
        <v>1.3999999999999346E-2</v>
      </c>
      <c r="O31" s="3">
        <f t="shared" si="3"/>
        <v>1.3999999999999346E-2</v>
      </c>
      <c r="P31" s="3">
        <f t="shared" si="3"/>
        <v>1.4000000000002899E-2</v>
      </c>
      <c r="Q31" s="3">
        <f t="shared" si="3"/>
        <v>1.3999999999999346E-2</v>
      </c>
      <c r="R31" s="3">
        <f t="shared" si="3"/>
        <v>9.9999999999980105E-3</v>
      </c>
      <c r="S31" s="3">
        <f t="shared" si="3"/>
        <v>1.4000000000002899E-2</v>
      </c>
      <c r="T31" s="3">
        <f t="shared" si="3"/>
        <v>1.3999999999999346E-2</v>
      </c>
      <c r="U31" s="3">
        <f t="shared" si="3"/>
        <v>-2.0000000000024443E-3</v>
      </c>
      <c r="V31" s="3">
        <f t="shared" si="5"/>
        <v>1.3658536585368679</v>
      </c>
      <c r="W31" s="3">
        <f t="shared" si="6"/>
        <v>1.3618677042800913</v>
      </c>
      <c r="X31" s="3">
        <f t="shared" si="7"/>
        <v>1.3397129186602224</v>
      </c>
      <c r="Y31" s="3">
        <f t="shared" si="8"/>
        <v>1.3618677042800913</v>
      </c>
      <c r="Z31" s="3">
        <f t="shared" si="9"/>
        <v>1.3409961685823009</v>
      </c>
      <c r="AA31" s="3">
        <f t="shared" si="10"/>
        <v>1.3270142180097739</v>
      </c>
      <c r="AB31" s="3">
        <f t="shared" si="11"/>
        <v>0.83882564409822036</v>
      </c>
      <c r="AC31" s="3">
        <f t="shared" si="12"/>
        <v>0.7849293563577624</v>
      </c>
      <c r="AD31" s="3">
        <f t="shared" si="13"/>
        <v>0.88328075709797715</v>
      </c>
      <c r="AE31" s="3">
        <f t="shared" si="14"/>
        <v>0.86047940995693839</v>
      </c>
      <c r="AF31" s="3">
        <f t="shared" si="15"/>
        <v>-0.12062726176130588</v>
      </c>
    </row>
    <row r="32" spans="1:32" x14ac:dyDescent="0.3">
      <c r="A32" t="s">
        <v>12</v>
      </c>
      <c r="B32" s="3">
        <f>B10-C10</f>
        <v>0</v>
      </c>
      <c r="C32" s="3">
        <f t="shared" si="3"/>
        <v>0</v>
      </c>
      <c r="D32" s="3">
        <f t="shared" si="3"/>
        <v>0</v>
      </c>
      <c r="E32" s="3">
        <f t="shared" si="3"/>
        <v>0</v>
      </c>
      <c r="F32" s="3">
        <f t="shared" si="3"/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f t="shared" si="3"/>
        <v>3.0000000000001137E-3</v>
      </c>
      <c r="M32" s="3">
        <f t="shared" si="3"/>
        <v>3.9999999999977831E-3</v>
      </c>
      <c r="N32" s="3">
        <f t="shared" si="3"/>
        <v>3.0000000000001137E-3</v>
      </c>
      <c r="O32" s="3">
        <f t="shared" si="3"/>
        <v>4.0000000000048885E-3</v>
      </c>
      <c r="P32" s="3">
        <f t="shared" si="3"/>
        <v>3.0000000000001137E-3</v>
      </c>
      <c r="Q32" s="3">
        <f t="shared" si="3"/>
        <v>3.9999999999977831E-3</v>
      </c>
      <c r="R32" s="3">
        <f t="shared" si="3"/>
        <v>2.0000000000024443E-3</v>
      </c>
      <c r="S32" s="3">
        <f t="shared" si="3"/>
        <v>3.9999999999977831E-3</v>
      </c>
      <c r="T32" s="3">
        <f t="shared" si="3"/>
        <v>3.0000000000001137E-3</v>
      </c>
      <c r="U32" s="8">
        <f t="shared" si="3"/>
        <v>0</v>
      </c>
      <c r="V32" s="3">
        <f t="shared" si="5"/>
        <v>0</v>
      </c>
      <c r="W32" s="3">
        <f t="shared" si="6"/>
        <v>0.29182879377432996</v>
      </c>
      <c r="X32" s="3">
        <f t="shared" si="7"/>
        <v>0.38277511961701216</v>
      </c>
      <c r="Y32" s="3">
        <f t="shared" si="8"/>
        <v>0.29182879377432996</v>
      </c>
      <c r="Z32" s="3">
        <f t="shared" si="9"/>
        <v>0.38314176245257209</v>
      </c>
      <c r="AA32" s="3">
        <f t="shared" si="10"/>
        <v>0.28436018957347486</v>
      </c>
      <c r="AB32" s="3">
        <f t="shared" si="11"/>
        <v>0.23966446974222705</v>
      </c>
      <c r="AC32" s="3">
        <f t="shared" si="12"/>
        <v>0.15698587127177557</v>
      </c>
      <c r="AD32" s="3">
        <f t="shared" si="13"/>
        <v>0.2523659305992299</v>
      </c>
      <c r="AE32" s="3">
        <f t="shared" si="14"/>
        <v>0.1843884449907881</v>
      </c>
      <c r="AF32" s="3">
        <f t="shared" si="15"/>
        <v>0</v>
      </c>
    </row>
    <row r="33" spans="1:32" x14ac:dyDescent="0.3">
      <c r="A33" t="s">
        <v>13</v>
      </c>
      <c r="B33" s="3">
        <f>B11-C11</f>
        <v>0</v>
      </c>
      <c r="C33" s="3">
        <f t="shared" si="3"/>
        <v>0</v>
      </c>
      <c r="D33" s="3">
        <f t="shared" si="3"/>
        <v>0</v>
      </c>
      <c r="E33" s="3">
        <f t="shared" si="3"/>
        <v>0</v>
      </c>
      <c r="F33" s="3">
        <f t="shared" si="3"/>
        <v>0</v>
      </c>
      <c r="G33" s="3">
        <f t="shared" si="3"/>
        <v>0</v>
      </c>
      <c r="H33" s="3">
        <f t="shared" si="3"/>
        <v>0</v>
      </c>
      <c r="I33" s="3">
        <f t="shared" si="3"/>
        <v>0</v>
      </c>
      <c r="J33" s="3">
        <f t="shared" si="3"/>
        <v>0</v>
      </c>
      <c r="K33" s="3">
        <f t="shared" si="3"/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f t="shared" si="3"/>
        <v>0</v>
      </c>
      <c r="R33" s="3">
        <f t="shared" si="3"/>
        <v>0</v>
      </c>
      <c r="S33" s="3">
        <f t="shared" si="3"/>
        <v>0</v>
      </c>
      <c r="T33" s="3">
        <f t="shared" si="3"/>
        <v>0</v>
      </c>
      <c r="U33" s="8">
        <v>0</v>
      </c>
      <c r="V33" s="3">
        <f t="shared" si="5"/>
        <v>0</v>
      </c>
      <c r="W33" s="3">
        <f t="shared" si="6"/>
        <v>0</v>
      </c>
      <c r="X33" s="3">
        <f t="shared" si="7"/>
        <v>0</v>
      </c>
      <c r="Y33" s="3">
        <f t="shared" si="8"/>
        <v>0</v>
      </c>
      <c r="Z33" s="3">
        <f t="shared" si="9"/>
        <v>0</v>
      </c>
      <c r="AA33" s="3">
        <f t="shared" si="10"/>
        <v>0</v>
      </c>
      <c r="AB33" s="3">
        <f t="shared" si="11"/>
        <v>0</v>
      </c>
      <c r="AC33" s="3">
        <f t="shared" si="12"/>
        <v>0</v>
      </c>
      <c r="AD33" s="3">
        <f t="shared" si="13"/>
        <v>0</v>
      </c>
      <c r="AE33" s="3">
        <f t="shared" si="14"/>
        <v>0</v>
      </c>
      <c r="AF33" s="3">
        <f t="shared" si="15"/>
        <v>0</v>
      </c>
    </row>
    <row r="34" spans="1:32" x14ac:dyDescent="0.3">
      <c r="A34" t="s">
        <v>23</v>
      </c>
      <c r="B34" s="3">
        <f>B12-C12</f>
        <v>0</v>
      </c>
      <c r="C34" s="3">
        <f t="shared" si="3"/>
        <v>0</v>
      </c>
      <c r="D34" s="3">
        <f t="shared" si="3"/>
        <v>0</v>
      </c>
      <c r="E34" s="3">
        <f t="shared" si="3"/>
        <v>0</v>
      </c>
      <c r="F34" s="3">
        <f t="shared" si="3"/>
        <v>0</v>
      </c>
      <c r="G34" s="3">
        <f t="shared" si="3"/>
        <v>0</v>
      </c>
      <c r="H34" s="3">
        <f t="shared" si="3"/>
        <v>0</v>
      </c>
      <c r="I34" s="3">
        <f t="shared" si="3"/>
        <v>0</v>
      </c>
      <c r="J34" s="3">
        <f t="shared" si="3"/>
        <v>0</v>
      </c>
      <c r="K34" s="3">
        <f t="shared" si="3"/>
        <v>0</v>
      </c>
      <c r="L34" s="3">
        <f t="shared" si="3"/>
        <v>0</v>
      </c>
      <c r="M34" s="3">
        <f t="shared" si="3"/>
        <v>0</v>
      </c>
      <c r="N34" s="3">
        <f t="shared" si="3"/>
        <v>0</v>
      </c>
      <c r="O34" s="3">
        <f t="shared" si="3"/>
        <v>0</v>
      </c>
      <c r="P34" s="3">
        <f t="shared" si="3"/>
        <v>0</v>
      </c>
      <c r="Q34" s="3">
        <v>0</v>
      </c>
      <c r="R34" s="3">
        <v>0</v>
      </c>
      <c r="S34" s="3">
        <v>0</v>
      </c>
      <c r="T34" s="3">
        <v>0</v>
      </c>
      <c r="U34" s="8">
        <v>0</v>
      </c>
      <c r="V34" s="3">
        <f t="shared" si="5"/>
        <v>0</v>
      </c>
      <c r="W34" s="3">
        <f t="shared" si="6"/>
        <v>0</v>
      </c>
      <c r="X34" s="3">
        <f t="shared" si="7"/>
        <v>0</v>
      </c>
      <c r="Y34" s="3">
        <f t="shared" si="8"/>
        <v>0</v>
      </c>
      <c r="Z34" s="3">
        <f t="shared" si="9"/>
        <v>0</v>
      </c>
      <c r="AA34" s="3">
        <f t="shared" si="10"/>
        <v>0</v>
      </c>
      <c r="AB34" s="3">
        <f t="shared" si="11"/>
        <v>0</v>
      </c>
      <c r="AC34" s="3">
        <f t="shared" si="12"/>
        <v>0</v>
      </c>
      <c r="AD34" s="3">
        <f t="shared" si="13"/>
        <v>0</v>
      </c>
      <c r="AE34" s="3">
        <f t="shared" si="14"/>
        <v>0</v>
      </c>
      <c r="AF34" s="3">
        <f t="shared" si="15"/>
        <v>0</v>
      </c>
    </row>
    <row r="35" spans="1:32" x14ac:dyDescent="0.3">
      <c r="A35" s="2" t="s">
        <v>15</v>
      </c>
      <c r="B35" s="5">
        <f>SUM(B25:B34)</f>
        <v>1.0980000000000008</v>
      </c>
      <c r="C35" s="5">
        <f t="shared" ref="C35:U35" si="16">SUM(C25:C34)</f>
        <v>1.1149999999999949</v>
      </c>
      <c r="D35" s="5">
        <f t="shared" si="16"/>
        <v>1.085999999999995</v>
      </c>
      <c r="E35" s="5">
        <f t="shared" si="16"/>
        <v>0.86100000000000776</v>
      </c>
      <c r="F35" s="5">
        <f t="shared" si="16"/>
        <v>0.86500000000000199</v>
      </c>
      <c r="G35" s="5">
        <f t="shared" si="16"/>
        <v>0.94000000000000128</v>
      </c>
      <c r="H35" s="5">
        <f t="shared" si="16"/>
        <v>0.91000000000000014</v>
      </c>
      <c r="I35" s="5">
        <f t="shared" si="16"/>
        <v>1.0149999999999952</v>
      </c>
      <c r="J35" s="5">
        <f t="shared" si="16"/>
        <v>0.97999999999999865</v>
      </c>
      <c r="K35" s="5">
        <f t="shared" si="16"/>
        <v>1.0250000000000004</v>
      </c>
      <c r="L35" s="5">
        <f t="shared" si="16"/>
        <v>1.0280000000000005</v>
      </c>
      <c r="M35" s="5">
        <f t="shared" si="16"/>
        <v>1.0450000000000017</v>
      </c>
      <c r="N35" s="5">
        <f t="shared" si="16"/>
        <v>1.0280000000000005</v>
      </c>
      <c r="O35" s="5">
        <f t="shared" si="16"/>
        <v>1.0440000000000094</v>
      </c>
      <c r="P35" s="5">
        <f t="shared" si="16"/>
        <v>1.0549999999999837</v>
      </c>
      <c r="Q35" s="5">
        <f t="shared" si="16"/>
        <v>1.6690000000000058</v>
      </c>
      <c r="R35" s="5">
        <f t="shared" si="16"/>
        <v>1.2740000000000151</v>
      </c>
      <c r="S35" s="5">
        <f t="shared" si="16"/>
        <v>1.5849999999999955</v>
      </c>
      <c r="T35" s="5">
        <f t="shared" si="16"/>
        <v>1.6269999999999953</v>
      </c>
      <c r="U35" s="5">
        <f t="shared" si="16"/>
        <v>1.6579999999999941</v>
      </c>
      <c r="V35" s="15">
        <f>SUM(B35:T35)</f>
        <v>21.25</v>
      </c>
    </row>
    <row r="36" spans="1:32" x14ac:dyDescent="0.3">
      <c r="A36" s="2" t="s">
        <v>24</v>
      </c>
      <c r="B36" s="5">
        <f>(100/B13)*B35</f>
        <v>0.52139227883565264</v>
      </c>
      <c r="C36" s="5">
        <f t="shared" ref="C36:U36" si="17">(100/C13)*C35</f>
        <v>0.52229717069514459</v>
      </c>
      <c r="D36" s="5">
        <f t="shared" si="17"/>
        <v>0.50062924393920305</v>
      </c>
      <c r="E36" s="5">
        <f t="shared" si="17"/>
        <v>0.389564556412209</v>
      </c>
      <c r="F36" s="5">
        <f t="shared" si="17"/>
        <v>0.38275013717057033</v>
      </c>
      <c r="G36" s="5">
        <f t="shared" si="17"/>
        <v>0.40630551581349766</v>
      </c>
      <c r="H36" s="5">
        <f t="shared" si="17"/>
        <v>0.38341458070876933</v>
      </c>
      <c r="I36" s="5">
        <f t="shared" si="17"/>
        <v>0.41689770603577325</v>
      </c>
      <c r="J36" s="5">
        <f t="shared" si="17"/>
        <v>0.39359168477322237</v>
      </c>
      <c r="K36" s="5">
        <f t="shared" si="17"/>
        <v>0.40332576523686053</v>
      </c>
      <c r="L36" s="5">
        <f t="shared" si="17"/>
        <v>0.39732539713214565</v>
      </c>
      <c r="M36" s="5">
        <f t="shared" si="17"/>
        <v>0.39736257719100854</v>
      </c>
      <c r="N36" s="5">
        <f t="shared" si="17"/>
        <v>0.38434791711843763</v>
      </c>
      <c r="O36" s="5">
        <f t="shared" si="17"/>
        <v>0.38366413953027212</v>
      </c>
      <c r="P36" s="5">
        <f t="shared" si="17"/>
        <v>0.38151789879468689</v>
      </c>
      <c r="Q36" s="5">
        <f t="shared" si="17"/>
        <v>0.59418066082573162</v>
      </c>
      <c r="R36" s="5">
        <f t="shared" si="17"/>
        <v>0.44644421549869828</v>
      </c>
      <c r="S36" s="5">
        <f t="shared" si="17"/>
        <v>0.53593467345178969</v>
      </c>
      <c r="T36" s="5">
        <f t="shared" si="17"/>
        <v>0.53846892137426916</v>
      </c>
      <c r="U36" s="5">
        <f t="shared" si="17"/>
        <v>0.53877524493476336</v>
      </c>
      <c r="V36" s="13">
        <f>AVERAGE(B36:T36)</f>
        <v>0.44102184423883911</v>
      </c>
    </row>
    <row r="37" spans="1:32" x14ac:dyDescent="0.3">
      <c r="A37" t="s">
        <v>46</v>
      </c>
      <c r="B37" s="33">
        <f>B35/B13</f>
        <v>5.2139227883565261E-3</v>
      </c>
      <c r="C37" s="33">
        <f t="shared" ref="C37:T37" si="18">C35/C13</f>
        <v>5.222971706951446E-3</v>
      </c>
      <c r="D37" s="33">
        <f t="shared" si="18"/>
        <v>5.0062924393920304E-3</v>
      </c>
      <c r="E37" s="33">
        <f t="shared" si="18"/>
        <v>3.8956455641220899E-3</v>
      </c>
      <c r="F37" s="33">
        <f t="shared" si="18"/>
        <v>3.8275013717057032E-3</v>
      </c>
      <c r="G37" s="33">
        <f t="shared" si="18"/>
        <v>4.0630551581349768E-3</v>
      </c>
      <c r="H37" s="33">
        <f t="shared" si="18"/>
        <v>3.8341458070876933E-3</v>
      </c>
      <c r="I37" s="33">
        <f t="shared" si="18"/>
        <v>4.1689770603577326E-3</v>
      </c>
      <c r="J37" s="33">
        <f t="shared" si="18"/>
        <v>3.9359168477322241E-3</v>
      </c>
      <c r="K37" s="33">
        <f t="shared" si="18"/>
        <v>4.0332576523686055E-3</v>
      </c>
      <c r="L37" s="33">
        <f t="shared" si="18"/>
        <v>3.9732539713214559E-3</v>
      </c>
      <c r="M37" s="33">
        <f t="shared" si="18"/>
        <v>3.9736257719100851E-3</v>
      </c>
      <c r="N37" s="33">
        <f t="shared" si="18"/>
        <v>3.8434791711843765E-3</v>
      </c>
      <c r="O37" s="33">
        <f t="shared" si="18"/>
        <v>3.8366413953027211E-3</v>
      </c>
      <c r="P37" s="33">
        <f t="shared" si="18"/>
        <v>3.8151789879468686E-3</v>
      </c>
      <c r="Q37" s="33">
        <f t="shared" si="18"/>
        <v>5.941806608257316E-3</v>
      </c>
      <c r="R37" s="33">
        <f t="shared" si="18"/>
        <v>4.4644421549869823E-3</v>
      </c>
      <c r="S37" s="33">
        <f t="shared" si="18"/>
        <v>5.3593467345178971E-3</v>
      </c>
      <c r="T37" s="33">
        <f t="shared" si="18"/>
        <v>5.3846892137426909E-3</v>
      </c>
      <c r="V37" s="12" t="s">
        <v>43</v>
      </c>
    </row>
    <row r="38" spans="1:32" x14ac:dyDescent="0.3">
      <c r="A38" s="1" t="s">
        <v>25</v>
      </c>
      <c r="B38" s="1" t="s">
        <v>1</v>
      </c>
      <c r="C38" s="1"/>
    </row>
    <row r="39" spans="1:32" x14ac:dyDescent="0.3">
      <c r="A39" t="s">
        <v>4</v>
      </c>
      <c r="B39">
        <v>2000</v>
      </c>
      <c r="C39">
        <v>2001</v>
      </c>
      <c r="D39">
        <v>2002</v>
      </c>
      <c r="E39">
        <v>2003</v>
      </c>
      <c r="F39">
        <v>2004</v>
      </c>
      <c r="G39">
        <v>2005</v>
      </c>
      <c r="H39">
        <v>2006</v>
      </c>
      <c r="I39">
        <v>2007</v>
      </c>
      <c r="J39">
        <v>2008</v>
      </c>
      <c r="K39">
        <v>2009</v>
      </c>
      <c r="L39">
        <v>2010</v>
      </c>
      <c r="M39">
        <v>2011</v>
      </c>
      <c r="N39">
        <v>2012</v>
      </c>
      <c r="O39">
        <v>2013</v>
      </c>
      <c r="P39">
        <v>2014</v>
      </c>
      <c r="Q39">
        <v>2015</v>
      </c>
      <c r="R39">
        <v>2016</v>
      </c>
      <c r="S39">
        <v>2017</v>
      </c>
      <c r="T39">
        <v>2018</v>
      </c>
      <c r="U39">
        <v>2019</v>
      </c>
    </row>
    <row r="40" spans="1:32" x14ac:dyDescent="0.3">
      <c r="A40" t="s">
        <v>5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</row>
    <row r="41" spans="1:32" x14ac:dyDescent="0.3">
      <c r="A41" t="s">
        <v>6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</row>
    <row r="42" spans="1:32" x14ac:dyDescent="0.3">
      <c r="A42" t="s">
        <v>7</v>
      </c>
      <c r="B42" s="3">
        <f t="shared" ref="B42:B49" si="19">C5-B5</f>
        <v>-4.700000000000415E-2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</row>
    <row r="43" spans="1:32" x14ac:dyDescent="0.3">
      <c r="A43" t="s">
        <v>8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</row>
    <row r="44" spans="1:32" x14ac:dyDescent="0.3">
      <c r="A44" t="s">
        <v>9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</row>
    <row r="45" spans="1:32" x14ac:dyDescent="0.3">
      <c r="A45" t="s">
        <v>10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f t="shared" ref="C45:U49" si="20">S8-R8</f>
        <v>-4.2000000000001592E-2</v>
      </c>
      <c r="S45" s="3">
        <v>0</v>
      </c>
      <c r="T45" s="3">
        <v>0</v>
      </c>
      <c r="U45" s="3">
        <v>0</v>
      </c>
    </row>
    <row r="46" spans="1:32" x14ac:dyDescent="0.3">
      <c r="A46" t="s">
        <v>11</v>
      </c>
      <c r="B46" s="3">
        <f t="shared" si="19"/>
        <v>3.988</v>
      </c>
      <c r="C46" s="3">
        <f t="shared" si="20"/>
        <v>4.5620000000000012</v>
      </c>
      <c r="D46" s="3">
        <f t="shared" si="20"/>
        <v>5.1749999999999989</v>
      </c>
      <c r="E46" s="3">
        <f t="shared" si="20"/>
        <v>5.8409999999999993</v>
      </c>
      <c r="F46" s="3">
        <f t="shared" si="20"/>
        <v>6.2220000000000013</v>
      </c>
      <c r="G46" s="3">
        <f t="shared" si="20"/>
        <v>-1.3999999999999346E-2</v>
      </c>
      <c r="H46" s="3">
        <f t="shared" si="20"/>
        <v>-1.3000000000001677E-2</v>
      </c>
      <c r="I46" s="3">
        <f t="shared" si="20"/>
        <v>-1.3999999999999346E-2</v>
      </c>
      <c r="J46" s="3">
        <f t="shared" si="20"/>
        <v>-1.2999999999998124E-2</v>
      </c>
      <c r="K46" s="3">
        <f t="shared" si="20"/>
        <v>-1.4000000000002899E-2</v>
      </c>
      <c r="L46" s="3">
        <f t="shared" si="20"/>
        <v>-1.3999999999999346E-2</v>
      </c>
      <c r="M46" s="3">
        <f t="shared" si="20"/>
        <v>-1.3999999999999346E-2</v>
      </c>
      <c r="N46" s="3">
        <f t="shared" si="20"/>
        <v>-1.3999999999999346E-2</v>
      </c>
      <c r="O46" s="3">
        <f t="shared" si="20"/>
        <v>-1.3999999999999346E-2</v>
      </c>
      <c r="P46" s="3">
        <f t="shared" si="20"/>
        <v>-1.4000000000002899E-2</v>
      </c>
      <c r="Q46" s="3">
        <f t="shared" si="20"/>
        <v>-1.3999999999999346E-2</v>
      </c>
      <c r="R46" s="3">
        <f t="shared" si="20"/>
        <v>-9.9999999999980105E-3</v>
      </c>
      <c r="S46" s="3">
        <f t="shared" si="20"/>
        <v>-1.4000000000002899E-2</v>
      </c>
      <c r="T46" s="3">
        <f t="shared" si="20"/>
        <v>-1.3999999999999346E-2</v>
      </c>
      <c r="U46" s="3">
        <v>0</v>
      </c>
    </row>
    <row r="47" spans="1:32" x14ac:dyDescent="0.3">
      <c r="A47" t="s">
        <v>12</v>
      </c>
      <c r="B47" s="3">
        <f t="shared" si="19"/>
        <v>0</v>
      </c>
      <c r="C47" s="3">
        <f t="shared" si="20"/>
        <v>0</v>
      </c>
      <c r="D47" s="3">
        <f t="shared" si="20"/>
        <v>0</v>
      </c>
      <c r="E47" s="3">
        <f t="shared" si="20"/>
        <v>0</v>
      </c>
      <c r="F47" s="3">
        <f t="shared" si="20"/>
        <v>0</v>
      </c>
      <c r="G47" s="3">
        <f t="shared" si="20"/>
        <v>6.9279999999999999</v>
      </c>
      <c r="H47" s="3">
        <f t="shared" si="20"/>
        <v>7.0339999999999998</v>
      </c>
      <c r="I47" s="3">
        <f t="shared" si="20"/>
        <v>6.5390000000000015</v>
      </c>
      <c r="J47" s="3">
        <f t="shared" si="20"/>
        <v>6.1280000000000001</v>
      </c>
      <c r="K47" s="3">
        <f t="shared" si="20"/>
        <v>5.6179999999999986</v>
      </c>
      <c r="L47" s="3">
        <f t="shared" si="20"/>
        <v>-3.0000000000001137E-3</v>
      </c>
      <c r="M47" s="3">
        <f t="shared" si="20"/>
        <v>-3.9999999999977831E-3</v>
      </c>
      <c r="N47" s="3">
        <f t="shared" si="20"/>
        <v>-3.0000000000001137E-3</v>
      </c>
      <c r="O47" s="3">
        <f t="shared" si="20"/>
        <v>-4.0000000000048885E-3</v>
      </c>
      <c r="P47" s="3">
        <f t="shared" si="20"/>
        <v>-3.0000000000001137E-3</v>
      </c>
      <c r="Q47" s="3">
        <f t="shared" si="20"/>
        <v>-3.9999999999977831E-3</v>
      </c>
      <c r="R47" s="3">
        <f t="shared" si="20"/>
        <v>-2.0000000000024443E-3</v>
      </c>
      <c r="S47" s="3">
        <f t="shared" si="20"/>
        <v>-3.9999999999977831E-3</v>
      </c>
      <c r="T47" s="3">
        <f t="shared" si="20"/>
        <v>-3.0000000000001137E-3</v>
      </c>
      <c r="U47" s="3">
        <v>0</v>
      </c>
    </row>
    <row r="48" spans="1:32" x14ac:dyDescent="0.3">
      <c r="A48" t="s">
        <v>13</v>
      </c>
      <c r="B48" s="3">
        <f t="shared" si="19"/>
        <v>0</v>
      </c>
      <c r="C48" s="3">
        <f t="shared" si="20"/>
        <v>0</v>
      </c>
      <c r="D48" s="3">
        <f t="shared" si="20"/>
        <v>0</v>
      </c>
      <c r="E48" s="3">
        <f t="shared" si="20"/>
        <v>0</v>
      </c>
      <c r="F48" s="3">
        <f t="shared" si="20"/>
        <v>0</v>
      </c>
      <c r="G48" s="3">
        <f t="shared" si="20"/>
        <v>0</v>
      </c>
      <c r="H48" s="3">
        <f t="shared" si="20"/>
        <v>0</v>
      </c>
      <c r="I48" s="3">
        <f t="shared" si="20"/>
        <v>0</v>
      </c>
      <c r="J48" s="3">
        <f t="shared" si="20"/>
        <v>0</v>
      </c>
      <c r="K48" s="3">
        <f t="shared" si="20"/>
        <v>0</v>
      </c>
      <c r="L48" s="3">
        <f t="shared" si="20"/>
        <v>5.282</v>
      </c>
      <c r="M48" s="3">
        <f t="shared" si="20"/>
        <v>5.5269999999999992</v>
      </c>
      <c r="N48" s="3">
        <f t="shared" si="20"/>
        <v>5.6750000000000025</v>
      </c>
      <c r="O48" s="3">
        <f t="shared" si="20"/>
        <v>5.4579999999999984</v>
      </c>
      <c r="P48" s="3">
        <f t="shared" si="20"/>
        <v>5.4190000000000005</v>
      </c>
      <c r="Q48" s="3">
        <f t="shared" si="20"/>
        <v>0</v>
      </c>
      <c r="R48" s="3">
        <f t="shared" si="20"/>
        <v>0</v>
      </c>
      <c r="S48" s="3">
        <f t="shared" si="20"/>
        <v>0</v>
      </c>
      <c r="T48" s="3">
        <f t="shared" si="20"/>
        <v>0</v>
      </c>
      <c r="U48" s="3">
        <v>0</v>
      </c>
    </row>
    <row r="49" spans="1:22" x14ac:dyDescent="0.3">
      <c r="A49" t="s">
        <v>23</v>
      </c>
      <c r="B49" s="3">
        <f t="shared" si="19"/>
        <v>0</v>
      </c>
      <c r="C49" s="3">
        <f t="shared" si="20"/>
        <v>0</v>
      </c>
      <c r="D49" s="3">
        <f t="shared" si="20"/>
        <v>0</v>
      </c>
      <c r="E49" s="3">
        <f t="shared" si="20"/>
        <v>0</v>
      </c>
      <c r="F49" s="3">
        <f t="shared" si="20"/>
        <v>0</v>
      </c>
      <c r="G49" s="3">
        <f t="shared" si="20"/>
        <v>0</v>
      </c>
      <c r="H49" s="3">
        <f t="shared" si="20"/>
        <v>0</v>
      </c>
      <c r="I49" s="3">
        <f t="shared" si="20"/>
        <v>0</v>
      </c>
      <c r="J49" s="3">
        <f t="shared" si="20"/>
        <v>0</v>
      </c>
      <c r="K49" s="3">
        <f t="shared" si="20"/>
        <v>0</v>
      </c>
      <c r="L49" s="3">
        <f t="shared" si="20"/>
        <v>0</v>
      </c>
      <c r="M49" s="3">
        <f t="shared" si="20"/>
        <v>0</v>
      </c>
      <c r="N49" s="3">
        <f t="shared" si="20"/>
        <v>0</v>
      </c>
      <c r="O49" s="3">
        <f t="shared" si="20"/>
        <v>0</v>
      </c>
      <c r="P49" s="3">
        <f t="shared" si="20"/>
        <v>0</v>
      </c>
      <c r="Q49" s="3">
        <f t="shared" si="20"/>
        <v>6.1440000000000001</v>
      </c>
      <c r="R49" s="3">
        <f t="shared" si="20"/>
        <v>11.653</v>
      </c>
      <c r="S49" s="3">
        <f t="shared" si="20"/>
        <v>7.9929999999999986</v>
      </c>
      <c r="T49" s="3">
        <f t="shared" si="20"/>
        <v>7.2090000000000032</v>
      </c>
      <c r="U49" s="3">
        <f t="shared" si="20"/>
        <v>7.2010000000000005</v>
      </c>
    </row>
    <row r="50" spans="1:22" x14ac:dyDescent="0.3">
      <c r="A50" s="2" t="s">
        <v>15</v>
      </c>
      <c r="B50" s="5">
        <f>SUM(B40:B49)</f>
        <v>3.9409999999999958</v>
      </c>
      <c r="C50" s="5">
        <f t="shared" ref="C50:U50" si="21">SUM(C40:C49)</f>
        <v>4.5620000000000012</v>
      </c>
      <c r="D50" s="5">
        <f t="shared" si="21"/>
        <v>5.1749999999999989</v>
      </c>
      <c r="E50" s="5">
        <f t="shared" si="21"/>
        <v>5.8409999999999993</v>
      </c>
      <c r="F50" s="5">
        <f t="shared" si="21"/>
        <v>6.2220000000000013</v>
      </c>
      <c r="G50" s="5">
        <f t="shared" si="21"/>
        <v>6.9140000000000006</v>
      </c>
      <c r="H50" s="5">
        <f t="shared" si="21"/>
        <v>7.0209999999999981</v>
      </c>
      <c r="I50" s="5">
        <f t="shared" si="21"/>
        <v>6.5250000000000021</v>
      </c>
      <c r="J50" s="5">
        <f t="shared" si="21"/>
        <v>6.115000000000002</v>
      </c>
      <c r="K50" s="5">
        <f t="shared" si="21"/>
        <v>5.6039999999999957</v>
      </c>
      <c r="L50" s="5">
        <f t="shared" si="21"/>
        <v>5.2650000000000006</v>
      </c>
      <c r="M50" s="5">
        <f t="shared" si="21"/>
        <v>5.5090000000000021</v>
      </c>
      <c r="N50" s="5">
        <f t="shared" si="21"/>
        <v>5.658000000000003</v>
      </c>
      <c r="O50" s="5">
        <f t="shared" si="21"/>
        <v>5.4399999999999942</v>
      </c>
      <c r="P50" s="5">
        <f t="shared" si="21"/>
        <v>5.4019999999999975</v>
      </c>
      <c r="Q50" s="5">
        <f t="shared" si="21"/>
        <v>6.126000000000003</v>
      </c>
      <c r="R50" s="5">
        <f t="shared" si="21"/>
        <v>11.598999999999998</v>
      </c>
      <c r="S50" s="5">
        <f t="shared" si="21"/>
        <v>7.9749999999999979</v>
      </c>
      <c r="T50" s="5">
        <f t="shared" si="21"/>
        <v>7.1920000000000037</v>
      </c>
      <c r="U50" s="5">
        <f t="shared" si="21"/>
        <v>7.2010000000000005</v>
      </c>
      <c r="V50" s="15">
        <f>SUM(B50:T50)</f>
        <v>118.086</v>
      </c>
    </row>
    <row r="51" spans="1:22" x14ac:dyDescent="0.3">
      <c r="A51" s="2" t="s">
        <v>26</v>
      </c>
      <c r="B51" s="5">
        <f>(100/B13)*B50</f>
        <v>1.8714088988081088</v>
      </c>
      <c r="C51" s="5">
        <f t="shared" ref="C51:U51" si="22">(100/C13)*C50</f>
        <v>2.1369683342701897</v>
      </c>
      <c r="D51" s="5">
        <f t="shared" si="22"/>
        <v>2.3855951541301912</v>
      </c>
      <c r="E51" s="5">
        <f t="shared" si="22"/>
        <v>2.6427950917580625</v>
      </c>
      <c r="F51" s="5">
        <f t="shared" si="22"/>
        <v>2.7531460733818309</v>
      </c>
      <c r="G51" s="5">
        <f t="shared" si="22"/>
        <v>2.9885067407814034</v>
      </c>
      <c r="H51" s="5">
        <f t="shared" si="22"/>
        <v>2.9581909573145806</v>
      </c>
      <c r="I51" s="5">
        <f t="shared" si="22"/>
        <v>2.6800566816585558</v>
      </c>
      <c r="J51" s="5">
        <f t="shared" si="22"/>
        <v>2.4559317881512848</v>
      </c>
      <c r="K51" s="5">
        <f t="shared" si="22"/>
        <v>2.2051098423291355</v>
      </c>
      <c r="L51" s="5">
        <f t="shared" si="22"/>
        <v>2.0349398987361345</v>
      </c>
      <c r="M51" s="5">
        <f t="shared" si="22"/>
        <v>2.0948042466461847</v>
      </c>
      <c r="N51" s="5">
        <f t="shared" si="22"/>
        <v>2.1154090613386387</v>
      </c>
      <c r="O51" s="5">
        <f t="shared" si="22"/>
        <v>1.9991694626864553</v>
      </c>
      <c r="P51" s="5">
        <f t="shared" si="22"/>
        <v>1.953516293164862</v>
      </c>
      <c r="Q51" s="5">
        <f t="shared" si="22"/>
        <v>2.1809171529169689</v>
      </c>
      <c r="R51" s="5">
        <f t="shared" si="22"/>
        <v>4.0646047531941436</v>
      </c>
      <c r="S51" s="5">
        <f t="shared" si="22"/>
        <v>2.6965798238347216</v>
      </c>
      <c r="T51" s="5">
        <f t="shared" si="22"/>
        <v>2.3802510648578714</v>
      </c>
      <c r="U51" s="5">
        <f t="shared" si="22"/>
        <v>2.3400003249549126</v>
      </c>
      <c r="V51" s="13">
        <f>AVERAGE(B51:T51)</f>
        <v>2.4525211221031227</v>
      </c>
    </row>
    <row r="52" spans="1:22" x14ac:dyDescent="0.3">
      <c r="A52" t="s">
        <v>45</v>
      </c>
      <c r="B52" s="33">
        <f>B50/B13</f>
        <v>1.8714088988081089E-2</v>
      </c>
      <c r="C52" s="33">
        <f t="shared" ref="C52:T52" si="23">C50/C13</f>
        <v>2.1369683342701895E-2</v>
      </c>
      <c r="D52" s="33">
        <f t="shared" si="23"/>
        <v>2.385595154130191E-2</v>
      </c>
      <c r="E52" s="33">
        <f t="shared" si="23"/>
        <v>2.6427950917580625E-2</v>
      </c>
      <c r="F52" s="33">
        <f t="shared" si="23"/>
        <v>2.7531460733818305E-2</v>
      </c>
      <c r="G52" s="33">
        <f t="shared" si="23"/>
        <v>2.9885067407814034E-2</v>
      </c>
      <c r="H52" s="33">
        <f t="shared" si="23"/>
        <v>2.9581909573145805E-2</v>
      </c>
      <c r="I52" s="33">
        <f t="shared" si="23"/>
        <v>2.6800566816585557E-2</v>
      </c>
      <c r="J52" s="33">
        <f t="shared" si="23"/>
        <v>2.4559317881512846E-2</v>
      </c>
      <c r="K52" s="33">
        <f t="shared" si="23"/>
        <v>2.2051098423291355E-2</v>
      </c>
      <c r="L52" s="33">
        <f t="shared" si="23"/>
        <v>2.0349398987361343E-2</v>
      </c>
      <c r="M52" s="33">
        <f t="shared" si="23"/>
        <v>2.0948042466461848E-2</v>
      </c>
      <c r="N52" s="33">
        <f t="shared" si="23"/>
        <v>2.1154090613386384E-2</v>
      </c>
      <c r="O52" s="33">
        <f t="shared" si="23"/>
        <v>1.9991694626864554E-2</v>
      </c>
      <c r="P52" s="33">
        <f t="shared" si="23"/>
        <v>1.9535162931648618E-2</v>
      </c>
      <c r="Q52" s="33">
        <f t="shared" si="23"/>
        <v>2.1809171529169686E-2</v>
      </c>
      <c r="R52" s="33">
        <f t="shared" si="23"/>
        <v>4.0646047531941433E-2</v>
      </c>
      <c r="S52" s="33">
        <f t="shared" si="23"/>
        <v>2.6965798238347216E-2</v>
      </c>
      <c r="T52" s="33">
        <f t="shared" si="23"/>
        <v>2.3802510648578711E-2</v>
      </c>
      <c r="U52" s="33"/>
      <c r="V52" s="12" t="s">
        <v>43</v>
      </c>
    </row>
    <row r="53" spans="1:22" x14ac:dyDescent="0.3">
      <c r="A53" s="1" t="s">
        <v>27</v>
      </c>
      <c r="B53" s="1" t="s">
        <v>1</v>
      </c>
      <c r="C53" s="1"/>
    </row>
    <row r="54" spans="1:22" x14ac:dyDescent="0.3">
      <c r="A54" t="s">
        <v>4</v>
      </c>
      <c r="B54">
        <v>2000</v>
      </c>
      <c r="C54">
        <v>2001</v>
      </c>
      <c r="D54">
        <v>2002</v>
      </c>
      <c r="E54">
        <v>2003</v>
      </c>
      <c r="F54">
        <v>2004</v>
      </c>
      <c r="G54">
        <v>2005</v>
      </c>
      <c r="H54">
        <v>2006</v>
      </c>
      <c r="I54">
        <v>2007</v>
      </c>
      <c r="J54">
        <v>2008</v>
      </c>
      <c r="K54">
        <v>2009</v>
      </c>
      <c r="L54">
        <v>2010</v>
      </c>
      <c r="M54">
        <v>2011</v>
      </c>
      <c r="N54">
        <v>2012</v>
      </c>
      <c r="O54">
        <v>2013</v>
      </c>
      <c r="P54">
        <v>2014</v>
      </c>
      <c r="Q54">
        <v>2015</v>
      </c>
      <c r="R54">
        <v>2016</v>
      </c>
      <c r="S54">
        <v>2017</v>
      </c>
      <c r="T54">
        <v>2018</v>
      </c>
      <c r="U54">
        <v>2019</v>
      </c>
    </row>
    <row r="55" spans="1:22" x14ac:dyDescent="0.3">
      <c r="A55" t="s">
        <v>5</v>
      </c>
      <c r="B55" s="3">
        <f t="shared" ref="B55:B64" si="24">B3-B25</f>
        <v>12.279</v>
      </c>
      <c r="C55" s="3">
        <f t="shared" ref="C55:R64" si="25">C3-C25</f>
        <v>12.115</v>
      </c>
      <c r="D55" s="3">
        <f t="shared" si="25"/>
        <v>11.955</v>
      </c>
      <c r="E55" s="3">
        <f t="shared" si="25"/>
        <v>11.79</v>
      </c>
      <c r="F55" s="3">
        <f t="shared" si="25"/>
        <v>11.627000000000001</v>
      </c>
      <c r="G55" s="3">
        <f t="shared" si="25"/>
        <v>11.458</v>
      </c>
      <c r="H55" s="3">
        <f t="shared" si="25"/>
        <v>11.294</v>
      </c>
      <c r="I55" s="3">
        <f t="shared" si="25"/>
        <v>11.114000000000001</v>
      </c>
      <c r="J55" s="3">
        <f t="shared" si="25"/>
        <v>10.939</v>
      </c>
      <c r="K55" s="3">
        <f t="shared" si="25"/>
        <v>10.760999999999999</v>
      </c>
      <c r="L55" s="3">
        <f t="shared" si="25"/>
        <v>10.585000000000001</v>
      </c>
      <c r="M55" s="3">
        <f t="shared" si="25"/>
        <v>10.414999999999999</v>
      </c>
      <c r="N55" s="3">
        <f t="shared" si="25"/>
        <v>10.249000000000001</v>
      </c>
      <c r="O55" s="3">
        <f t="shared" si="25"/>
        <v>10.082000000000001</v>
      </c>
      <c r="P55" s="3">
        <f t="shared" si="25"/>
        <v>9.9160000000000004</v>
      </c>
      <c r="Q55" s="3">
        <f t="shared" si="25"/>
        <v>9.6929999999999996</v>
      </c>
      <c r="R55" s="3">
        <f t="shared" si="25"/>
        <v>9.5220000000000002</v>
      </c>
      <c r="S55" s="3">
        <f>S3-S25</f>
        <v>9.3140000000000001</v>
      </c>
      <c r="T55" s="3">
        <f>T3-T25</f>
        <v>9.1039999999999992</v>
      </c>
      <c r="U55" s="3">
        <v>8.9</v>
      </c>
    </row>
    <row r="56" spans="1:22" x14ac:dyDescent="0.3">
      <c r="A56" t="s">
        <v>6</v>
      </c>
      <c r="B56" s="3">
        <f t="shared" si="24"/>
        <v>13.941000000000001</v>
      </c>
      <c r="C56" s="3">
        <f t="shared" ref="C56:Q56" si="26">C4-C26</f>
        <v>13.829000000000001</v>
      </c>
      <c r="D56" s="3">
        <f t="shared" si="26"/>
        <v>13.718</v>
      </c>
      <c r="E56" s="3">
        <f t="shared" si="26"/>
        <v>13.601000000000001</v>
      </c>
      <c r="F56" s="3">
        <f t="shared" si="26"/>
        <v>13.484999999999999</v>
      </c>
      <c r="G56" s="3">
        <f t="shared" si="26"/>
        <v>13.363</v>
      </c>
      <c r="H56" s="3">
        <f t="shared" si="26"/>
        <v>13.244999999999999</v>
      </c>
      <c r="I56" s="3">
        <f t="shared" si="26"/>
        <v>13.125</v>
      </c>
      <c r="J56" s="3">
        <f t="shared" si="26"/>
        <v>13.007</v>
      </c>
      <c r="K56" s="3">
        <f t="shared" si="26"/>
        <v>12.887</v>
      </c>
      <c r="L56" s="3">
        <f t="shared" si="26"/>
        <v>12.766</v>
      </c>
      <c r="M56" s="3">
        <f t="shared" si="26"/>
        <v>12.65</v>
      </c>
      <c r="N56" s="3">
        <f t="shared" si="26"/>
        <v>12.536</v>
      </c>
      <c r="O56" s="3">
        <f t="shared" si="26"/>
        <v>12.42</v>
      </c>
      <c r="P56" s="3">
        <f t="shared" si="26"/>
        <v>12.303000000000001</v>
      </c>
      <c r="Q56" s="3">
        <f t="shared" si="26"/>
        <v>12.114000000000001</v>
      </c>
      <c r="R56" s="3">
        <f t="shared" si="25"/>
        <v>11.968</v>
      </c>
      <c r="S56" s="3">
        <f t="shared" ref="S56:T64" si="27">S4-S26</f>
        <v>11.79</v>
      </c>
      <c r="T56" s="3">
        <f t="shared" si="27"/>
        <v>11.606999999999999</v>
      </c>
      <c r="U56" s="3">
        <v>11.4</v>
      </c>
    </row>
    <row r="57" spans="1:22" x14ac:dyDescent="0.3">
      <c r="A57" t="s">
        <v>7</v>
      </c>
      <c r="B57" s="3">
        <f t="shared" si="24"/>
        <v>44.857999999999997</v>
      </c>
      <c r="C57" s="3">
        <f t="shared" si="25"/>
        <v>44.801000000000002</v>
      </c>
      <c r="D57" s="3">
        <f t="shared" si="25"/>
        <v>44.744</v>
      </c>
      <c r="E57" s="3">
        <f t="shared" si="25"/>
        <v>44.66</v>
      </c>
      <c r="F57" s="3">
        <f t="shared" si="25"/>
        <v>44.572000000000003</v>
      </c>
      <c r="G57" s="3">
        <f t="shared" si="25"/>
        <v>44.468000000000004</v>
      </c>
      <c r="H57" s="3">
        <f t="shared" si="25"/>
        <v>44.366999999999997</v>
      </c>
      <c r="I57" s="3">
        <f t="shared" si="25"/>
        <v>44.201999999999998</v>
      </c>
      <c r="J57" s="3">
        <f t="shared" si="25"/>
        <v>44.042000000000002</v>
      </c>
      <c r="K57" s="3">
        <f t="shared" si="25"/>
        <v>43.87</v>
      </c>
      <c r="L57" s="3">
        <f t="shared" si="25"/>
        <v>43.695999999999998</v>
      </c>
      <c r="M57" s="3">
        <f t="shared" si="25"/>
        <v>43.484000000000002</v>
      </c>
      <c r="N57" s="3">
        <f t="shared" si="25"/>
        <v>43.276000000000003</v>
      </c>
      <c r="O57" s="3">
        <f t="shared" si="25"/>
        <v>43.061999999999998</v>
      </c>
      <c r="P57" s="3">
        <f t="shared" si="25"/>
        <v>42.843000000000004</v>
      </c>
      <c r="Q57" s="3">
        <f t="shared" si="25"/>
        <v>42.369</v>
      </c>
      <c r="R57" s="3">
        <f t="shared" si="25"/>
        <v>42.000999999999998</v>
      </c>
      <c r="S57" s="3">
        <f t="shared" si="27"/>
        <v>41.551000000000002</v>
      </c>
      <c r="T57" s="3">
        <f t="shared" si="27"/>
        <v>41.088000000000001</v>
      </c>
      <c r="U57" s="3">
        <v>40.6</v>
      </c>
    </row>
    <row r="58" spans="1:22" x14ac:dyDescent="0.3">
      <c r="A58" t="s">
        <v>8</v>
      </c>
      <c r="B58" s="3">
        <f t="shared" si="24"/>
        <v>41.853000000000002</v>
      </c>
      <c r="C58" s="3">
        <f t="shared" si="25"/>
        <v>41.497999999999998</v>
      </c>
      <c r="D58" s="3">
        <f t="shared" si="25"/>
        <v>41.154000000000003</v>
      </c>
      <c r="E58" s="3">
        <f t="shared" si="25"/>
        <v>41.061999999999998</v>
      </c>
      <c r="F58" s="3">
        <f t="shared" si="25"/>
        <v>40.968000000000004</v>
      </c>
      <c r="G58" s="3">
        <f t="shared" si="25"/>
        <v>40.859000000000002</v>
      </c>
      <c r="H58" s="3">
        <f t="shared" si="25"/>
        <v>40.755000000000003</v>
      </c>
      <c r="I58" s="3">
        <f t="shared" si="25"/>
        <v>40.637</v>
      </c>
      <c r="J58" s="3">
        <f t="shared" si="25"/>
        <v>40.526000000000003</v>
      </c>
      <c r="K58" s="3">
        <f t="shared" si="25"/>
        <v>40.402000000000001</v>
      </c>
      <c r="L58" s="3">
        <f t="shared" si="25"/>
        <v>40.277999999999999</v>
      </c>
      <c r="M58" s="3">
        <f t="shared" si="25"/>
        <v>40.164000000000001</v>
      </c>
      <c r="N58" s="3">
        <f t="shared" si="25"/>
        <v>40.051000000000002</v>
      </c>
      <c r="O58" s="3">
        <f t="shared" si="25"/>
        <v>39.935000000000002</v>
      </c>
      <c r="P58" s="3">
        <f t="shared" si="25"/>
        <v>39.813000000000002</v>
      </c>
      <c r="Q58" s="3">
        <f t="shared" si="25"/>
        <v>39.462000000000003</v>
      </c>
      <c r="R58" s="3">
        <f t="shared" si="25"/>
        <v>39.195999999999998</v>
      </c>
      <c r="S58" s="3">
        <f t="shared" si="27"/>
        <v>38.860999999999997</v>
      </c>
      <c r="T58" s="3">
        <f t="shared" si="27"/>
        <v>38.517000000000003</v>
      </c>
      <c r="U58" s="3">
        <v>38.1</v>
      </c>
    </row>
    <row r="59" spans="1:22" x14ac:dyDescent="0.3">
      <c r="A59" t="s">
        <v>9</v>
      </c>
      <c r="B59" s="3">
        <f t="shared" si="24"/>
        <v>70.143000000000001</v>
      </c>
      <c r="C59" s="3">
        <f t="shared" si="25"/>
        <v>69.772000000000006</v>
      </c>
      <c r="D59" s="3">
        <f t="shared" si="25"/>
        <v>69.412000000000006</v>
      </c>
      <c r="E59" s="3">
        <f t="shared" si="25"/>
        <v>69.061000000000007</v>
      </c>
      <c r="F59" s="3">
        <f t="shared" si="25"/>
        <v>68.709999999999994</v>
      </c>
      <c r="G59" s="3">
        <f t="shared" si="25"/>
        <v>68.343999999999994</v>
      </c>
      <c r="H59" s="3">
        <f t="shared" si="25"/>
        <v>67.988</v>
      </c>
      <c r="I59" s="3">
        <f t="shared" si="25"/>
        <v>67.626000000000005</v>
      </c>
      <c r="J59" s="3">
        <f t="shared" si="25"/>
        <v>67.275999999999996</v>
      </c>
      <c r="K59" s="3">
        <f t="shared" si="25"/>
        <v>66.915000000000006</v>
      </c>
      <c r="L59" s="3">
        <f t="shared" si="25"/>
        <v>66.555000000000007</v>
      </c>
      <c r="M59" s="3">
        <f t="shared" si="25"/>
        <v>66.195999999999998</v>
      </c>
      <c r="N59" s="3">
        <f t="shared" si="25"/>
        <v>65.840999999999994</v>
      </c>
      <c r="O59" s="3">
        <f t="shared" si="25"/>
        <v>65.483999999999995</v>
      </c>
      <c r="P59" s="3">
        <f t="shared" si="25"/>
        <v>65.126000000000005</v>
      </c>
      <c r="Q59" s="3">
        <f t="shared" si="25"/>
        <v>64.768000000000001</v>
      </c>
      <c r="R59" s="3">
        <f t="shared" si="25"/>
        <v>64.498999999999995</v>
      </c>
      <c r="S59" s="3">
        <f t="shared" si="27"/>
        <v>64.156999999999996</v>
      </c>
      <c r="T59" s="3">
        <f t="shared" si="27"/>
        <v>63.802999999999997</v>
      </c>
      <c r="U59" s="3">
        <v>63.4</v>
      </c>
    </row>
    <row r="60" spans="1:22" x14ac:dyDescent="0.3">
      <c r="A60" t="s">
        <v>10</v>
      </c>
      <c r="B60" s="3">
        <f t="shared" si="24"/>
        <v>26.417999999999999</v>
      </c>
      <c r="C60" s="3">
        <f t="shared" si="25"/>
        <v>26.361999999999998</v>
      </c>
      <c r="D60" s="3">
        <f t="shared" si="25"/>
        <v>26.308</v>
      </c>
      <c r="E60" s="3">
        <f t="shared" si="25"/>
        <v>26.256</v>
      </c>
      <c r="F60" s="3">
        <f t="shared" si="25"/>
        <v>26.202999999999999</v>
      </c>
      <c r="G60" s="3">
        <f t="shared" si="25"/>
        <v>26.146999999999998</v>
      </c>
      <c r="H60" s="3">
        <f t="shared" si="25"/>
        <v>26.093</v>
      </c>
      <c r="I60" s="3">
        <f t="shared" si="25"/>
        <v>26.036999999999999</v>
      </c>
      <c r="J60" s="3">
        <f t="shared" si="25"/>
        <v>25.984000000000002</v>
      </c>
      <c r="K60" s="3">
        <f t="shared" si="25"/>
        <v>25.928000000000001</v>
      </c>
      <c r="L60" s="3">
        <f t="shared" si="25"/>
        <v>25.872</v>
      </c>
      <c r="M60" s="3">
        <f t="shared" si="25"/>
        <v>25.815999999999999</v>
      </c>
      <c r="N60" s="3">
        <f t="shared" si="25"/>
        <v>25.760999999999999</v>
      </c>
      <c r="O60" s="3">
        <f t="shared" si="25"/>
        <v>25.704999999999998</v>
      </c>
      <c r="P60" s="3">
        <f t="shared" si="25"/>
        <v>25.649000000000001</v>
      </c>
      <c r="Q60" s="3">
        <f t="shared" si="25"/>
        <v>25.593</v>
      </c>
      <c r="R60" s="3">
        <f t="shared" si="25"/>
        <v>25.550999999999998</v>
      </c>
      <c r="S60" s="3">
        <f t="shared" si="27"/>
        <v>25.497</v>
      </c>
      <c r="T60" s="3">
        <f t="shared" si="27"/>
        <v>25.440999999999999</v>
      </c>
      <c r="U60" s="3">
        <v>25.4</v>
      </c>
    </row>
    <row r="61" spans="1:22" x14ac:dyDescent="0.3">
      <c r="A61" t="s">
        <v>11</v>
      </c>
      <c r="B61" s="3">
        <f t="shared" si="24"/>
        <v>0</v>
      </c>
      <c r="C61" s="3">
        <f t="shared" si="25"/>
        <v>3.988</v>
      </c>
      <c r="D61" s="3">
        <f t="shared" si="25"/>
        <v>8.5500000000000007</v>
      </c>
      <c r="E61" s="3">
        <f t="shared" si="25"/>
        <v>13.725</v>
      </c>
      <c r="F61" s="3">
        <f t="shared" si="25"/>
        <v>19.565999999999999</v>
      </c>
      <c r="G61" s="3">
        <f t="shared" si="25"/>
        <v>25.774000000000001</v>
      </c>
      <c r="H61" s="3">
        <f t="shared" si="25"/>
        <v>25.760999999999999</v>
      </c>
      <c r="I61" s="3">
        <f t="shared" si="25"/>
        <v>25.747</v>
      </c>
      <c r="J61" s="3">
        <f t="shared" si="25"/>
        <v>25.734000000000002</v>
      </c>
      <c r="K61" s="3">
        <f t="shared" si="25"/>
        <v>25.72</v>
      </c>
      <c r="L61" s="3">
        <f t="shared" si="25"/>
        <v>25.706</v>
      </c>
      <c r="M61" s="3">
        <f t="shared" si="25"/>
        <v>25.692</v>
      </c>
      <c r="N61" s="3">
        <f t="shared" si="25"/>
        <v>25.678000000000001</v>
      </c>
      <c r="O61" s="3">
        <f t="shared" si="25"/>
        <v>25.664000000000001</v>
      </c>
      <c r="P61" s="3">
        <f t="shared" si="25"/>
        <v>25.65</v>
      </c>
      <c r="Q61" s="3">
        <f t="shared" si="25"/>
        <v>25.635999999999999</v>
      </c>
      <c r="R61" s="3">
        <f t="shared" si="25"/>
        <v>25.626000000000001</v>
      </c>
      <c r="S61" s="3">
        <f t="shared" si="27"/>
        <v>25.611999999999998</v>
      </c>
      <c r="T61" s="3">
        <f t="shared" si="27"/>
        <v>25.597999999999999</v>
      </c>
      <c r="U61" s="3">
        <v>25.6</v>
      </c>
    </row>
    <row r="62" spans="1:22" x14ac:dyDescent="0.3">
      <c r="A62" t="s">
        <v>12</v>
      </c>
      <c r="B62" s="3">
        <f t="shared" si="24"/>
        <v>0</v>
      </c>
      <c r="C62" s="3">
        <f t="shared" si="25"/>
        <v>0</v>
      </c>
      <c r="D62" s="3">
        <f t="shared" si="25"/>
        <v>0</v>
      </c>
      <c r="E62" s="3">
        <f t="shared" si="25"/>
        <v>0</v>
      </c>
      <c r="F62" s="3">
        <f t="shared" si="25"/>
        <v>0</v>
      </c>
      <c r="G62" s="3">
        <f t="shared" si="25"/>
        <v>0</v>
      </c>
      <c r="H62" s="3">
        <f t="shared" si="25"/>
        <v>6.9279999999999999</v>
      </c>
      <c r="I62" s="3">
        <f t="shared" si="25"/>
        <v>13.962</v>
      </c>
      <c r="J62" s="3">
        <f t="shared" si="25"/>
        <v>20.501000000000001</v>
      </c>
      <c r="K62" s="3">
        <f t="shared" si="25"/>
        <v>26.629000000000001</v>
      </c>
      <c r="L62" s="3">
        <f t="shared" si="25"/>
        <v>32.244</v>
      </c>
      <c r="M62" s="3">
        <f t="shared" si="25"/>
        <v>32.24</v>
      </c>
      <c r="N62" s="3">
        <f t="shared" si="25"/>
        <v>32.237000000000002</v>
      </c>
      <c r="O62" s="3">
        <f t="shared" si="25"/>
        <v>32.232999999999997</v>
      </c>
      <c r="P62" s="3">
        <f t="shared" si="25"/>
        <v>32.229999999999997</v>
      </c>
      <c r="Q62" s="3">
        <f t="shared" si="25"/>
        <v>32.225999999999999</v>
      </c>
      <c r="R62" s="3">
        <f t="shared" si="25"/>
        <v>32.223999999999997</v>
      </c>
      <c r="S62" s="3">
        <f t="shared" si="27"/>
        <v>32.22</v>
      </c>
      <c r="T62" s="3">
        <f t="shared" si="27"/>
        <v>32.216999999999999</v>
      </c>
      <c r="U62" s="3">
        <v>32.200000000000003</v>
      </c>
    </row>
    <row r="63" spans="1:22" x14ac:dyDescent="0.3">
      <c r="A63" t="s">
        <v>13</v>
      </c>
      <c r="B63" s="3">
        <f t="shared" si="24"/>
        <v>0</v>
      </c>
      <c r="C63" s="3">
        <f t="shared" si="25"/>
        <v>0</v>
      </c>
      <c r="D63" s="3">
        <f t="shared" si="25"/>
        <v>0</v>
      </c>
      <c r="E63" s="3">
        <f t="shared" si="25"/>
        <v>0</v>
      </c>
      <c r="F63" s="3">
        <f t="shared" si="25"/>
        <v>0</v>
      </c>
      <c r="G63" s="3">
        <f t="shared" si="25"/>
        <v>0</v>
      </c>
      <c r="H63" s="3">
        <f t="shared" si="25"/>
        <v>0</v>
      </c>
      <c r="I63" s="3">
        <f t="shared" si="25"/>
        <v>0</v>
      </c>
      <c r="J63" s="3">
        <f t="shared" si="25"/>
        <v>0</v>
      </c>
      <c r="K63" s="3">
        <f t="shared" si="25"/>
        <v>0</v>
      </c>
      <c r="L63" s="3">
        <f t="shared" si="25"/>
        <v>0</v>
      </c>
      <c r="M63" s="3">
        <f t="shared" si="25"/>
        <v>5.282</v>
      </c>
      <c r="N63" s="3">
        <f t="shared" si="25"/>
        <v>10.808999999999999</v>
      </c>
      <c r="O63" s="3">
        <f t="shared" si="25"/>
        <v>16.484000000000002</v>
      </c>
      <c r="P63" s="3">
        <f t="shared" si="25"/>
        <v>21.942</v>
      </c>
      <c r="Q63" s="3">
        <f t="shared" si="25"/>
        <v>27.361000000000001</v>
      </c>
      <c r="R63" s="3">
        <f t="shared" si="25"/>
        <v>27.361000000000001</v>
      </c>
      <c r="S63" s="3">
        <f t="shared" si="27"/>
        <v>27.361000000000001</v>
      </c>
      <c r="T63" s="3">
        <f t="shared" si="27"/>
        <v>27.361000000000001</v>
      </c>
      <c r="U63" s="3">
        <v>27.4</v>
      </c>
    </row>
    <row r="64" spans="1:22" x14ac:dyDescent="0.3">
      <c r="A64" t="s">
        <v>23</v>
      </c>
      <c r="B64" s="3">
        <f t="shared" si="24"/>
        <v>0</v>
      </c>
      <c r="C64" s="3">
        <f t="shared" si="25"/>
        <v>0</v>
      </c>
      <c r="D64" s="3">
        <f t="shared" si="25"/>
        <v>0</v>
      </c>
      <c r="E64" s="3">
        <f t="shared" si="25"/>
        <v>0</v>
      </c>
      <c r="F64" s="3">
        <f t="shared" si="25"/>
        <v>0</v>
      </c>
      <c r="G64" s="3">
        <f t="shared" si="25"/>
        <v>0</v>
      </c>
      <c r="H64" s="3">
        <f t="shared" si="25"/>
        <v>0</v>
      </c>
      <c r="I64" s="3">
        <f t="shared" si="25"/>
        <v>0</v>
      </c>
      <c r="J64" s="3">
        <f t="shared" si="25"/>
        <v>0</v>
      </c>
      <c r="K64" s="3">
        <f t="shared" si="25"/>
        <v>0</v>
      </c>
      <c r="L64" s="3">
        <f t="shared" si="25"/>
        <v>0</v>
      </c>
      <c r="M64" s="3">
        <f t="shared" si="25"/>
        <v>0</v>
      </c>
      <c r="N64" s="3">
        <f t="shared" si="25"/>
        <v>0</v>
      </c>
      <c r="O64" s="3">
        <f t="shared" si="25"/>
        <v>0</v>
      </c>
      <c r="P64" s="3">
        <f t="shared" si="25"/>
        <v>0</v>
      </c>
      <c r="Q64" s="3">
        <f t="shared" si="25"/>
        <v>0</v>
      </c>
      <c r="R64" s="3">
        <f t="shared" si="25"/>
        <v>6.1440000000000001</v>
      </c>
      <c r="S64" s="3">
        <f t="shared" si="27"/>
        <v>17.797000000000001</v>
      </c>
      <c r="T64" s="3">
        <f t="shared" si="27"/>
        <v>25.79</v>
      </c>
      <c r="U64" s="3">
        <v>33.799999999999997</v>
      </c>
    </row>
    <row r="65" spans="1:22" x14ac:dyDescent="0.3">
      <c r="A65" s="2" t="s">
        <v>15</v>
      </c>
      <c r="B65" s="5">
        <f>SUM(B55:B64)</f>
        <v>209.49200000000002</v>
      </c>
      <c r="C65" s="5">
        <f t="shared" ref="C65:U65" si="28">SUM(C55:C64)</f>
        <v>212.36499999999998</v>
      </c>
      <c r="D65" s="5">
        <f t="shared" si="28"/>
        <v>215.84100000000001</v>
      </c>
      <c r="E65" s="5">
        <f t="shared" si="28"/>
        <v>220.15499999999997</v>
      </c>
      <c r="F65" s="5">
        <f t="shared" si="28"/>
        <v>225.131</v>
      </c>
      <c r="G65" s="5">
        <f t="shared" si="28"/>
        <v>230.41299999999998</v>
      </c>
      <c r="H65" s="5">
        <f t="shared" si="28"/>
        <v>236.43099999999998</v>
      </c>
      <c r="I65" s="5">
        <f t="shared" si="28"/>
        <v>242.45</v>
      </c>
      <c r="J65" s="5">
        <f t="shared" si="28"/>
        <v>248.00900000000004</v>
      </c>
      <c r="K65" s="5">
        <f t="shared" si="28"/>
        <v>253.11199999999999</v>
      </c>
      <c r="L65" s="5">
        <f t="shared" si="28"/>
        <v>257.702</v>
      </c>
      <c r="M65" s="5">
        <f t="shared" si="28"/>
        <v>261.93899999999996</v>
      </c>
      <c r="N65" s="5">
        <f t="shared" si="28"/>
        <v>266.43799999999999</v>
      </c>
      <c r="O65" s="5">
        <f t="shared" si="28"/>
        <v>271.06899999999996</v>
      </c>
      <c r="P65" s="5">
        <f t="shared" si="28"/>
        <v>275.47200000000004</v>
      </c>
      <c r="Q65" s="5">
        <f t="shared" si="28"/>
        <v>279.22199999999998</v>
      </c>
      <c r="R65" s="5">
        <f t="shared" si="28"/>
        <v>284.09199999999998</v>
      </c>
      <c r="S65" s="5">
        <f t="shared" si="28"/>
        <v>294.16000000000003</v>
      </c>
      <c r="T65" s="5">
        <f t="shared" si="28"/>
        <v>300.52600000000001</v>
      </c>
      <c r="U65" s="5">
        <f t="shared" si="28"/>
        <v>306.8</v>
      </c>
      <c r="V65" s="12" t="s">
        <v>43</v>
      </c>
    </row>
    <row r="66" spans="1:22" x14ac:dyDescent="0.3">
      <c r="A66" t="s">
        <v>33</v>
      </c>
      <c r="C66" s="5">
        <f>((100/B65)*C65)-100</f>
        <v>1.3714127508448826</v>
      </c>
      <c r="D66" s="5">
        <f>((100/C65)*D65)-100</f>
        <v>1.6368045581899224</v>
      </c>
      <c r="E66" s="5">
        <f>((100/D65)*E65)-100</f>
        <v>1.9986934827025209</v>
      </c>
      <c r="F66" s="5">
        <f t="shared" ref="F66:U66" si="29">((100/E65)*F65)-100</f>
        <v>2.2602257500397513</v>
      </c>
      <c r="G66" s="5">
        <f t="shared" si="29"/>
        <v>2.3461895518609168</v>
      </c>
      <c r="H66" s="5">
        <f t="shared" si="29"/>
        <v>2.6118317976850278</v>
      </c>
      <c r="I66" s="5">
        <f t="shared" si="29"/>
        <v>2.545774454280533</v>
      </c>
      <c r="J66" s="5">
        <f t="shared" si="29"/>
        <v>2.2928438853372057</v>
      </c>
      <c r="K66" s="5">
        <f t="shared" si="29"/>
        <v>2.0575866198403929</v>
      </c>
      <c r="L66" s="5">
        <f t="shared" si="29"/>
        <v>1.8134264673346223</v>
      </c>
      <c r="M66" s="5">
        <f t="shared" si="29"/>
        <v>1.6441471156607008</v>
      </c>
      <c r="N66" s="5">
        <f t="shared" si="29"/>
        <v>1.7175754660436269</v>
      </c>
      <c r="O66" s="5">
        <f t="shared" si="29"/>
        <v>1.7381154339846177</v>
      </c>
      <c r="P66" s="5">
        <f t="shared" si="29"/>
        <v>1.6243096776097872</v>
      </c>
      <c r="Q66" s="5">
        <f t="shared" si="29"/>
        <v>1.3612998780275092</v>
      </c>
      <c r="R66" s="5">
        <f t="shared" si="29"/>
        <v>1.744131909376776</v>
      </c>
      <c r="S66" s="5">
        <f t="shared" si="29"/>
        <v>3.5439223913380289</v>
      </c>
      <c r="T66" s="5">
        <f t="shared" si="29"/>
        <v>2.1641283655153671</v>
      </c>
      <c r="U66" s="5">
        <f t="shared" si="29"/>
        <v>2.0876729467666593</v>
      </c>
      <c r="V66" s="13">
        <f>AVERAGE(B66:T66)</f>
        <v>2.026245530870677</v>
      </c>
    </row>
    <row r="67" spans="1:22" x14ac:dyDescent="0.3">
      <c r="A67">
        <v>1.2</v>
      </c>
    </row>
    <row r="68" spans="1:22" x14ac:dyDescent="0.3">
      <c r="A68" t="s">
        <v>33</v>
      </c>
      <c r="B68">
        <f>(B65/100)*$A$67</f>
        <v>2.5139040000000001</v>
      </c>
      <c r="C68">
        <f t="shared" ref="C68:T68" si="30">(C65/100)*$A$67</f>
        <v>2.5483799999999994</v>
      </c>
      <c r="D68">
        <f t="shared" si="30"/>
        <v>2.5900919999999998</v>
      </c>
      <c r="E68">
        <f t="shared" si="30"/>
        <v>2.6418599999999994</v>
      </c>
      <c r="F68">
        <f t="shared" si="30"/>
        <v>2.7015720000000001</v>
      </c>
      <c r="G68">
        <f t="shared" si="30"/>
        <v>2.7649559999999997</v>
      </c>
      <c r="H68">
        <f t="shared" si="30"/>
        <v>2.8371719999999994</v>
      </c>
      <c r="I68">
        <f t="shared" si="30"/>
        <v>2.9094000000000002</v>
      </c>
      <c r="J68">
        <f t="shared" si="30"/>
        <v>2.9761080000000004</v>
      </c>
      <c r="K68">
        <f t="shared" si="30"/>
        <v>3.037344</v>
      </c>
      <c r="L68">
        <f t="shared" si="30"/>
        <v>3.0924239999999998</v>
      </c>
      <c r="M68">
        <f t="shared" si="30"/>
        <v>3.1432679999999995</v>
      </c>
      <c r="N68">
        <f t="shared" si="30"/>
        <v>3.1972559999999999</v>
      </c>
      <c r="O68">
        <f t="shared" si="30"/>
        <v>3.2528279999999996</v>
      </c>
      <c r="P68">
        <f t="shared" si="30"/>
        <v>3.3056640000000002</v>
      </c>
      <c r="Q68">
        <f t="shared" si="30"/>
        <v>3.3506639999999996</v>
      </c>
      <c r="R68">
        <f t="shared" si="30"/>
        <v>3.4091039999999997</v>
      </c>
      <c r="S68">
        <f t="shared" si="30"/>
        <v>3.5299200000000002</v>
      </c>
      <c r="T68">
        <f t="shared" si="30"/>
        <v>3.606312</v>
      </c>
      <c r="V68">
        <f>SUM(B68:T68)</f>
        <v>57.408228000000008</v>
      </c>
    </row>
    <row r="69" spans="1:22" x14ac:dyDescent="0.3">
      <c r="A69" t="s">
        <v>47</v>
      </c>
      <c r="B69">
        <f>B68/B13</f>
        <v>1.1937432926539723E-2</v>
      </c>
      <c r="C69">
        <f t="shared" ref="C69:T69" si="31">C68/C13</f>
        <v>1.1937324339516579E-2</v>
      </c>
      <c r="D69">
        <f t="shared" si="31"/>
        <v>1.1939924490727295E-2</v>
      </c>
      <c r="E69">
        <f t="shared" si="31"/>
        <v>1.1953252253230533E-2</v>
      </c>
      <c r="F69">
        <f t="shared" si="31"/>
        <v>1.1954069983539532E-2</v>
      </c>
      <c r="G69">
        <f t="shared" si="31"/>
        <v>1.1951243338102378E-2</v>
      </c>
      <c r="H69">
        <f t="shared" si="31"/>
        <v>1.1953990250314945E-2</v>
      </c>
      <c r="I69">
        <f t="shared" si="31"/>
        <v>1.194997227527571E-2</v>
      </c>
      <c r="J69">
        <f t="shared" si="31"/>
        <v>1.1952768997827214E-2</v>
      </c>
      <c r="K69">
        <f t="shared" si="31"/>
        <v>1.1951600908171576E-2</v>
      </c>
      <c r="L69">
        <f t="shared" si="31"/>
        <v>1.1952320952344142E-2</v>
      </c>
      <c r="M69">
        <f t="shared" si="31"/>
        <v>1.1952316490737079E-2</v>
      </c>
      <c r="N69">
        <f t="shared" si="31"/>
        <v>1.1953878249945787E-2</v>
      </c>
      <c r="O69">
        <f t="shared" si="31"/>
        <v>1.1953960303256366E-2</v>
      </c>
      <c r="P69">
        <f t="shared" si="31"/>
        <v>1.1954217852144637E-2</v>
      </c>
      <c r="Q69">
        <f t="shared" si="31"/>
        <v>1.192869832070091E-2</v>
      </c>
      <c r="R69">
        <f t="shared" si="31"/>
        <v>1.1946426694140156E-2</v>
      </c>
      <c r="S69">
        <f t="shared" si="31"/>
        <v>1.1935687839185785E-2</v>
      </c>
      <c r="T69">
        <f t="shared" si="31"/>
        <v>1.1935383729435086E-2</v>
      </c>
    </row>
    <row r="70" spans="1:22" x14ac:dyDescent="0.3">
      <c r="R70" s="8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37092-CB6F-4B42-86EA-A1FD9CEEA9B7}">
  <dimension ref="A1:S54"/>
  <sheetViews>
    <sheetView topLeftCell="A9" workbookViewId="0">
      <selection activeCell="B16" sqref="B16:B24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2024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SUM(C16,C43)</f>
        <v>0.49888682046346877</v>
      </c>
      <c r="I2" s="8">
        <f>IF(H2&gt;=M2,0,C16)</f>
        <v>0.38027094631308578</v>
      </c>
      <c r="J2" s="8">
        <f>M2-I2-K2</f>
        <v>7.5816298663867618</v>
      </c>
      <c r="K2" s="8">
        <f>IF(H2&gt;=M2,0,C43)</f>
        <v>0.11861587415038301</v>
      </c>
      <c r="L2" s="8"/>
      <c r="M2" s="8">
        <f>O2-N2</f>
        <v>8.0805166868502312</v>
      </c>
      <c r="N2" s="8">
        <f>'2017'!N2</f>
        <v>0.47609999999999997</v>
      </c>
      <c r="O2" s="8">
        <f>'2023'!O2-'2023'!K2</f>
        <v>8.5566166868502318</v>
      </c>
      <c r="Q2" s="3">
        <f>O2</f>
        <v>8.5566166868502318</v>
      </c>
      <c r="R2" s="3">
        <f>J16</f>
        <v>0.52499873976055444</v>
      </c>
      <c r="S2" s="3">
        <f>Q2*R2</f>
        <v>4.4922129772105022</v>
      </c>
    </row>
    <row r="3" spans="1:19" x14ac:dyDescent="0.3">
      <c r="A3" t="s">
        <v>33</v>
      </c>
      <c r="B3">
        <f>ForecastingBuildingStock!L10</f>
        <v>2.5</v>
      </c>
      <c r="F3" s="24" t="s">
        <v>6</v>
      </c>
      <c r="G3" s="3"/>
      <c r="H3" s="3">
        <f t="shared" ref="H3:H12" si="0">SUM(C17,C44)</f>
        <v>0.7214855854927481</v>
      </c>
      <c r="I3" s="8">
        <f>IF(H3&gt;=M3,0,IF(I2=0,C17+C16,C17))</f>
        <v>0.57040641946962867</v>
      </c>
      <c r="J3" s="8">
        <f>M3-I3-K3</f>
        <v>9.6764458495157424</v>
      </c>
      <c r="K3" s="8">
        <f>IF(H3&gt;=M3,0,IF(K2=0,C44+C43,C44))</f>
        <v>0.15107916602311941</v>
      </c>
      <c r="L3" s="8"/>
      <c r="M3" s="8">
        <f t="shared" ref="M3:M13" si="1">O3-N3</f>
        <v>10.397931435008491</v>
      </c>
      <c r="N3" s="8">
        <f>'2017'!N3</f>
        <v>0.59839999999999993</v>
      </c>
      <c r="O3" s="8">
        <f>'2023'!O3-'2023'!K3</f>
        <v>10.996331435008491</v>
      </c>
      <c r="Q3" s="3">
        <f t="shared" ref="Q3:Q10" si="2">O3</f>
        <v>10.996331435008491</v>
      </c>
      <c r="R3" s="3">
        <f t="shared" ref="R3:R12" si="3">J17</f>
        <v>0.4658932152406417</v>
      </c>
      <c r="S3" s="3">
        <f t="shared" ref="S3:S10" si="4">Q3*R3</f>
        <v>5.1231162081078452</v>
      </c>
    </row>
    <row r="4" spans="1:19" x14ac:dyDescent="0.3">
      <c r="A4" t="s">
        <v>74</v>
      </c>
      <c r="B4" s="3">
        <f>ForecastingBuildingStock!L26</f>
        <v>7.6054189262617165</v>
      </c>
      <c r="F4" s="24" t="s">
        <v>7</v>
      </c>
      <c r="G4" s="3"/>
      <c r="H4" s="3">
        <f t="shared" si="0"/>
        <v>2.0795527623495493</v>
      </c>
      <c r="I4" s="8">
        <f t="shared" ref="I4:I12" si="5">IF(H4&gt;=M4,0,IF(I3=0,C18+C17,C18))</f>
        <v>1.7112192584088861</v>
      </c>
      <c r="J4" s="8">
        <f t="shared" ref="J4:J12" si="6">M4-I4-K4</f>
        <v>35.404880451261207</v>
      </c>
      <c r="K4" s="8">
        <f t="shared" ref="K4:K12" si="7">IF(H4&gt;=M4,0,IF(K3=0,C45+C44,C45))</f>
        <v>0.36833350394066305</v>
      </c>
      <c r="L4" s="8"/>
      <c r="M4" s="8">
        <f t="shared" si="1"/>
        <v>37.484433213610757</v>
      </c>
      <c r="N4" s="8">
        <f>'2017'!N4</f>
        <v>2.10005</v>
      </c>
      <c r="O4" s="8">
        <f>'2023'!O4-'2023'!K4</f>
        <v>39.58448321361076</v>
      </c>
      <c r="Q4" s="3">
        <f t="shared" si="2"/>
        <v>39.58448321361076</v>
      </c>
      <c r="R4" s="3">
        <f t="shared" si="3"/>
        <v>0.391118354324897</v>
      </c>
      <c r="S4" s="3">
        <f t="shared" si="4"/>
        <v>15.48221793130895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1.9796657104334372</v>
      </c>
      <c r="I5" s="8">
        <f t="shared" si="5"/>
        <v>1.7112192584088861</v>
      </c>
      <c r="J5" s="8">
        <f t="shared" si="6"/>
        <v>33.474473336569503</v>
      </c>
      <c r="K5" s="8">
        <f t="shared" si="7"/>
        <v>0.26844645202455103</v>
      </c>
      <c r="L5" s="8"/>
      <c r="M5" s="8">
        <f t="shared" si="1"/>
        <v>35.45413904700294</v>
      </c>
      <c r="N5" s="8">
        <f>'2017'!N5</f>
        <v>1.9598</v>
      </c>
      <c r="O5" s="8">
        <f>'2023'!O5-'2023'!K5</f>
        <v>37.413939047002941</v>
      </c>
      <c r="Q5" s="3">
        <f t="shared" si="2"/>
        <v>37.413939047002941</v>
      </c>
      <c r="R5" s="3">
        <f t="shared" si="3"/>
        <v>0.31852043575875089</v>
      </c>
      <c r="S5" s="3">
        <f t="shared" si="4"/>
        <v>11.917104168702721</v>
      </c>
    </row>
    <row r="6" spans="1:19" x14ac:dyDescent="0.3">
      <c r="A6" t="s">
        <v>21</v>
      </c>
      <c r="B6">
        <f>ForecastingBuildingStock!K14</f>
        <v>0.122</v>
      </c>
      <c r="F6" s="24" t="s">
        <v>9</v>
      </c>
      <c r="G6" s="3"/>
      <c r="H6" s="3">
        <f t="shared" si="0"/>
        <v>2.3636824211933769</v>
      </c>
      <c r="I6" s="8">
        <f t="shared" si="5"/>
        <v>2.0914902047219717</v>
      </c>
      <c r="J6" s="8">
        <f t="shared" si="6"/>
        <v>57.096540270051364</v>
      </c>
      <c r="K6" s="8">
        <f t="shared" si="7"/>
        <v>0.27219221647140524</v>
      </c>
      <c r="L6" s="8"/>
      <c r="M6" s="8">
        <f t="shared" si="1"/>
        <v>59.460222691244738</v>
      </c>
      <c r="N6" s="8">
        <f>'2017'!N6</f>
        <v>3.2249499999999998</v>
      </c>
      <c r="O6" s="8">
        <f>'2023'!O6-'2023'!K6</f>
        <v>62.685172691244738</v>
      </c>
      <c r="Q6" s="3">
        <f t="shared" si="2"/>
        <v>62.685172691244738</v>
      </c>
      <c r="R6" s="3">
        <f t="shared" si="3"/>
        <v>0.2583581140792881</v>
      </c>
      <c r="S6" s="3">
        <f t="shared" si="4"/>
        <v>16.195222997244482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0.80549106598842202</v>
      </c>
      <c r="I7" s="8">
        <f t="shared" si="5"/>
        <v>0.76054189262617156</v>
      </c>
      <c r="J7" s="8">
        <f t="shared" si="6"/>
        <v>23.175777682654488</v>
      </c>
      <c r="K7" s="8">
        <f t="shared" si="7"/>
        <v>4.4949173362250405E-2</v>
      </c>
      <c r="L7" s="8"/>
      <c r="M7" s="8">
        <f t="shared" si="1"/>
        <v>23.981268748642911</v>
      </c>
      <c r="N7" s="8">
        <f>'2017'!N7</f>
        <v>1.2775499999999997</v>
      </c>
      <c r="O7" s="8">
        <f>'2023'!O7-'2023'!K7</f>
        <v>25.258818748642913</v>
      </c>
      <c r="Q7" s="3">
        <f t="shared" si="2"/>
        <v>25.258818748642913</v>
      </c>
      <c r="R7" s="3">
        <f t="shared" si="3"/>
        <v>0.20852115377088962</v>
      </c>
      <c r="S7" s="3">
        <f t="shared" si="4"/>
        <v>5.2669980283567988</v>
      </c>
    </row>
    <row r="8" spans="1:19" x14ac:dyDescent="0.3">
      <c r="A8" t="s">
        <v>31</v>
      </c>
      <c r="B8" s="8">
        <f>B4*B6</f>
        <v>0.92786110900392937</v>
      </c>
      <c r="F8" s="24" t="s">
        <v>11</v>
      </c>
      <c r="G8" s="3"/>
      <c r="H8" s="3">
        <f t="shared" si="0"/>
        <v>0.3940054159515512</v>
      </c>
      <c r="I8" s="8">
        <f t="shared" si="5"/>
        <v>0.38027094631308578</v>
      </c>
      <c r="J8" s="8">
        <f t="shared" si="6"/>
        <v>23.868834897612214</v>
      </c>
      <c r="K8" s="8">
        <f t="shared" si="7"/>
        <v>1.3734469638465403E-2</v>
      </c>
      <c r="L8" s="8"/>
      <c r="M8" s="8">
        <f t="shared" si="1"/>
        <v>24.262840313563764</v>
      </c>
      <c r="N8" s="8">
        <f>'2017'!N8</f>
        <v>1.2812999999999999</v>
      </c>
      <c r="O8" s="8">
        <f>'2023'!O8-'2023'!K8</f>
        <v>25.544140313563766</v>
      </c>
      <c r="Q8" s="3">
        <f t="shared" si="2"/>
        <v>25.544140313563766</v>
      </c>
      <c r="R8" s="3">
        <f t="shared" si="3"/>
        <v>0.20623054710060093</v>
      </c>
      <c r="S8" s="3">
        <f t="shared" si="4"/>
        <v>5.2679820320807709</v>
      </c>
    </row>
    <row r="9" spans="1:19" x14ac:dyDescent="0.3">
      <c r="F9" s="24" t="s">
        <v>12</v>
      </c>
      <c r="G9" s="3"/>
      <c r="H9" s="3">
        <f t="shared" si="0"/>
        <v>7.4915288937084006E-3</v>
      </c>
      <c r="I9" s="8">
        <f t="shared" si="5"/>
        <v>0</v>
      </c>
      <c r="J9" s="8">
        <f t="shared" si="6"/>
        <v>30.571447432170334</v>
      </c>
      <c r="K9" s="8">
        <f t="shared" si="7"/>
        <v>7.4915288937084006E-3</v>
      </c>
      <c r="L9" s="8"/>
      <c r="M9" s="8">
        <f t="shared" si="1"/>
        <v>30.578938961064043</v>
      </c>
      <c r="N9" s="8">
        <f>'2017'!N9</f>
        <v>1.6111999999999997</v>
      </c>
      <c r="O9" s="8">
        <f>'2023'!O9-'2023'!K9</f>
        <v>32.190138961064044</v>
      </c>
      <c r="Q9" s="3">
        <f t="shared" si="2"/>
        <v>32.190138961064044</v>
      </c>
      <c r="R9" s="3">
        <f t="shared" si="3"/>
        <v>0.17628714622641511</v>
      </c>
      <c r="S9" s="3">
        <f t="shared" si="4"/>
        <v>5.6747077340777192</v>
      </c>
    </row>
    <row r="10" spans="1:19" x14ac:dyDescent="0.3">
      <c r="F10" s="24" t="s">
        <v>13</v>
      </c>
      <c r="G10" s="3"/>
      <c r="H10" s="3">
        <f t="shared" si="0"/>
        <v>3.7457644468542003E-3</v>
      </c>
      <c r="I10" s="8">
        <f t="shared" si="5"/>
        <v>0</v>
      </c>
      <c r="J10" s="8">
        <f t="shared" si="6"/>
        <v>25.978208050601253</v>
      </c>
      <c r="K10" s="8">
        <f t="shared" si="7"/>
        <v>3.7457644468542003E-3</v>
      </c>
      <c r="L10" s="8"/>
      <c r="M10" s="8">
        <f t="shared" si="1"/>
        <v>25.981953815048108</v>
      </c>
      <c r="N10" s="8">
        <f>'2017'!N10</f>
        <v>1.3680500000000002</v>
      </c>
      <c r="O10" s="8">
        <f>'2023'!O10-'2023'!K10</f>
        <v>27.350003815048108</v>
      </c>
      <c r="Q10" s="3">
        <f t="shared" si="2"/>
        <v>27.350003815048108</v>
      </c>
      <c r="R10" s="3">
        <f t="shared" si="3"/>
        <v>0.16459877197470851</v>
      </c>
      <c r="S10" s="3">
        <f t="shared" si="4"/>
        <v>4.5017770414605112</v>
      </c>
    </row>
    <row r="11" spans="1:19" x14ac:dyDescent="0.3">
      <c r="F11" s="17" t="s">
        <v>138</v>
      </c>
      <c r="G11" s="3"/>
      <c r="H11" s="3">
        <f t="shared" si="0"/>
        <v>0</v>
      </c>
      <c r="I11" s="8">
        <f t="shared" si="5"/>
        <v>0</v>
      </c>
      <c r="J11" s="8">
        <f t="shared" si="6"/>
        <v>39.220696225849998</v>
      </c>
      <c r="K11" s="8">
        <f t="shared" si="7"/>
        <v>0</v>
      </c>
      <c r="L11" s="8"/>
      <c r="M11" s="8">
        <f t="shared" si="1"/>
        <v>39.220696225849998</v>
      </c>
      <c r="N11" s="8">
        <f>'2017'!N11</f>
        <v>0.88985000000000003</v>
      </c>
      <c r="O11" s="8">
        <f>'2023'!O11-'2023'!K11</f>
        <v>40.110546225850001</v>
      </c>
      <c r="Q11" s="3">
        <f>O11</f>
        <v>40.110546225850001</v>
      </c>
      <c r="R11" s="3">
        <f t="shared" si="3"/>
        <v>0.15069629712872953</v>
      </c>
      <c r="S11" s="3">
        <f>Q11*R11</f>
        <v>6.0445107920463323</v>
      </c>
    </row>
    <row r="12" spans="1:19" x14ac:dyDescent="0.3">
      <c r="F12" s="17" t="s">
        <v>139</v>
      </c>
      <c r="G12" s="3"/>
      <c r="H12" s="3">
        <f t="shared" si="0"/>
        <v>0</v>
      </c>
      <c r="I12" s="8">
        <f t="shared" si="5"/>
        <v>0</v>
      </c>
      <c r="J12" s="8">
        <f t="shared" si="6"/>
        <v>9.3138159125827507</v>
      </c>
      <c r="K12" s="8">
        <f t="shared" si="7"/>
        <v>0</v>
      </c>
      <c r="L12" s="8">
        <f>ForecastingBuildingStock!L12</f>
        <v>4.7333534637945744</v>
      </c>
      <c r="M12" s="8">
        <f t="shared" si="1"/>
        <v>9.3138159125827507</v>
      </c>
      <c r="N12" s="8">
        <v>0</v>
      </c>
      <c r="O12" s="8">
        <f>('2023'!O12-'2023'!I12-'2023'!K12)+'2023'!L12</f>
        <v>9.3138159125827507</v>
      </c>
      <c r="Q12" s="3">
        <f>O12</f>
        <v>9.3138159125827507</v>
      </c>
      <c r="R12" s="3">
        <f t="shared" si="3"/>
        <v>0.122</v>
      </c>
      <c r="S12" s="3">
        <f>Q12*R12</f>
        <v>1.1362855413350956</v>
      </c>
    </row>
    <row r="13" spans="1:19" x14ac:dyDescent="0.3">
      <c r="F13" s="25" t="s">
        <v>15</v>
      </c>
      <c r="G13" s="5"/>
      <c r="H13" s="5"/>
      <c r="I13" s="5">
        <f>ForecastingBuildingStock!L26</f>
        <v>7.6054189262617165</v>
      </c>
      <c r="J13" s="7">
        <f>M13-I13-K13</f>
        <v>295.36274997525555</v>
      </c>
      <c r="K13" s="5">
        <f>SUM(K2:K12)</f>
        <v>1.2485881489514001</v>
      </c>
      <c r="L13" s="5">
        <f>SUM(L2:L12)</f>
        <v>4.7333534637945744</v>
      </c>
      <c r="M13" s="5">
        <f t="shared" si="1"/>
        <v>304.21675705046869</v>
      </c>
      <c r="N13" s="7">
        <f>'2017'!N12</f>
        <v>14.78725</v>
      </c>
      <c r="O13" s="5">
        <f>SUM(O2:O12)</f>
        <v>319.00400705046872</v>
      </c>
    </row>
    <row r="15" spans="1:19" ht="55.2" customHeight="1" x14ac:dyDescent="0.3">
      <c r="A15" s="32" t="s">
        <v>51</v>
      </c>
      <c r="B15" s="18" t="s">
        <v>52</v>
      </c>
      <c r="F15" s="23" t="s">
        <v>50</v>
      </c>
      <c r="G15" s="23"/>
      <c r="H15" s="23"/>
      <c r="I15" s="23" t="s">
        <v>112</v>
      </c>
      <c r="J15" s="23" t="s">
        <v>113</v>
      </c>
      <c r="K15" s="23"/>
      <c r="L15" s="23" t="s">
        <v>135</v>
      </c>
      <c r="M15" s="23"/>
      <c r="N15" s="23" t="s">
        <v>143</v>
      </c>
      <c r="O15" s="23" t="s">
        <v>106</v>
      </c>
    </row>
    <row r="16" spans="1:19" x14ac:dyDescent="0.3">
      <c r="A16" s="17" t="s">
        <v>5</v>
      </c>
      <c r="B16">
        <v>5</v>
      </c>
      <c r="C16" s="8">
        <f>($I$13/100)*B16</f>
        <v>0.38027094631308578</v>
      </c>
      <c r="F16" s="24" t="s">
        <v>5</v>
      </c>
      <c r="G16" s="8"/>
      <c r="H16" s="8"/>
      <c r="I16">
        <f>$B$6</f>
        <v>0.122</v>
      </c>
      <c r="J16" s="16">
        <f>'2017'!J15</f>
        <v>0.52499873976055444</v>
      </c>
      <c r="K16" s="16"/>
      <c r="L16" s="16">
        <f>$B$6</f>
        <v>0.122</v>
      </c>
      <c r="M16" s="16"/>
      <c r="N16" s="16">
        <f>'2017'!J15</f>
        <v>0.52499873976055444</v>
      </c>
      <c r="O16" s="8"/>
    </row>
    <row r="17" spans="1:15" x14ac:dyDescent="0.3">
      <c r="A17" s="17" t="s">
        <v>6</v>
      </c>
      <c r="B17">
        <v>7.5</v>
      </c>
      <c r="C17" s="8">
        <f t="shared" ref="C17:C26" si="8">($I$13/100)*B17</f>
        <v>0.57040641946962867</v>
      </c>
      <c r="F17" s="24" t="s">
        <v>6</v>
      </c>
      <c r="G17" s="8"/>
      <c r="H17" s="8"/>
      <c r="I17">
        <f t="shared" ref="I17:I26" si="9">$B$6</f>
        <v>0.122</v>
      </c>
      <c r="J17" s="16">
        <f>'2017'!J16</f>
        <v>0.4658932152406417</v>
      </c>
      <c r="K17" s="16"/>
      <c r="L17" s="16">
        <f t="shared" ref="L17:L26" si="10">$B$6</f>
        <v>0.122</v>
      </c>
      <c r="M17" s="16"/>
      <c r="N17" s="16">
        <f>'2017'!J16</f>
        <v>0.4658932152406417</v>
      </c>
      <c r="O17" s="8"/>
    </row>
    <row r="18" spans="1:15" x14ac:dyDescent="0.3">
      <c r="A18" s="17" t="s">
        <v>7</v>
      </c>
      <c r="B18">
        <v>22.5</v>
      </c>
      <c r="C18" s="8">
        <f t="shared" si="8"/>
        <v>1.7112192584088861</v>
      </c>
      <c r="F18" s="24" t="s">
        <v>7</v>
      </c>
      <c r="G18" s="8"/>
      <c r="H18" s="8"/>
      <c r="I18">
        <f t="shared" si="9"/>
        <v>0.122</v>
      </c>
      <c r="J18" s="16">
        <f>'2017'!J17</f>
        <v>0.391118354324897</v>
      </c>
      <c r="K18" s="16"/>
      <c r="L18" s="16">
        <f t="shared" si="10"/>
        <v>0.122</v>
      </c>
      <c r="M18" s="16"/>
      <c r="N18" s="16">
        <f>'2017'!J17</f>
        <v>0.391118354324897</v>
      </c>
      <c r="O18" s="8"/>
    </row>
    <row r="19" spans="1:15" x14ac:dyDescent="0.3">
      <c r="A19" s="17" t="s">
        <v>8</v>
      </c>
      <c r="B19">
        <v>22.5</v>
      </c>
      <c r="C19" s="8">
        <f t="shared" si="8"/>
        <v>1.7112192584088861</v>
      </c>
      <c r="F19" s="24" t="s">
        <v>8</v>
      </c>
      <c r="G19" s="8"/>
      <c r="H19" s="8"/>
      <c r="I19">
        <f t="shared" si="9"/>
        <v>0.122</v>
      </c>
      <c r="J19" s="16">
        <f>'2017'!J18</f>
        <v>0.31852043575875089</v>
      </c>
      <c r="K19" s="16"/>
      <c r="L19" s="16">
        <f t="shared" si="10"/>
        <v>0.122</v>
      </c>
      <c r="M19" s="16"/>
      <c r="N19" s="16">
        <f>'2017'!J18</f>
        <v>0.31852043575875089</v>
      </c>
      <c r="O19" s="8"/>
    </row>
    <row r="20" spans="1:15" x14ac:dyDescent="0.3">
      <c r="A20" s="17" t="s">
        <v>9</v>
      </c>
      <c r="B20">
        <v>27.5</v>
      </c>
      <c r="C20" s="8">
        <f t="shared" si="8"/>
        <v>2.0914902047219717</v>
      </c>
      <c r="F20" s="24" t="s">
        <v>9</v>
      </c>
      <c r="G20" s="8"/>
      <c r="H20" s="8"/>
      <c r="I20">
        <f t="shared" si="9"/>
        <v>0.122</v>
      </c>
      <c r="J20" s="16">
        <f>'2017'!J19</f>
        <v>0.2583581140792881</v>
      </c>
      <c r="K20" s="16"/>
      <c r="L20" s="16">
        <f t="shared" si="10"/>
        <v>0.122</v>
      </c>
      <c r="M20" s="16"/>
      <c r="N20" s="16">
        <f>'2017'!J19</f>
        <v>0.2583581140792881</v>
      </c>
      <c r="O20" s="8"/>
    </row>
    <row r="21" spans="1:15" x14ac:dyDescent="0.3">
      <c r="A21" s="17" t="s">
        <v>10</v>
      </c>
      <c r="B21">
        <v>10</v>
      </c>
      <c r="C21" s="8">
        <f t="shared" si="8"/>
        <v>0.76054189262617156</v>
      </c>
      <c r="F21" s="24" t="s">
        <v>10</v>
      </c>
      <c r="G21" s="8"/>
      <c r="H21" s="8"/>
      <c r="I21">
        <f t="shared" si="9"/>
        <v>0.122</v>
      </c>
      <c r="J21" s="16">
        <f>'2017'!J20</f>
        <v>0.20852115377088962</v>
      </c>
      <c r="K21" s="16"/>
      <c r="L21" s="16">
        <f t="shared" si="10"/>
        <v>0.122</v>
      </c>
      <c r="M21" s="16"/>
      <c r="N21" s="16">
        <f>'2017'!J20</f>
        <v>0.20852115377088962</v>
      </c>
      <c r="O21" s="8"/>
    </row>
    <row r="22" spans="1:15" x14ac:dyDescent="0.3">
      <c r="A22" s="17" t="s">
        <v>11</v>
      </c>
      <c r="B22">
        <v>5</v>
      </c>
      <c r="C22" s="8">
        <f t="shared" si="8"/>
        <v>0.38027094631308578</v>
      </c>
      <c r="F22" s="24" t="s">
        <v>11</v>
      </c>
      <c r="G22" s="8"/>
      <c r="H22" s="8"/>
      <c r="I22">
        <f t="shared" si="9"/>
        <v>0.122</v>
      </c>
      <c r="J22" s="16">
        <f>'2017'!J21</f>
        <v>0.20623054710060093</v>
      </c>
      <c r="K22" s="16"/>
      <c r="L22" s="16">
        <f t="shared" si="10"/>
        <v>0.122</v>
      </c>
      <c r="M22" s="16"/>
      <c r="N22" s="16">
        <f>'2017'!J21</f>
        <v>0.20623054710060093</v>
      </c>
      <c r="O22" s="8"/>
    </row>
    <row r="23" spans="1:15" x14ac:dyDescent="0.3">
      <c r="A23" s="17" t="s">
        <v>12</v>
      </c>
      <c r="B23">
        <v>0</v>
      </c>
      <c r="C23" s="8">
        <f t="shared" si="8"/>
        <v>0</v>
      </c>
      <c r="F23" s="24" t="s">
        <v>12</v>
      </c>
      <c r="G23" s="8"/>
      <c r="H23" s="8"/>
      <c r="I23">
        <f t="shared" si="9"/>
        <v>0.122</v>
      </c>
      <c r="J23" s="16">
        <f>'2017'!J22</f>
        <v>0.17628714622641511</v>
      </c>
      <c r="K23" s="16"/>
      <c r="L23" s="16">
        <f t="shared" si="10"/>
        <v>0.122</v>
      </c>
      <c r="M23" s="16"/>
      <c r="N23" s="16">
        <f>'2017'!J22</f>
        <v>0.17628714622641511</v>
      </c>
      <c r="O23" s="8"/>
    </row>
    <row r="24" spans="1:15" x14ac:dyDescent="0.3">
      <c r="A24" s="17" t="s">
        <v>13</v>
      </c>
      <c r="B24">
        <v>0</v>
      </c>
      <c r="C24" s="8">
        <f t="shared" si="8"/>
        <v>0</v>
      </c>
      <c r="F24" s="24" t="s">
        <v>13</v>
      </c>
      <c r="G24" s="8"/>
      <c r="H24" s="8"/>
      <c r="I24">
        <f t="shared" si="9"/>
        <v>0.122</v>
      </c>
      <c r="J24" s="16">
        <f>'2017'!J23</f>
        <v>0.16459877197470851</v>
      </c>
      <c r="K24" s="16"/>
      <c r="L24" s="16">
        <f t="shared" si="10"/>
        <v>0.122</v>
      </c>
      <c r="M24" s="16"/>
      <c r="N24" s="16">
        <f>'2017'!J23</f>
        <v>0.16459877197470851</v>
      </c>
      <c r="O24" s="8"/>
    </row>
    <row r="25" spans="1:15" x14ac:dyDescent="0.3">
      <c r="A25" s="17" t="s">
        <v>138</v>
      </c>
      <c r="B25">
        <v>0</v>
      </c>
      <c r="C25" s="8">
        <f t="shared" si="8"/>
        <v>0</v>
      </c>
      <c r="F25" s="17" t="s">
        <v>138</v>
      </c>
      <c r="G25" s="8"/>
      <c r="H25" s="8"/>
      <c r="I25">
        <f t="shared" si="9"/>
        <v>0.122</v>
      </c>
      <c r="J25" s="16">
        <f>'2017'!J24</f>
        <v>0.15069629712872953</v>
      </c>
      <c r="K25" s="16"/>
      <c r="L25" s="16">
        <f t="shared" si="10"/>
        <v>0.122</v>
      </c>
      <c r="M25" s="16"/>
      <c r="N25" s="16">
        <f>'2017'!J24</f>
        <v>0.15069629712872953</v>
      </c>
      <c r="O25" s="8"/>
    </row>
    <row r="26" spans="1:15" x14ac:dyDescent="0.3">
      <c r="A26" s="17" t="s">
        <v>139</v>
      </c>
      <c r="B26">
        <v>0</v>
      </c>
      <c r="C26" s="8">
        <f t="shared" si="8"/>
        <v>0</v>
      </c>
      <c r="F26" s="17" t="s">
        <v>139</v>
      </c>
      <c r="G26" s="7"/>
      <c r="H26" s="7"/>
      <c r="I26" s="2">
        <f t="shared" si="9"/>
        <v>0.122</v>
      </c>
      <c r="J26" s="16">
        <f>B6</f>
        <v>0.122</v>
      </c>
      <c r="K26" s="7"/>
      <c r="L26" s="16">
        <f t="shared" si="10"/>
        <v>0.122</v>
      </c>
      <c r="M26" s="16"/>
      <c r="N26" s="16">
        <f>'2017'!J25</f>
        <v>0.2692514531099427</v>
      </c>
      <c r="O26" s="8"/>
    </row>
    <row r="27" spans="1:15" x14ac:dyDescent="0.3">
      <c r="B27">
        <f>SUM(B16:B26)</f>
        <v>100</v>
      </c>
      <c r="F27" s="25" t="s">
        <v>43</v>
      </c>
      <c r="G27" s="7"/>
      <c r="H27" s="7"/>
      <c r="I27" s="2">
        <f>AVERAGE(I17:I26)</f>
        <v>0.12199999999999997</v>
      </c>
      <c r="J27" s="7">
        <f>(1/O13)*(SUM(S2:S12))</f>
        <v>0.25423547560360521</v>
      </c>
      <c r="L27" s="28">
        <f>AVERAGE(L16:L26)</f>
        <v>0.12199999999999997</v>
      </c>
      <c r="M27" s="28"/>
      <c r="N27" s="7">
        <f>AVERAGE(N16:N26)</f>
        <v>0.28495220258867443</v>
      </c>
      <c r="O27" s="7">
        <f>O41/O13</f>
        <v>0.24985162214842574</v>
      </c>
    </row>
    <row r="28" spans="1:15" x14ac:dyDescent="0.3">
      <c r="K28" s="35"/>
      <c r="L28" s="35"/>
      <c r="M28" s="35"/>
      <c r="N28" s="35"/>
    </row>
    <row r="29" spans="1:15" ht="57.6" x14ac:dyDescent="0.3">
      <c r="A29" s="26" t="s">
        <v>95</v>
      </c>
      <c r="B29" s="18" t="s">
        <v>52</v>
      </c>
      <c r="F29" s="23" t="s">
        <v>114</v>
      </c>
      <c r="G29" s="23"/>
      <c r="H29" s="23"/>
      <c r="I29" s="23" t="s">
        <v>57</v>
      </c>
      <c r="J29" s="23" t="s">
        <v>60</v>
      </c>
      <c r="K29" s="23"/>
      <c r="L29" s="23" t="s">
        <v>136</v>
      </c>
      <c r="M29" s="23"/>
      <c r="N29" s="23" t="s">
        <v>144</v>
      </c>
      <c r="O29" s="23" t="s">
        <v>61</v>
      </c>
    </row>
    <row r="30" spans="1:15" x14ac:dyDescent="0.3">
      <c r="A30" s="17" t="s">
        <v>5</v>
      </c>
      <c r="B30" s="3">
        <v>2.9</v>
      </c>
      <c r="F30" s="24" t="s">
        <v>5</v>
      </c>
      <c r="I30" s="8">
        <f t="shared" ref="I30:I40" si="11">I2*I16</f>
        <v>4.6393055450196466E-2</v>
      </c>
      <c r="J30" s="8">
        <f>J2*J16</f>
        <v>3.9803461251840306</v>
      </c>
      <c r="K30" s="8"/>
      <c r="L30" s="8"/>
      <c r="M30" s="8"/>
      <c r="N30" s="8">
        <f>N2*N16</f>
        <v>0.24995189999999995</v>
      </c>
      <c r="O30" s="8">
        <f t="shared" ref="O30:O40" si="12">SUM(I30:N30)</f>
        <v>4.2766910806342269</v>
      </c>
    </row>
    <row r="31" spans="1:15" x14ac:dyDescent="0.3">
      <c r="A31" s="17" t="s">
        <v>6</v>
      </c>
      <c r="B31" s="3">
        <v>3.7</v>
      </c>
      <c r="F31" s="24" t="s">
        <v>6</v>
      </c>
      <c r="I31" s="8">
        <f t="shared" si="11"/>
        <v>6.9589583175294692E-2</v>
      </c>
      <c r="J31" s="8">
        <f t="shared" ref="J31:J40" si="13">J3*J17</f>
        <v>4.5081904689328516</v>
      </c>
      <c r="K31" s="8"/>
      <c r="L31" s="8"/>
      <c r="M31" s="8"/>
      <c r="N31" s="8">
        <f t="shared" ref="N31:N40" si="14">N3*N17</f>
        <v>0.27879049999999994</v>
      </c>
      <c r="O31" s="8">
        <f t="shared" si="12"/>
        <v>4.8565705521081455</v>
      </c>
    </row>
    <row r="32" spans="1:15" x14ac:dyDescent="0.3">
      <c r="A32" s="17" t="s">
        <v>7</v>
      </c>
      <c r="B32" s="3">
        <v>13.4</v>
      </c>
      <c r="F32" s="24" t="s">
        <v>7</v>
      </c>
      <c r="I32" s="8">
        <f t="shared" si="11"/>
        <v>0.20876874952588409</v>
      </c>
      <c r="J32" s="8">
        <f t="shared" si="13"/>
        <v>13.847498577167</v>
      </c>
      <c r="K32" s="8"/>
      <c r="L32" s="8"/>
      <c r="M32" s="8"/>
      <c r="N32" s="8">
        <f t="shared" si="14"/>
        <v>0.82136809999999993</v>
      </c>
      <c r="O32" s="8">
        <f t="shared" si="12"/>
        <v>14.877635426692883</v>
      </c>
    </row>
    <row r="33" spans="1:15" x14ac:dyDescent="0.3">
      <c r="A33" s="17" t="s">
        <v>8</v>
      </c>
      <c r="B33" s="3">
        <v>12.5</v>
      </c>
      <c r="F33" s="24" t="s">
        <v>8</v>
      </c>
      <c r="I33" s="8">
        <f t="shared" si="11"/>
        <v>0.20876874952588409</v>
      </c>
      <c r="J33" s="8">
        <f t="shared" si="13"/>
        <v>10.662303833958806</v>
      </c>
      <c r="K33" s="8"/>
      <c r="L33" s="8"/>
      <c r="M33" s="8"/>
      <c r="N33" s="8">
        <f t="shared" si="14"/>
        <v>0.62423635</v>
      </c>
      <c r="O33" s="8">
        <f t="shared" si="12"/>
        <v>11.49530893348469</v>
      </c>
    </row>
    <row r="34" spans="1:15" x14ac:dyDescent="0.3">
      <c r="A34" s="17" t="s">
        <v>9</v>
      </c>
      <c r="B34" s="3">
        <v>21.1</v>
      </c>
      <c r="F34" s="24" t="s">
        <v>9</v>
      </c>
      <c r="I34" s="8">
        <f t="shared" si="11"/>
        <v>0.25516180497608054</v>
      </c>
      <c r="J34" s="8">
        <f t="shared" si="13"/>
        <v>14.751354464622597</v>
      </c>
      <c r="K34" s="8"/>
      <c r="L34" s="8"/>
      <c r="M34" s="8"/>
      <c r="N34" s="8">
        <f t="shared" si="14"/>
        <v>0.83319200000000015</v>
      </c>
      <c r="O34" s="8">
        <f t="shared" si="12"/>
        <v>15.839708269598678</v>
      </c>
    </row>
    <row r="35" spans="1:15" x14ac:dyDescent="0.3">
      <c r="A35" s="17" t="s">
        <v>10</v>
      </c>
      <c r="B35" s="3">
        <v>8.4</v>
      </c>
      <c r="F35" s="24" t="s">
        <v>10</v>
      </c>
      <c r="I35" s="8">
        <f t="shared" si="11"/>
        <v>9.2786110900392932E-2</v>
      </c>
      <c r="J35" s="8">
        <f t="shared" si="13"/>
        <v>4.8326399019247486</v>
      </c>
      <c r="K35" s="8"/>
      <c r="L35" s="8"/>
      <c r="M35" s="8"/>
      <c r="N35" s="8">
        <f t="shared" si="14"/>
        <v>0.26639619999999997</v>
      </c>
      <c r="O35" s="8">
        <f t="shared" si="12"/>
        <v>5.1918222128251417</v>
      </c>
    </row>
    <row r="36" spans="1:15" x14ac:dyDescent="0.3">
      <c r="A36" s="17" t="s">
        <v>11</v>
      </c>
      <c r="B36" s="3">
        <v>9.0188663104785842</v>
      </c>
      <c r="F36" s="24" t="s">
        <v>11</v>
      </c>
      <c r="I36" s="8">
        <f t="shared" si="11"/>
        <v>4.6393055450196466E-2</v>
      </c>
      <c r="J36" s="8">
        <f t="shared" si="13"/>
        <v>4.9224828795884825</v>
      </c>
      <c r="K36" s="8"/>
      <c r="L36" s="8"/>
      <c r="M36" s="8"/>
      <c r="N36" s="8">
        <f t="shared" si="14"/>
        <v>0.26424319999999996</v>
      </c>
      <c r="O36" s="8">
        <f t="shared" si="12"/>
        <v>5.2331191350386792</v>
      </c>
    </row>
    <row r="37" spans="1:15" x14ac:dyDescent="0.3">
      <c r="A37" s="17" t="s">
        <v>12</v>
      </c>
      <c r="B37" s="3">
        <v>10.8</v>
      </c>
      <c r="F37" s="24" t="s">
        <v>12</v>
      </c>
      <c r="I37" s="8">
        <f t="shared" si="11"/>
        <v>0</v>
      </c>
      <c r="J37" s="8">
        <f t="shared" si="13"/>
        <v>5.3893532238281745</v>
      </c>
      <c r="K37" s="8"/>
      <c r="L37" s="8"/>
      <c r="M37" s="8"/>
      <c r="N37" s="8">
        <f t="shared" si="14"/>
        <v>0.28403384999999998</v>
      </c>
      <c r="O37" s="8">
        <f t="shared" si="12"/>
        <v>5.6733870738281746</v>
      </c>
    </row>
    <row r="38" spans="1:15" x14ac:dyDescent="0.3">
      <c r="A38" s="17" t="s">
        <v>13</v>
      </c>
      <c r="B38" s="3">
        <v>9.1999999999999993</v>
      </c>
      <c r="F38" s="24" t="s">
        <v>13</v>
      </c>
      <c r="I38" s="8">
        <f t="shared" si="11"/>
        <v>0</v>
      </c>
      <c r="J38" s="8">
        <f t="shared" si="13"/>
        <v>4.2759811432324524</v>
      </c>
      <c r="K38" s="8"/>
      <c r="L38" s="8"/>
      <c r="M38" s="8"/>
      <c r="N38" s="8">
        <f t="shared" si="14"/>
        <v>0.22517935000000003</v>
      </c>
      <c r="O38" s="8">
        <f t="shared" si="12"/>
        <v>4.5011604932324527</v>
      </c>
    </row>
    <row r="39" spans="1:15" x14ac:dyDescent="0.3">
      <c r="A39" s="17" t="s">
        <v>138</v>
      </c>
      <c r="B39" s="3">
        <v>7</v>
      </c>
      <c r="F39" s="17" t="s">
        <v>138</v>
      </c>
      <c r="I39">
        <f t="shared" si="11"/>
        <v>0</v>
      </c>
      <c r="J39" s="8">
        <f t="shared" si="13"/>
        <v>5.9104136920463324</v>
      </c>
      <c r="K39" s="7"/>
      <c r="L39" s="7"/>
      <c r="M39" s="7"/>
      <c r="N39" s="8">
        <f t="shared" si="14"/>
        <v>0.13409709999999997</v>
      </c>
      <c r="O39" s="8">
        <f t="shared" si="12"/>
        <v>6.0445107920463323</v>
      </c>
    </row>
    <row r="40" spans="1:15" x14ac:dyDescent="0.3">
      <c r="A40" s="17" t="s">
        <v>139</v>
      </c>
      <c r="B40" s="3">
        <v>1.981133689521414</v>
      </c>
      <c r="F40" s="17" t="s">
        <v>139</v>
      </c>
      <c r="I40" s="8">
        <f t="shared" si="11"/>
        <v>0</v>
      </c>
      <c r="J40" s="8">
        <f t="shared" si="13"/>
        <v>1.1362855413350956</v>
      </c>
      <c r="L40" s="8">
        <f>L26*ForecastingBuildingStock!L12</f>
        <v>0.57746912258293803</v>
      </c>
      <c r="M40" s="8"/>
      <c r="N40" s="8">
        <f t="shared" si="14"/>
        <v>0</v>
      </c>
      <c r="O40" s="8">
        <f t="shared" si="12"/>
        <v>1.7137546639180337</v>
      </c>
    </row>
    <row r="41" spans="1:15" x14ac:dyDescent="0.3">
      <c r="F41" s="7" t="s">
        <v>15</v>
      </c>
      <c r="G41" s="7"/>
      <c r="H41" s="7"/>
      <c r="I41" s="7">
        <f>SUM(I30:I40)</f>
        <v>0.92786110900392926</v>
      </c>
      <c r="J41" s="7">
        <f>SUM(J30:J40)</f>
        <v>74.216849851820569</v>
      </c>
      <c r="L41" s="7">
        <f>SUM(L31:L40)</f>
        <v>0.57746912258293803</v>
      </c>
      <c r="M41" s="7"/>
      <c r="N41" s="7">
        <f>SUM(N30:N40)</f>
        <v>3.9814885500000003</v>
      </c>
      <c r="O41" s="7">
        <f>SUM(O30:O40)</f>
        <v>79.703668633407446</v>
      </c>
    </row>
    <row r="42" spans="1:15" x14ac:dyDescent="0.3">
      <c r="A42" s="26" t="s">
        <v>98</v>
      </c>
      <c r="B42" s="26" t="s">
        <v>52</v>
      </c>
      <c r="C42" s="26" t="s">
        <v>99</v>
      </c>
    </row>
    <row r="43" spans="1:15" x14ac:dyDescent="0.3">
      <c r="A43" s="17" t="s">
        <v>5</v>
      </c>
      <c r="B43">
        <v>9.5</v>
      </c>
      <c r="C43" s="8">
        <f>(ForecastingBuildingStock!$L$20/100)*B43</f>
        <v>0.11861587415038301</v>
      </c>
    </row>
    <row r="44" spans="1:15" x14ac:dyDescent="0.3">
      <c r="A44" s="17" t="s">
        <v>6</v>
      </c>
      <c r="B44">
        <v>12.1</v>
      </c>
      <c r="C44" s="8">
        <f>(ForecastingBuildingStock!$L$20/100)*B44</f>
        <v>0.15107916602311941</v>
      </c>
    </row>
    <row r="45" spans="1:15" x14ac:dyDescent="0.3">
      <c r="A45" s="17" t="s">
        <v>7</v>
      </c>
      <c r="B45">
        <v>29.5</v>
      </c>
      <c r="C45" s="8">
        <f>(ForecastingBuildingStock!$L$20/100)*B45</f>
        <v>0.36833350394066305</v>
      </c>
    </row>
    <row r="46" spans="1:15" x14ac:dyDescent="0.3">
      <c r="A46" s="17" t="s">
        <v>8</v>
      </c>
      <c r="B46">
        <v>21.5</v>
      </c>
      <c r="C46" s="8">
        <f>(ForecastingBuildingStock!$L$20/100)*B46</f>
        <v>0.26844645202455103</v>
      </c>
    </row>
    <row r="47" spans="1:15" x14ac:dyDescent="0.3">
      <c r="A47" s="17" t="s">
        <v>9</v>
      </c>
      <c r="B47">
        <v>21.8</v>
      </c>
      <c r="C47" s="8">
        <f>(ForecastingBuildingStock!$L$20/100)*B47</f>
        <v>0.27219221647140524</v>
      </c>
    </row>
    <row r="48" spans="1:15" x14ac:dyDescent="0.3">
      <c r="A48" s="17" t="s">
        <v>10</v>
      </c>
      <c r="B48">
        <v>3.6</v>
      </c>
      <c r="C48" s="8">
        <f>(ForecastingBuildingStock!$L$20/100)*B48</f>
        <v>4.4949173362250405E-2</v>
      </c>
    </row>
    <row r="49" spans="1:3" x14ac:dyDescent="0.3">
      <c r="A49" s="17" t="s">
        <v>11</v>
      </c>
      <c r="B49">
        <v>1.1000000000000001</v>
      </c>
      <c r="C49" s="8">
        <f>(ForecastingBuildingStock!$L$20/100)*B49</f>
        <v>1.3734469638465403E-2</v>
      </c>
    </row>
    <row r="50" spans="1:3" x14ac:dyDescent="0.3">
      <c r="A50" s="17" t="s">
        <v>12</v>
      </c>
      <c r="B50">
        <v>0.6</v>
      </c>
      <c r="C50" s="8">
        <f>(ForecastingBuildingStock!$L$20/100)*B50</f>
        <v>7.4915288937084006E-3</v>
      </c>
    </row>
    <row r="51" spans="1:3" x14ac:dyDescent="0.3">
      <c r="A51" s="17" t="s">
        <v>13</v>
      </c>
      <c r="B51">
        <v>0.3</v>
      </c>
      <c r="C51" s="8">
        <f>(ForecastingBuildingStock!$L$20/100)*B51</f>
        <v>3.7457644468542003E-3</v>
      </c>
    </row>
    <row r="52" spans="1:3" x14ac:dyDescent="0.3">
      <c r="A52" s="17" t="s">
        <v>138</v>
      </c>
      <c r="B52">
        <v>0</v>
      </c>
      <c r="C52" s="8">
        <f>(ForecastingBuildingStock!$L$20/100)*B52</f>
        <v>0</v>
      </c>
    </row>
    <row r="53" spans="1:3" x14ac:dyDescent="0.3">
      <c r="A53" s="17" t="s">
        <v>139</v>
      </c>
      <c r="B53">
        <v>0</v>
      </c>
      <c r="C53" s="8">
        <f>(ForecastingBuildingStock!$L$20/100)*B53</f>
        <v>0</v>
      </c>
    </row>
    <row r="54" spans="1:3" x14ac:dyDescent="0.3">
      <c r="B54">
        <f>SUM(B42:B53)</f>
        <v>99.999999999999972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E21DC-8A00-418B-9456-B49E9F437A38}">
  <dimension ref="A1:S54"/>
  <sheetViews>
    <sheetView topLeftCell="A9" workbookViewId="0">
      <selection activeCell="B16" sqref="B16:B24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2025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SUM(C16,C43)</f>
        <v>0.50453852403943578</v>
      </c>
      <c r="I2" s="8">
        <f>IF(H2&gt;=M2,0,C16)</f>
        <v>0.38462690295663987</v>
      </c>
      <c r="J2" s="8">
        <f>M2-I2-K2</f>
        <v>7.4573622886604136</v>
      </c>
      <c r="K2" s="8">
        <f>IF(H2&gt;=M2,0,C43)</f>
        <v>0.11991162108279591</v>
      </c>
      <c r="L2" s="8"/>
      <c r="M2" s="8">
        <f>O2-N2</f>
        <v>7.9619008126998496</v>
      </c>
      <c r="N2" s="8">
        <f>'2017'!N2</f>
        <v>0.47609999999999997</v>
      </c>
      <c r="O2" s="8">
        <f>'2024'!O2-'2024'!K2</f>
        <v>8.4380008126998494</v>
      </c>
      <c r="Q2" s="3">
        <f>O2</f>
        <v>8.4380008126998494</v>
      </c>
      <c r="R2" s="3">
        <f>J16</f>
        <v>0.52499873976055444</v>
      </c>
      <c r="S2" s="3">
        <f>Q2*R2</f>
        <v>4.4299397927659552</v>
      </c>
    </row>
    <row r="3" spans="1:19" x14ac:dyDescent="0.3">
      <c r="A3" t="s">
        <v>33</v>
      </c>
      <c r="B3">
        <f>ForecastingBuildingStock!M10</f>
        <v>2.5</v>
      </c>
      <c r="F3" s="24" t="s">
        <v>6</v>
      </c>
      <c r="G3" s="3"/>
      <c r="H3" s="3">
        <f t="shared" ref="H3:H12" si="0">SUM(C17,C44)</f>
        <v>0.72966989286673145</v>
      </c>
      <c r="I3" s="8">
        <f>IF(H3&gt;=M3,0,IF(I2=0,C17+C16,C17))</f>
        <v>0.57694035443495983</v>
      </c>
      <c r="J3" s="8">
        <f>M3-I3-K3</f>
        <v>9.5171823761186403</v>
      </c>
      <c r="K3" s="8">
        <f>IF(H3&gt;=M3,0,IF(K2=0,C44+C43,C44))</f>
        <v>0.15272953843177162</v>
      </c>
      <c r="L3" s="8"/>
      <c r="M3" s="8">
        <f t="shared" ref="M3:M13" si="1">O3-N3</f>
        <v>10.246852268985371</v>
      </c>
      <c r="N3" s="8">
        <f>'2017'!N3</f>
        <v>0.59839999999999993</v>
      </c>
      <c r="O3" s="8">
        <f>'2024'!O3-'2024'!K3</f>
        <v>10.845252268985371</v>
      </c>
      <c r="Q3" s="3">
        <f t="shared" ref="Q3:Q12" si="2">O3</f>
        <v>10.845252268985371</v>
      </c>
      <c r="R3" s="3">
        <f t="shared" ref="R3:R12" si="3">J17</f>
        <v>0.4658932152406417</v>
      </c>
      <c r="S3" s="3">
        <f t="shared" ref="S3:S12" si="4">Q3*R3</f>
        <v>5.0527294496934596</v>
      </c>
    </row>
    <row r="4" spans="1:19" x14ac:dyDescent="0.3">
      <c r="A4" t="s">
        <v>74</v>
      </c>
      <c r="B4" s="3">
        <f>ForecastingBuildingStock!M26</f>
        <v>7.6925380591327972</v>
      </c>
      <c r="F4" s="24" t="s">
        <v>7</v>
      </c>
      <c r="G4" s="3"/>
      <c r="H4" s="3">
        <f t="shared" si="0"/>
        <v>2.1031782024567196</v>
      </c>
      <c r="I4" s="8">
        <f t="shared" ref="I4:I12" si="5">IF(H4&gt;=M4,0,IF(I3=0,C18+C17,C18))</f>
        <v>1.7308210633048795</v>
      </c>
      <c r="J4" s="8">
        <f t="shared" ref="J4:J12" si="6">M4-I4-K4</f>
        <v>35.012921507213377</v>
      </c>
      <c r="K4" s="8">
        <f t="shared" ref="K4:K12" si="7">IF(H4&gt;=M4,0,IF(K3=0,C45+C44,C45))</f>
        <v>0.37235713915183993</v>
      </c>
      <c r="L4" s="8"/>
      <c r="M4" s="8">
        <f t="shared" si="1"/>
        <v>37.116099709670095</v>
      </c>
      <c r="N4" s="8">
        <f>'2017'!N4</f>
        <v>2.10005</v>
      </c>
      <c r="O4" s="8">
        <f>'2024'!O4-'2024'!K4</f>
        <v>39.216149709670098</v>
      </c>
      <c r="Q4" s="3">
        <f t="shared" si="2"/>
        <v>39.216149709670098</v>
      </c>
      <c r="R4" s="3">
        <f t="shared" si="3"/>
        <v>0.391118354324897</v>
      </c>
      <c r="S4" s="3">
        <f t="shared" si="4"/>
        <v>15.338155937404956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2.0021999952291019</v>
      </c>
      <c r="I5" s="8">
        <f t="shared" si="5"/>
        <v>1.7308210633048795</v>
      </c>
      <c r="J5" s="8">
        <f t="shared" si="6"/>
        <v>33.183492599749286</v>
      </c>
      <c r="K5" s="8">
        <f t="shared" si="7"/>
        <v>0.2713789319242223</v>
      </c>
      <c r="L5" s="8"/>
      <c r="M5" s="8">
        <f t="shared" si="1"/>
        <v>35.185692594978391</v>
      </c>
      <c r="N5" s="8">
        <f>'2017'!N5</f>
        <v>1.9598</v>
      </c>
      <c r="O5" s="8">
        <f>'2024'!O5-'2024'!K5</f>
        <v>37.145492594978393</v>
      </c>
      <c r="Q5" s="3">
        <f t="shared" si="2"/>
        <v>37.145492594978393</v>
      </c>
      <c r="R5" s="3">
        <f t="shared" si="3"/>
        <v>0.31852043575875089</v>
      </c>
      <c r="S5" s="3">
        <f t="shared" si="4"/>
        <v>11.831598487825971</v>
      </c>
    </row>
    <row r="6" spans="1:19" x14ac:dyDescent="0.3">
      <c r="A6" t="s">
        <v>21</v>
      </c>
      <c r="B6">
        <f>ForecastingBuildingStock!M14</f>
        <v>0.122</v>
      </c>
      <c r="F6" s="24" t="s">
        <v>9</v>
      </c>
      <c r="G6" s="3"/>
      <c r="H6" s="3">
        <f t="shared" si="0"/>
        <v>2.3906135809567775</v>
      </c>
      <c r="I6" s="8">
        <f t="shared" si="5"/>
        <v>2.1154479662615193</v>
      </c>
      <c r="J6" s="8">
        <f t="shared" si="6"/>
        <v>56.797416893816553</v>
      </c>
      <c r="K6" s="8">
        <f t="shared" si="7"/>
        <v>0.27516561469525797</v>
      </c>
      <c r="L6" s="8"/>
      <c r="M6" s="8">
        <f t="shared" si="1"/>
        <v>59.188030474773335</v>
      </c>
      <c r="N6" s="8">
        <f>'2017'!N6</f>
        <v>3.2249499999999998</v>
      </c>
      <c r="O6" s="8">
        <f>'2024'!O6-'2024'!K6</f>
        <v>62.412980474773335</v>
      </c>
      <c r="Q6" s="3">
        <f t="shared" si="2"/>
        <v>62.412980474773335</v>
      </c>
      <c r="R6" s="3">
        <f t="shared" si="3"/>
        <v>0.2583581140792881</v>
      </c>
      <c r="S6" s="3">
        <f t="shared" si="4"/>
        <v>16.124899929529871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0.81469399916570762</v>
      </c>
      <c r="I7" s="8">
        <f t="shared" si="5"/>
        <v>0.76925380591327974</v>
      </c>
      <c r="J7" s="8">
        <f t="shared" si="6"/>
        <v>23.121625576114955</v>
      </c>
      <c r="K7" s="8">
        <f t="shared" si="7"/>
        <v>4.5440193252427923E-2</v>
      </c>
      <c r="L7" s="8"/>
      <c r="M7" s="8">
        <f t="shared" si="1"/>
        <v>23.936319575280663</v>
      </c>
      <c r="N7" s="8">
        <f>'2017'!N7</f>
        <v>1.2775499999999997</v>
      </c>
      <c r="O7" s="8">
        <f>'2024'!O7-'2024'!K7</f>
        <v>25.213869575280661</v>
      </c>
      <c r="Q7" s="3">
        <f t="shared" si="2"/>
        <v>25.213869575280661</v>
      </c>
      <c r="R7" s="3">
        <f t="shared" si="3"/>
        <v>0.20852115377088962</v>
      </c>
      <c r="S7" s="3">
        <f t="shared" si="4"/>
        <v>5.2576251748662539</v>
      </c>
    </row>
    <row r="8" spans="1:19" x14ac:dyDescent="0.3">
      <c r="A8" t="s">
        <v>31</v>
      </c>
      <c r="B8" s="8">
        <f>B4*B6</f>
        <v>0.93848964321420125</v>
      </c>
      <c r="F8" s="24" t="s">
        <v>11</v>
      </c>
      <c r="G8" s="3"/>
      <c r="H8" s="3">
        <f t="shared" si="0"/>
        <v>0.39851140645043731</v>
      </c>
      <c r="I8" s="8">
        <f t="shared" si="5"/>
        <v>0.38462690295663987</v>
      </c>
      <c r="J8" s="8">
        <f t="shared" si="6"/>
        <v>23.850594437474861</v>
      </c>
      <c r="K8" s="8">
        <f t="shared" si="7"/>
        <v>1.3884503493797423E-2</v>
      </c>
      <c r="L8" s="8"/>
      <c r="M8" s="8">
        <f t="shared" si="1"/>
        <v>24.2491058439253</v>
      </c>
      <c r="N8" s="8">
        <f>'2017'!N8</f>
        <v>1.2812999999999999</v>
      </c>
      <c r="O8" s="8">
        <f>'2024'!O8-'2024'!K8</f>
        <v>25.530405843925301</v>
      </c>
      <c r="Q8" s="3">
        <f t="shared" si="2"/>
        <v>25.530405843925301</v>
      </c>
      <c r="R8" s="3">
        <f t="shared" si="3"/>
        <v>0.20623054710060093</v>
      </c>
      <c r="S8" s="3">
        <f t="shared" si="4"/>
        <v>5.2651495648930942</v>
      </c>
    </row>
    <row r="9" spans="1:19" x14ac:dyDescent="0.3">
      <c r="F9" s="24" t="s">
        <v>12</v>
      </c>
      <c r="G9" s="3"/>
      <c r="H9" s="3">
        <f t="shared" si="0"/>
        <v>7.5733655420713204E-3</v>
      </c>
      <c r="I9" s="8">
        <f t="shared" si="5"/>
        <v>0</v>
      </c>
      <c r="J9" s="8">
        <f t="shared" si="6"/>
        <v>30.563874066628262</v>
      </c>
      <c r="K9" s="8">
        <f t="shared" si="7"/>
        <v>7.5733655420713204E-3</v>
      </c>
      <c r="L9" s="8"/>
      <c r="M9" s="8">
        <f t="shared" si="1"/>
        <v>30.571447432170334</v>
      </c>
      <c r="N9" s="8">
        <f>'2017'!N9</f>
        <v>1.6111999999999997</v>
      </c>
      <c r="O9" s="8">
        <f>'2024'!O9-'2024'!K9</f>
        <v>32.182647432170334</v>
      </c>
      <c r="Q9" s="3">
        <f t="shared" si="2"/>
        <v>32.182647432170334</v>
      </c>
      <c r="R9" s="3">
        <f t="shared" si="3"/>
        <v>0.17628714622641511</v>
      </c>
      <c r="S9" s="3">
        <f t="shared" si="4"/>
        <v>5.6733870738281746</v>
      </c>
    </row>
    <row r="10" spans="1:19" x14ac:dyDescent="0.3">
      <c r="F10" s="24" t="s">
        <v>13</v>
      </c>
      <c r="G10" s="3"/>
      <c r="H10" s="3">
        <f t="shared" si="0"/>
        <v>3.7866827710356602E-3</v>
      </c>
      <c r="I10" s="8">
        <f t="shared" si="5"/>
        <v>0</v>
      </c>
      <c r="J10" s="8">
        <f t="shared" si="6"/>
        <v>25.974421367830217</v>
      </c>
      <c r="K10" s="8">
        <f t="shared" si="7"/>
        <v>3.7866827710356602E-3</v>
      </c>
      <c r="L10" s="8"/>
      <c r="M10" s="8">
        <f t="shared" si="1"/>
        <v>25.978208050601253</v>
      </c>
      <c r="N10" s="8">
        <f>'2017'!N10</f>
        <v>1.3680500000000002</v>
      </c>
      <c r="O10" s="8">
        <f>'2024'!O10-'2024'!K10</f>
        <v>27.346258050601254</v>
      </c>
      <c r="Q10" s="3">
        <f t="shared" si="2"/>
        <v>27.346258050601254</v>
      </c>
      <c r="R10" s="3">
        <f t="shared" si="3"/>
        <v>0.16459877197470851</v>
      </c>
      <c r="S10" s="3">
        <f t="shared" si="4"/>
        <v>4.5011604932324527</v>
      </c>
    </row>
    <row r="11" spans="1:19" x14ac:dyDescent="0.3">
      <c r="F11" s="17" t="s">
        <v>138</v>
      </c>
      <c r="G11" s="3"/>
      <c r="H11" s="3">
        <f t="shared" si="0"/>
        <v>0</v>
      </c>
      <c r="I11" s="8">
        <f t="shared" si="5"/>
        <v>0</v>
      </c>
      <c r="J11" s="8">
        <f t="shared" si="6"/>
        <v>39.220696225849998</v>
      </c>
      <c r="K11" s="8">
        <f t="shared" si="7"/>
        <v>0</v>
      </c>
      <c r="L11" s="8"/>
      <c r="M11" s="8">
        <f t="shared" si="1"/>
        <v>39.220696225849998</v>
      </c>
      <c r="N11" s="8">
        <f>'2017'!N11</f>
        <v>0.88985000000000003</v>
      </c>
      <c r="O11" s="8">
        <f>'2024'!O11-'2024'!K11</f>
        <v>40.110546225850001</v>
      </c>
      <c r="Q11" s="3">
        <f t="shared" si="2"/>
        <v>40.110546225850001</v>
      </c>
      <c r="R11" s="3">
        <f t="shared" si="3"/>
        <v>0.15069629712872953</v>
      </c>
      <c r="S11" s="3">
        <f t="shared" si="4"/>
        <v>6.0445107920463323</v>
      </c>
    </row>
    <row r="12" spans="1:19" x14ac:dyDescent="0.3">
      <c r="F12" s="17" t="s">
        <v>139</v>
      </c>
      <c r="G12" s="3"/>
      <c r="H12" s="3">
        <f t="shared" si="0"/>
        <v>0</v>
      </c>
      <c r="I12" s="8">
        <f t="shared" si="5"/>
        <v>0</v>
      </c>
      <c r="J12" s="8">
        <f t="shared" si="6"/>
        <v>14.047169376377326</v>
      </c>
      <c r="K12" s="8">
        <f t="shared" si="7"/>
        <v>0</v>
      </c>
      <c r="L12" s="8">
        <f>ForecastingBuildingStock!M12</f>
        <v>4.7850601057570312</v>
      </c>
      <c r="M12" s="8">
        <f t="shared" si="1"/>
        <v>14.047169376377326</v>
      </c>
      <c r="N12" s="8">
        <v>0</v>
      </c>
      <c r="O12" s="8">
        <f>'2024'!O12-'2024'!I12-'2024'!K12+'2024'!L12</f>
        <v>14.047169376377326</v>
      </c>
      <c r="Q12" s="3">
        <f t="shared" si="2"/>
        <v>14.047169376377326</v>
      </c>
      <c r="R12" s="3">
        <f t="shared" si="3"/>
        <v>0.122</v>
      </c>
      <c r="S12" s="3">
        <f t="shared" si="4"/>
        <v>1.7137546639180337</v>
      </c>
    </row>
    <row r="13" spans="1:19" x14ac:dyDescent="0.3">
      <c r="F13" s="25" t="s">
        <v>15</v>
      </c>
      <c r="G13" s="5"/>
      <c r="H13" s="5"/>
      <c r="I13" s="5">
        <f>ForecastingBuildingStock!M26</f>
        <v>7.6925380591327972</v>
      </c>
      <c r="J13" s="7">
        <f>M13-I13-K13</f>
        <v>298.7467567158339</v>
      </c>
      <c r="K13" s="5">
        <f>SUM(K2:K12)</f>
        <v>1.2622275903452198</v>
      </c>
      <c r="L13" s="5">
        <f>SUM(L2:L12)</f>
        <v>4.7850601057570312</v>
      </c>
      <c r="M13" s="5">
        <f t="shared" si="1"/>
        <v>307.70152236531192</v>
      </c>
      <c r="N13" s="7">
        <f>'2017'!N12</f>
        <v>14.78725</v>
      </c>
      <c r="O13" s="5">
        <f>SUM(O2:O12)</f>
        <v>322.48877236531195</v>
      </c>
    </row>
    <row r="15" spans="1:19" ht="55.2" customHeight="1" x14ac:dyDescent="0.3">
      <c r="A15" s="32" t="s">
        <v>51</v>
      </c>
      <c r="B15" s="18" t="s">
        <v>52</v>
      </c>
      <c r="F15" s="23" t="s">
        <v>50</v>
      </c>
      <c r="G15" s="23"/>
      <c r="H15" s="23"/>
      <c r="I15" s="23" t="s">
        <v>112</v>
      </c>
      <c r="J15" s="23" t="s">
        <v>113</v>
      </c>
      <c r="K15" s="23"/>
      <c r="L15" s="23" t="s">
        <v>135</v>
      </c>
      <c r="M15" s="23"/>
      <c r="N15" s="23" t="s">
        <v>143</v>
      </c>
      <c r="O15" s="23" t="s">
        <v>106</v>
      </c>
    </row>
    <row r="16" spans="1:19" x14ac:dyDescent="0.3">
      <c r="A16" s="17" t="s">
        <v>5</v>
      </c>
      <c r="B16">
        <v>5</v>
      </c>
      <c r="C16" s="8">
        <f>($I$13/100)*B16</f>
        <v>0.38462690295663987</v>
      </c>
      <c r="F16" s="24" t="s">
        <v>5</v>
      </c>
      <c r="G16" s="8"/>
      <c r="H16" s="8"/>
      <c r="I16">
        <f>$B$6</f>
        <v>0.122</v>
      </c>
      <c r="J16" s="16">
        <f>'2017'!J15</f>
        <v>0.52499873976055444</v>
      </c>
      <c r="K16" s="16"/>
      <c r="L16" s="16">
        <f>$B$6</f>
        <v>0.122</v>
      </c>
      <c r="M16" s="16"/>
      <c r="N16" s="16">
        <f>'2017'!J15</f>
        <v>0.52499873976055444</v>
      </c>
      <c r="O16" s="8"/>
    </row>
    <row r="17" spans="1:15" x14ac:dyDescent="0.3">
      <c r="A17" s="17" t="s">
        <v>6</v>
      </c>
      <c r="B17">
        <v>7.5</v>
      </c>
      <c r="C17" s="8">
        <f t="shared" ref="C17:C26" si="8">($I$13/100)*B17</f>
        <v>0.57694035443495983</v>
      </c>
      <c r="F17" s="24" t="s">
        <v>6</v>
      </c>
      <c r="G17" s="8"/>
      <c r="H17" s="8"/>
      <c r="I17">
        <f t="shared" ref="I17:I26" si="9">$B$6</f>
        <v>0.122</v>
      </c>
      <c r="J17" s="16">
        <f>'2017'!J16</f>
        <v>0.4658932152406417</v>
      </c>
      <c r="K17" s="16"/>
      <c r="L17" s="16">
        <f t="shared" ref="L17:L26" si="10">$B$6</f>
        <v>0.122</v>
      </c>
      <c r="M17" s="16"/>
      <c r="N17" s="16">
        <f>'2017'!J16</f>
        <v>0.4658932152406417</v>
      </c>
      <c r="O17" s="8"/>
    </row>
    <row r="18" spans="1:15" x14ac:dyDescent="0.3">
      <c r="A18" s="17" t="s">
        <v>7</v>
      </c>
      <c r="B18">
        <v>22.5</v>
      </c>
      <c r="C18" s="8">
        <f t="shared" si="8"/>
        <v>1.7308210633048795</v>
      </c>
      <c r="F18" s="24" t="s">
        <v>7</v>
      </c>
      <c r="G18" s="8"/>
      <c r="H18" s="8"/>
      <c r="I18">
        <f t="shared" si="9"/>
        <v>0.122</v>
      </c>
      <c r="J18" s="16">
        <f>'2017'!J17</f>
        <v>0.391118354324897</v>
      </c>
      <c r="K18" s="16"/>
      <c r="L18" s="16">
        <f t="shared" si="10"/>
        <v>0.122</v>
      </c>
      <c r="M18" s="16"/>
      <c r="N18" s="16">
        <f>'2017'!J17</f>
        <v>0.391118354324897</v>
      </c>
      <c r="O18" s="8"/>
    </row>
    <row r="19" spans="1:15" x14ac:dyDescent="0.3">
      <c r="A19" s="17" t="s">
        <v>8</v>
      </c>
      <c r="B19">
        <v>22.5</v>
      </c>
      <c r="C19" s="8">
        <f t="shared" si="8"/>
        <v>1.7308210633048795</v>
      </c>
      <c r="F19" s="24" t="s">
        <v>8</v>
      </c>
      <c r="G19" s="8"/>
      <c r="H19" s="8"/>
      <c r="I19">
        <f t="shared" si="9"/>
        <v>0.122</v>
      </c>
      <c r="J19" s="16">
        <f>'2017'!J18</f>
        <v>0.31852043575875089</v>
      </c>
      <c r="K19" s="16"/>
      <c r="L19" s="16">
        <f t="shared" si="10"/>
        <v>0.122</v>
      </c>
      <c r="M19" s="16"/>
      <c r="N19" s="16">
        <f>'2017'!J18</f>
        <v>0.31852043575875089</v>
      </c>
      <c r="O19" s="8"/>
    </row>
    <row r="20" spans="1:15" x14ac:dyDescent="0.3">
      <c r="A20" s="17" t="s">
        <v>9</v>
      </c>
      <c r="B20">
        <v>27.5</v>
      </c>
      <c r="C20" s="8">
        <f t="shared" si="8"/>
        <v>2.1154479662615193</v>
      </c>
      <c r="F20" s="24" t="s">
        <v>9</v>
      </c>
      <c r="G20" s="8"/>
      <c r="H20" s="8"/>
      <c r="I20">
        <f t="shared" si="9"/>
        <v>0.122</v>
      </c>
      <c r="J20" s="16">
        <f>'2017'!J19</f>
        <v>0.2583581140792881</v>
      </c>
      <c r="K20" s="16"/>
      <c r="L20" s="16">
        <f t="shared" si="10"/>
        <v>0.122</v>
      </c>
      <c r="M20" s="16"/>
      <c r="N20" s="16">
        <f>'2017'!J19</f>
        <v>0.2583581140792881</v>
      </c>
      <c r="O20" s="8"/>
    </row>
    <row r="21" spans="1:15" x14ac:dyDescent="0.3">
      <c r="A21" s="17" t="s">
        <v>10</v>
      </c>
      <c r="B21">
        <v>10</v>
      </c>
      <c r="C21" s="8">
        <f t="shared" si="8"/>
        <v>0.76925380591327974</v>
      </c>
      <c r="F21" s="24" t="s">
        <v>10</v>
      </c>
      <c r="G21" s="8"/>
      <c r="H21" s="8"/>
      <c r="I21">
        <f t="shared" si="9"/>
        <v>0.122</v>
      </c>
      <c r="J21" s="16">
        <f>'2017'!J20</f>
        <v>0.20852115377088962</v>
      </c>
      <c r="K21" s="16"/>
      <c r="L21" s="16">
        <f t="shared" si="10"/>
        <v>0.122</v>
      </c>
      <c r="M21" s="16"/>
      <c r="N21" s="16">
        <f>'2017'!J20</f>
        <v>0.20852115377088962</v>
      </c>
      <c r="O21" s="8"/>
    </row>
    <row r="22" spans="1:15" x14ac:dyDescent="0.3">
      <c r="A22" s="17" t="s">
        <v>11</v>
      </c>
      <c r="B22">
        <v>5</v>
      </c>
      <c r="C22" s="8">
        <f t="shared" si="8"/>
        <v>0.38462690295663987</v>
      </c>
      <c r="F22" s="24" t="s">
        <v>11</v>
      </c>
      <c r="G22" s="8"/>
      <c r="H22" s="8"/>
      <c r="I22">
        <f t="shared" si="9"/>
        <v>0.122</v>
      </c>
      <c r="J22" s="16">
        <f>'2017'!J21</f>
        <v>0.20623054710060093</v>
      </c>
      <c r="K22" s="16"/>
      <c r="L22" s="16">
        <f t="shared" si="10"/>
        <v>0.122</v>
      </c>
      <c r="M22" s="16"/>
      <c r="N22" s="16">
        <f>'2017'!J21</f>
        <v>0.20623054710060093</v>
      </c>
      <c r="O22" s="8"/>
    </row>
    <row r="23" spans="1:15" x14ac:dyDescent="0.3">
      <c r="A23" s="17" t="s">
        <v>12</v>
      </c>
      <c r="B23">
        <v>0</v>
      </c>
      <c r="C23" s="8">
        <f t="shared" si="8"/>
        <v>0</v>
      </c>
      <c r="F23" s="24" t="s">
        <v>12</v>
      </c>
      <c r="G23" s="8"/>
      <c r="H23" s="8"/>
      <c r="I23">
        <f t="shared" si="9"/>
        <v>0.122</v>
      </c>
      <c r="J23" s="16">
        <f>'2017'!J22</f>
        <v>0.17628714622641511</v>
      </c>
      <c r="K23" s="16"/>
      <c r="L23" s="16">
        <f t="shared" si="10"/>
        <v>0.122</v>
      </c>
      <c r="M23" s="16"/>
      <c r="N23" s="16">
        <f>'2017'!J22</f>
        <v>0.17628714622641511</v>
      </c>
      <c r="O23" s="8"/>
    </row>
    <row r="24" spans="1:15" x14ac:dyDescent="0.3">
      <c r="A24" s="17" t="s">
        <v>13</v>
      </c>
      <c r="B24">
        <v>0</v>
      </c>
      <c r="C24" s="8">
        <f t="shared" si="8"/>
        <v>0</v>
      </c>
      <c r="F24" s="24" t="s">
        <v>13</v>
      </c>
      <c r="G24" s="8"/>
      <c r="H24" s="8"/>
      <c r="I24">
        <f t="shared" si="9"/>
        <v>0.122</v>
      </c>
      <c r="J24" s="16">
        <f>'2017'!J23</f>
        <v>0.16459877197470851</v>
      </c>
      <c r="K24" s="16"/>
      <c r="L24" s="16">
        <f t="shared" si="10"/>
        <v>0.122</v>
      </c>
      <c r="M24" s="16"/>
      <c r="N24" s="16">
        <f>'2017'!J23</f>
        <v>0.16459877197470851</v>
      </c>
      <c r="O24" s="8"/>
    </row>
    <row r="25" spans="1:15" x14ac:dyDescent="0.3">
      <c r="A25" s="17" t="s">
        <v>138</v>
      </c>
      <c r="B25">
        <v>0</v>
      </c>
      <c r="C25" s="8">
        <f t="shared" si="8"/>
        <v>0</v>
      </c>
      <c r="F25" s="17" t="s">
        <v>138</v>
      </c>
      <c r="G25" s="8"/>
      <c r="H25" s="8"/>
      <c r="I25">
        <f t="shared" si="9"/>
        <v>0.122</v>
      </c>
      <c r="J25" s="16">
        <f>'2017'!J24</f>
        <v>0.15069629712872953</v>
      </c>
      <c r="K25" s="16"/>
      <c r="L25" s="16">
        <f t="shared" si="10"/>
        <v>0.122</v>
      </c>
      <c r="M25" s="16"/>
      <c r="N25" s="16">
        <f>'2017'!J24</f>
        <v>0.15069629712872953</v>
      </c>
      <c r="O25" s="8"/>
    </row>
    <row r="26" spans="1:15" x14ac:dyDescent="0.3">
      <c r="A26" s="17" t="s">
        <v>139</v>
      </c>
      <c r="B26">
        <v>0</v>
      </c>
      <c r="C26" s="8">
        <f t="shared" si="8"/>
        <v>0</v>
      </c>
      <c r="F26" s="17" t="s">
        <v>139</v>
      </c>
      <c r="G26" s="8"/>
      <c r="H26" s="8"/>
      <c r="I26">
        <f t="shared" si="9"/>
        <v>0.122</v>
      </c>
      <c r="J26" s="16">
        <f>B6</f>
        <v>0.122</v>
      </c>
      <c r="K26" s="7"/>
      <c r="L26" s="16">
        <f t="shared" si="10"/>
        <v>0.122</v>
      </c>
      <c r="M26" s="16"/>
      <c r="N26" s="16">
        <f>'2017'!J25</f>
        <v>0.2692514531099427</v>
      </c>
      <c r="O26" s="8"/>
    </row>
    <row r="27" spans="1:15" x14ac:dyDescent="0.3">
      <c r="B27">
        <f>SUM(B16:B26)</f>
        <v>100</v>
      </c>
      <c r="F27" s="25" t="s">
        <v>43</v>
      </c>
      <c r="G27" s="7"/>
      <c r="H27" s="7"/>
      <c r="I27" s="2">
        <f>AVERAGE(I17:I26)</f>
        <v>0.12199999999999997</v>
      </c>
      <c r="J27" s="7">
        <f>(1/O13)*(SUM(S2:S12))</f>
        <v>0.2518937659881838</v>
      </c>
      <c r="L27" s="28">
        <f>AVERAGE(L16:L26)</f>
        <v>0.12199999999999997</v>
      </c>
      <c r="M27" s="28"/>
      <c r="N27" s="7">
        <f>AVERAGE(N16:N26)</f>
        <v>0.28495220258867443</v>
      </c>
      <c r="O27" s="7">
        <f>O41/O13</f>
        <v>0.24750739460461457</v>
      </c>
    </row>
    <row r="28" spans="1:15" x14ac:dyDescent="0.3">
      <c r="K28" s="35"/>
      <c r="L28" s="35"/>
      <c r="M28" s="35"/>
      <c r="N28" s="35"/>
    </row>
    <row r="29" spans="1:15" ht="57.6" x14ac:dyDescent="0.3">
      <c r="A29" s="26" t="s">
        <v>95</v>
      </c>
      <c r="B29" s="18" t="s">
        <v>52</v>
      </c>
      <c r="F29" s="23" t="s">
        <v>114</v>
      </c>
      <c r="G29" s="23"/>
      <c r="H29" s="23"/>
      <c r="I29" s="23" t="s">
        <v>57</v>
      </c>
      <c r="J29" s="23" t="s">
        <v>60</v>
      </c>
      <c r="K29" s="23"/>
      <c r="L29" s="23" t="s">
        <v>136</v>
      </c>
      <c r="M29" s="23"/>
      <c r="N29" s="23" t="s">
        <v>144</v>
      </c>
      <c r="O29" s="23" t="s">
        <v>61</v>
      </c>
    </row>
    <row r="30" spans="1:15" x14ac:dyDescent="0.3">
      <c r="A30" s="17" t="s">
        <v>5</v>
      </c>
      <c r="B30" s="3">
        <v>2.8</v>
      </c>
      <c r="F30" s="24" t="s">
        <v>5</v>
      </c>
      <c r="I30" s="8">
        <f t="shared" ref="I30:I40" si="11">I2*I16</f>
        <v>4.692448216071006E-2</v>
      </c>
      <c r="J30" s="8">
        <f>J2*J16</f>
        <v>3.9151058034846011</v>
      </c>
      <c r="K30" s="8"/>
      <c r="L30" s="8"/>
      <c r="M30" s="8"/>
      <c r="N30" s="8">
        <f>N2*N16</f>
        <v>0.24995189999999995</v>
      </c>
      <c r="O30" s="8">
        <f t="shared" ref="O30:O40" si="12">SUM(I30:N30)</f>
        <v>4.2119821856453115</v>
      </c>
    </row>
    <row r="31" spans="1:15" x14ac:dyDescent="0.3">
      <c r="A31" s="17" t="s">
        <v>6</v>
      </c>
      <c r="B31" s="3">
        <v>3.6</v>
      </c>
      <c r="F31" s="24" t="s">
        <v>6</v>
      </c>
      <c r="I31" s="8">
        <f t="shared" si="11"/>
        <v>7.0386723241065097E-2</v>
      </c>
      <c r="J31" s="8">
        <f t="shared" ref="J31:J40" si="13">J3*J17</f>
        <v>4.4339906972414838</v>
      </c>
      <c r="K31" s="8"/>
      <c r="L31" s="8"/>
      <c r="M31" s="8"/>
      <c r="N31" s="8">
        <f t="shared" ref="N31:N40" si="14">N3*N17</f>
        <v>0.27879049999999994</v>
      </c>
      <c r="O31" s="8">
        <f t="shared" si="12"/>
        <v>4.7831679204825495</v>
      </c>
    </row>
    <row r="32" spans="1:15" x14ac:dyDescent="0.3">
      <c r="A32" s="17" t="s">
        <v>7</v>
      </c>
      <c r="B32" s="3">
        <v>13.3</v>
      </c>
      <c r="F32" s="24" t="s">
        <v>7</v>
      </c>
      <c r="I32" s="8">
        <f t="shared" si="11"/>
        <v>0.21116016972319529</v>
      </c>
      <c r="J32" s="8">
        <f t="shared" si="13"/>
        <v>13.694196240008088</v>
      </c>
      <c r="K32" s="8"/>
      <c r="L32" s="8"/>
      <c r="M32" s="8"/>
      <c r="N32" s="8">
        <f t="shared" si="14"/>
        <v>0.82136809999999993</v>
      </c>
      <c r="O32" s="8">
        <f t="shared" si="12"/>
        <v>14.726724509731284</v>
      </c>
    </row>
    <row r="33" spans="1:15" x14ac:dyDescent="0.3">
      <c r="A33" s="17" t="s">
        <v>8</v>
      </c>
      <c r="B33" s="3">
        <v>12.4</v>
      </c>
      <c r="F33" s="24" t="s">
        <v>8</v>
      </c>
      <c r="I33" s="8">
        <f t="shared" si="11"/>
        <v>0.21116016972319529</v>
      </c>
      <c r="J33" s="8">
        <f t="shared" si="13"/>
        <v>10.569620522869428</v>
      </c>
      <c r="K33" s="8"/>
      <c r="L33" s="8"/>
      <c r="M33" s="8"/>
      <c r="N33" s="8">
        <f t="shared" si="14"/>
        <v>0.62423635</v>
      </c>
      <c r="O33" s="8">
        <f t="shared" si="12"/>
        <v>11.405017042592624</v>
      </c>
    </row>
    <row r="34" spans="1:15" x14ac:dyDescent="0.3">
      <c r="A34" s="17" t="s">
        <v>9</v>
      </c>
      <c r="B34" s="3">
        <v>21</v>
      </c>
      <c r="F34" s="24" t="s">
        <v>9</v>
      </c>
      <c r="I34" s="8">
        <f t="shared" si="11"/>
        <v>0.25808465188390534</v>
      </c>
      <c r="J34" s="8">
        <f t="shared" si="13"/>
        <v>14.674073513261542</v>
      </c>
      <c r="K34" s="8"/>
      <c r="L34" s="8"/>
      <c r="M34" s="8"/>
      <c r="N34" s="8">
        <f t="shared" si="14"/>
        <v>0.83319200000000015</v>
      </c>
      <c r="O34" s="8">
        <f t="shared" si="12"/>
        <v>15.765350165145447</v>
      </c>
    </row>
    <row r="35" spans="1:15" x14ac:dyDescent="0.3">
      <c r="A35" s="17" t="s">
        <v>10</v>
      </c>
      <c r="B35" s="3">
        <v>8.3000000000000007</v>
      </c>
      <c r="F35" s="24" t="s">
        <v>10</v>
      </c>
      <c r="I35" s="8">
        <f t="shared" si="11"/>
        <v>9.384896432142012E-2</v>
      </c>
      <c r="J35" s="8">
        <f t="shared" si="13"/>
        <v>4.8213480421900003</v>
      </c>
      <c r="K35" s="8"/>
      <c r="L35" s="8"/>
      <c r="M35" s="8"/>
      <c r="N35" s="8">
        <f t="shared" si="14"/>
        <v>0.26639619999999997</v>
      </c>
      <c r="O35" s="8">
        <f t="shared" si="12"/>
        <v>5.1815932065114207</v>
      </c>
    </row>
    <row r="36" spans="1:15" x14ac:dyDescent="0.3">
      <c r="A36" s="17" t="s">
        <v>11</v>
      </c>
      <c r="B36" s="3">
        <v>9.2188663104785835</v>
      </c>
      <c r="F36" s="24" t="s">
        <v>11</v>
      </c>
      <c r="I36" s="8">
        <f t="shared" si="11"/>
        <v>4.692448216071006E-2</v>
      </c>
      <c r="J36" s="8">
        <f t="shared" si="13"/>
        <v>4.9187211395149895</v>
      </c>
      <c r="K36" s="8"/>
      <c r="L36" s="8"/>
      <c r="M36" s="8"/>
      <c r="N36" s="8">
        <f t="shared" si="14"/>
        <v>0.26424319999999996</v>
      </c>
      <c r="O36" s="8">
        <f t="shared" si="12"/>
        <v>5.2298888216756998</v>
      </c>
    </row>
    <row r="37" spans="1:15" x14ac:dyDescent="0.3">
      <c r="A37" s="17" t="s">
        <v>12</v>
      </c>
      <c r="B37" s="3">
        <v>10.8</v>
      </c>
      <c r="F37" s="24" t="s">
        <v>12</v>
      </c>
      <c r="I37" s="8">
        <f t="shared" si="11"/>
        <v>0</v>
      </c>
      <c r="J37" s="8">
        <f t="shared" si="13"/>
        <v>5.3880181368294329</v>
      </c>
      <c r="K37" s="8"/>
      <c r="L37" s="8"/>
      <c r="M37" s="8"/>
      <c r="N37" s="8">
        <f t="shared" si="14"/>
        <v>0.28403384999999998</v>
      </c>
      <c r="O37" s="8">
        <f t="shared" si="12"/>
        <v>5.672051986829433</v>
      </c>
    </row>
    <row r="38" spans="1:15" x14ac:dyDescent="0.3">
      <c r="A38" s="17" t="s">
        <v>13</v>
      </c>
      <c r="B38" s="3">
        <v>9.1999999999999993</v>
      </c>
      <c r="F38" s="24" t="s">
        <v>13</v>
      </c>
      <c r="I38" s="8">
        <f t="shared" si="11"/>
        <v>0</v>
      </c>
      <c r="J38" s="8">
        <f t="shared" si="13"/>
        <v>4.2753578598984827</v>
      </c>
      <c r="K38" s="8"/>
      <c r="L38" s="8"/>
      <c r="M38" s="8"/>
      <c r="N38" s="8">
        <f t="shared" si="14"/>
        <v>0.22517935000000003</v>
      </c>
      <c r="O38" s="8">
        <f t="shared" si="12"/>
        <v>4.500537209898483</v>
      </c>
    </row>
    <row r="39" spans="1:15" x14ac:dyDescent="0.3">
      <c r="A39" s="17" t="s">
        <v>138</v>
      </c>
      <c r="B39" s="3">
        <v>7</v>
      </c>
      <c r="F39" s="17" t="s">
        <v>138</v>
      </c>
      <c r="I39" s="8">
        <f t="shared" si="11"/>
        <v>0</v>
      </c>
      <c r="J39" s="8">
        <f t="shared" si="13"/>
        <v>5.9104136920463324</v>
      </c>
      <c r="K39" s="7"/>
      <c r="L39" s="7"/>
      <c r="M39" s="7"/>
      <c r="N39" s="8">
        <f t="shared" si="14"/>
        <v>0.13409709999999997</v>
      </c>
      <c r="O39" s="8">
        <f t="shared" si="12"/>
        <v>6.0445107920463323</v>
      </c>
    </row>
    <row r="40" spans="1:15" x14ac:dyDescent="0.3">
      <c r="A40" s="17" t="s">
        <v>139</v>
      </c>
      <c r="B40" s="3">
        <v>2.3811336895214055</v>
      </c>
      <c r="F40" s="17" t="s">
        <v>139</v>
      </c>
      <c r="I40" s="8">
        <f t="shared" si="11"/>
        <v>0</v>
      </c>
      <c r="J40" s="8">
        <f t="shared" si="13"/>
        <v>1.7137546639180337</v>
      </c>
      <c r="L40" s="8">
        <f>L26*ForecastingBuildingStock!M12</f>
        <v>0.58377733290235778</v>
      </c>
      <c r="M40" s="8"/>
      <c r="N40" s="8">
        <f t="shared" si="14"/>
        <v>0</v>
      </c>
      <c r="O40" s="8">
        <f t="shared" si="12"/>
        <v>2.2975319968203913</v>
      </c>
    </row>
    <row r="41" spans="1:15" x14ac:dyDescent="0.3">
      <c r="F41" s="7" t="s">
        <v>15</v>
      </c>
      <c r="G41" s="7"/>
      <c r="H41" s="7"/>
      <c r="I41" s="7">
        <f>SUM(I30:I40)</f>
        <v>0.93848964321420114</v>
      </c>
      <c r="J41" s="7">
        <f>SUM(J30:J40)</f>
        <v>74.31460031126241</v>
      </c>
      <c r="L41" s="7">
        <f>SUM(L31:L40)</f>
        <v>0.58377733290235778</v>
      </c>
      <c r="M41" s="7"/>
      <c r="N41" s="7">
        <f>SUM(N30:N40)</f>
        <v>3.9814885500000003</v>
      </c>
      <c r="O41" s="7">
        <f>SUM(O30:O40)</f>
        <v>79.818355837378988</v>
      </c>
    </row>
    <row r="42" spans="1:15" x14ac:dyDescent="0.3">
      <c r="A42" s="26" t="s">
        <v>98</v>
      </c>
      <c r="B42" s="26" t="s">
        <v>52</v>
      </c>
      <c r="C42" s="26" t="s">
        <v>99</v>
      </c>
    </row>
    <row r="43" spans="1:15" x14ac:dyDescent="0.3">
      <c r="A43" s="17" t="s">
        <v>5</v>
      </c>
      <c r="B43">
        <v>9.5</v>
      </c>
      <c r="C43" s="8">
        <f>(ForecastingBuildingStock!$M$20/100)*B43</f>
        <v>0.11991162108279591</v>
      </c>
    </row>
    <row r="44" spans="1:15" x14ac:dyDescent="0.3">
      <c r="A44" s="17" t="s">
        <v>6</v>
      </c>
      <c r="B44">
        <v>12.1</v>
      </c>
      <c r="C44" s="8">
        <f>(ForecastingBuildingStock!$M$20/100)*B44</f>
        <v>0.15272953843177162</v>
      </c>
    </row>
    <row r="45" spans="1:15" x14ac:dyDescent="0.3">
      <c r="A45" s="17" t="s">
        <v>7</v>
      </c>
      <c r="B45">
        <v>29.5</v>
      </c>
      <c r="C45" s="8">
        <f>(ForecastingBuildingStock!$M$20/100)*B45</f>
        <v>0.37235713915183993</v>
      </c>
    </row>
    <row r="46" spans="1:15" x14ac:dyDescent="0.3">
      <c r="A46" s="17" t="s">
        <v>8</v>
      </c>
      <c r="B46">
        <v>21.5</v>
      </c>
      <c r="C46" s="8">
        <f>(ForecastingBuildingStock!$M$20/100)*B46</f>
        <v>0.2713789319242223</v>
      </c>
    </row>
    <row r="47" spans="1:15" x14ac:dyDescent="0.3">
      <c r="A47" s="17" t="s">
        <v>9</v>
      </c>
      <c r="B47">
        <v>21.8</v>
      </c>
      <c r="C47" s="8">
        <f>(ForecastingBuildingStock!$M$20/100)*B47</f>
        <v>0.27516561469525797</v>
      </c>
    </row>
    <row r="48" spans="1:15" x14ac:dyDescent="0.3">
      <c r="A48" s="17" t="s">
        <v>10</v>
      </c>
      <c r="B48">
        <v>3.6</v>
      </c>
      <c r="C48" s="8">
        <f>(ForecastingBuildingStock!$M$20/100)*B48</f>
        <v>4.5440193252427923E-2</v>
      </c>
    </row>
    <row r="49" spans="1:3" x14ac:dyDescent="0.3">
      <c r="A49" s="17" t="s">
        <v>11</v>
      </c>
      <c r="B49">
        <v>1.1000000000000001</v>
      </c>
      <c r="C49" s="8">
        <f>(ForecastingBuildingStock!$M$20/100)*B49</f>
        <v>1.3884503493797423E-2</v>
      </c>
    </row>
    <row r="50" spans="1:3" x14ac:dyDescent="0.3">
      <c r="A50" s="17" t="s">
        <v>12</v>
      </c>
      <c r="B50">
        <v>0.6</v>
      </c>
      <c r="C50" s="8">
        <f>(ForecastingBuildingStock!$M$20/100)*B50</f>
        <v>7.5733655420713204E-3</v>
      </c>
    </row>
    <row r="51" spans="1:3" x14ac:dyDescent="0.3">
      <c r="A51" s="17" t="s">
        <v>13</v>
      </c>
      <c r="B51">
        <v>0.3</v>
      </c>
      <c r="C51" s="8">
        <f>(ForecastingBuildingStock!$M$20/100)*B51</f>
        <v>3.7866827710356602E-3</v>
      </c>
    </row>
    <row r="52" spans="1:3" x14ac:dyDescent="0.3">
      <c r="A52" s="17" t="s">
        <v>138</v>
      </c>
      <c r="B52">
        <v>0</v>
      </c>
      <c r="C52" s="8">
        <f>(ForecastingBuildingStock!$M$20/100)*B52</f>
        <v>0</v>
      </c>
    </row>
    <row r="53" spans="1:3" x14ac:dyDescent="0.3">
      <c r="A53" s="17" t="s">
        <v>139</v>
      </c>
      <c r="B53">
        <v>0</v>
      </c>
      <c r="C53" s="8">
        <f>(ForecastingBuildingStock!$M$20/100)*B53</f>
        <v>0</v>
      </c>
    </row>
    <row r="54" spans="1:3" x14ac:dyDescent="0.3">
      <c r="B54">
        <f>SUM(B42:B53)</f>
        <v>99.999999999999972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0D35-9EF7-4788-8FD9-BFAA19237788}">
  <dimension ref="A1:S54"/>
  <sheetViews>
    <sheetView topLeftCell="A22" workbookViewId="0">
      <selection activeCell="J30" sqref="J30:K39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2026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SUM(C16,C43)</f>
        <v>0.46559140529301712</v>
      </c>
      <c r="I2" s="8">
        <f>IF(H2&gt;=M2,0,C16)</f>
        <v>0.38903044360090461</v>
      </c>
      <c r="J2" s="8">
        <f>M2-I2-K2</f>
        <v>7.3763977863240369</v>
      </c>
      <c r="K2" s="8">
        <f>IF(H2&gt;=M2,0,C43)</f>
        <v>7.6560961692112489E-2</v>
      </c>
      <c r="L2" s="8"/>
      <c r="M2" s="8">
        <f>O2-N2</f>
        <v>7.8419891916170537</v>
      </c>
      <c r="N2" s="8">
        <f>'2017'!N2</f>
        <v>0.47609999999999997</v>
      </c>
      <c r="O2" s="8">
        <f>'2025'!O2-'2025'!K2</f>
        <v>8.3180891916170534</v>
      </c>
      <c r="Q2" s="3">
        <f>O2</f>
        <v>8.3180891916170534</v>
      </c>
      <c r="R2" s="3">
        <f>J16</f>
        <v>0.52499873976055444</v>
      </c>
      <c r="S2" s="3">
        <f>Q2*R2</f>
        <v>4.3669863428148421</v>
      </c>
    </row>
    <row r="3" spans="1:19" x14ac:dyDescent="0.3">
      <c r="A3" t="s">
        <v>33</v>
      </c>
      <c r="B3">
        <f>ForecastingBuildingStock!N10</f>
        <v>2.5</v>
      </c>
      <c r="F3" s="24" t="s">
        <v>6</v>
      </c>
      <c r="G3" s="3"/>
      <c r="H3" s="3">
        <f t="shared" ref="H3:H12" si="0">SUM(C17,C44)</f>
        <v>0.61357837556430117</v>
      </c>
      <c r="I3" s="8">
        <f>IF(H3&gt;=M3,0,IF(I2=0,C17+C16,C17))</f>
        <v>0.46683653232108557</v>
      </c>
      <c r="J3" s="8">
        <f>M3-I3-K3</f>
        <v>9.4805443549892985</v>
      </c>
      <c r="K3" s="8">
        <f>IF(H3&gt;=M3,0,IF(K2=0,C44+C43,C44))</f>
        <v>0.1467418432432156</v>
      </c>
      <c r="L3" s="8"/>
      <c r="M3" s="8">
        <f t="shared" ref="M3:M13" si="1">O3-N3</f>
        <v>10.0941227305536</v>
      </c>
      <c r="N3" s="8">
        <f>'2017'!N3</f>
        <v>0.59839999999999993</v>
      </c>
      <c r="O3" s="8">
        <f>'2025'!O3-'2025'!K3</f>
        <v>10.6925227305536</v>
      </c>
      <c r="Q3" s="3">
        <f t="shared" ref="Q3:Q12" si="2">O3</f>
        <v>10.6925227305536</v>
      </c>
      <c r="R3" s="3">
        <f t="shared" ref="R3:R12" si="3">J17</f>
        <v>0.4658932152406417</v>
      </c>
      <c r="S3" s="3">
        <f t="shared" ref="S3:S12" si="4">Q3*R3</f>
        <v>4.9815737939712621</v>
      </c>
    </row>
    <row r="4" spans="1:19" x14ac:dyDescent="0.3">
      <c r="A4" t="s">
        <v>74</v>
      </c>
      <c r="B4" s="3">
        <f>ForecastingBuildingStock!N26</f>
        <v>7.7806088720180924</v>
      </c>
      <c r="F4" s="24" t="s">
        <v>7</v>
      </c>
      <c r="G4" s="3"/>
      <c r="H4" s="3">
        <f t="shared" si="0"/>
        <v>1.862396510172202</v>
      </c>
      <c r="I4" s="8">
        <f t="shared" ref="I4:I12" si="5">IF(H4&gt;=M4,0,IF(I3=0,C18+C17,C18))</f>
        <v>1.4783156856834376</v>
      </c>
      <c r="J4" s="8">
        <f t="shared" ref="J4:J12" si="6">M4-I4-K4</f>
        <v>34.881346060346054</v>
      </c>
      <c r="K4" s="8">
        <f t="shared" ref="K4:K12" si="7">IF(H4&gt;=M4,0,IF(K3=0,C45+C44,C45))</f>
        <v>0.38408082448876435</v>
      </c>
      <c r="L4" s="8"/>
      <c r="M4" s="8">
        <f t="shared" si="1"/>
        <v>36.743742570518258</v>
      </c>
      <c r="N4" s="8">
        <f>'2017'!N4</f>
        <v>2.10005</v>
      </c>
      <c r="O4" s="8">
        <f>'2025'!O4-'2025'!K4</f>
        <v>38.843792570518261</v>
      </c>
      <c r="Q4" s="3">
        <f t="shared" si="2"/>
        <v>38.843792570518261</v>
      </c>
      <c r="R4" s="3">
        <f t="shared" si="3"/>
        <v>0.391118354324897</v>
      </c>
      <c r="S4" s="3">
        <f t="shared" si="4"/>
        <v>15.192520225918763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1.8330172525234252</v>
      </c>
      <c r="I5" s="8">
        <f t="shared" si="5"/>
        <v>1.5561217744036184</v>
      </c>
      <c r="J5" s="8">
        <f t="shared" si="6"/>
        <v>33.08129641053074</v>
      </c>
      <c r="K5" s="8">
        <f t="shared" si="7"/>
        <v>0.2768954781198068</v>
      </c>
      <c r="L5" s="8"/>
      <c r="M5" s="8">
        <f t="shared" si="1"/>
        <v>34.914313663054166</v>
      </c>
      <c r="N5" s="8">
        <f>'2017'!N5</f>
        <v>1.9598</v>
      </c>
      <c r="O5" s="8">
        <f>'2025'!O5-'2025'!K5</f>
        <v>36.874113663054167</v>
      </c>
      <c r="Q5" s="3">
        <f t="shared" si="2"/>
        <v>36.874113663054167</v>
      </c>
      <c r="R5" s="3">
        <f t="shared" si="3"/>
        <v>0.31852043575875089</v>
      </c>
      <c r="S5" s="3">
        <f t="shared" si="4"/>
        <v>11.745158752173722</v>
      </c>
    </row>
    <row r="6" spans="1:19" x14ac:dyDescent="0.3">
      <c r="A6" t="s">
        <v>21</v>
      </c>
      <c r="B6">
        <f>ForecastingBuildingStock!N14</f>
        <v>0.122</v>
      </c>
      <c r="F6" s="24" t="s">
        <v>9</v>
      </c>
      <c r="G6" s="3"/>
      <c r="H6" s="3">
        <f t="shared" si="0"/>
        <v>2.4369791743760123</v>
      </c>
      <c r="I6" s="8">
        <f t="shared" si="5"/>
        <v>2.1396674398049753</v>
      </c>
      <c r="J6" s="8">
        <f t="shared" si="6"/>
        <v>56.47588568570206</v>
      </c>
      <c r="K6" s="8">
        <f t="shared" si="7"/>
        <v>0.29731173457103682</v>
      </c>
      <c r="L6" s="8"/>
      <c r="M6" s="8">
        <f t="shared" si="1"/>
        <v>58.912864860078074</v>
      </c>
      <c r="N6" s="8">
        <f>'2017'!N6</f>
        <v>3.2249499999999998</v>
      </c>
      <c r="O6" s="8">
        <f>'2025'!O6-'2025'!K6</f>
        <v>62.137814860078073</v>
      </c>
      <c r="Q6" s="3">
        <f t="shared" si="2"/>
        <v>62.137814860078073</v>
      </c>
      <c r="R6" s="3">
        <f t="shared" si="3"/>
        <v>0.2583581140792881</v>
      </c>
      <c r="S6" s="3">
        <f t="shared" si="4"/>
        <v>16.053808660257733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0.83292957641448984</v>
      </c>
      <c r="I7" s="8">
        <f t="shared" si="5"/>
        <v>0.77806088720180921</v>
      </c>
      <c r="J7" s="8">
        <f t="shared" si="6"/>
        <v>23.057949805613742</v>
      </c>
      <c r="K7" s="8">
        <f t="shared" si="7"/>
        <v>5.4868689212680614E-2</v>
      </c>
      <c r="L7" s="8"/>
      <c r="M7" s="8">
        <f t="shared" si="1"/>
        <v>23.890879382028231</v>
      </c>
      <c r="N7" s="8">
        <f>'2017'!N7</f>
        <v>1.2775499999999997</v>
      </c>
      <c r="O7" s="8">
        <f>'2025'!O7-'2025'!K7</f>
        <v>25.168429382028233</v>
      </c>
      <c r="Q7" s="3">
        <f t="shared" si="2"/>
        <v>25.168429382028233</v>
      </c>
      <c r="R7" s="3">
        <f t="shared" si="3"/>
        <v>0.20852115377088962</v>
      </c>
      <c r="S7" s="3">
        <f t="shared" si="4"/>
        <v>5.2481499333416854</v>
      </c>
    </row>
    <row r="8" spans="1:19" x14ac:dyDescent="0.3">
      <c r="A8" t="s">
        <v>31</v>
      </c>
      <c r="B8" s="8">
        <f>B4*B6</f>
        <v>0.94923428238620722</v>
      </c>
      <c r="F8" s="24" t="s">
        <v>11</v>
      </c>
      <c r="G8" s="3"/>
      <c r="H8" s="3">
        <f t="shared" si="0"/>
        <v>0.60013387376798122</v>
      </c>
      <c r="I8" s="8">
        <f t="shared" si="5"/>
        <v>0.58354566540135688</v>
      </c>
      <c r="J8" s="8">
        <f t="shared" si="6"/>
        <v>23.635087466663521</v>
      </c>
      <c r="K8" s="8">
        <f t="shared" si="7"/>
        <v>1.6588208366624373E-2</v>
      </c>
      <c r="L8" s="8"/>
      <c r="M8" s="8">
        <f t="shared" si="1"/>
        <v>24.235221340431501</v>
      </c>
      <c r="N8" s="8">
        <f>'2017'!N8</f>
        <v>1.2812999999999999</v>
      </c>
      <c r="O8" s="8">
        <f>'2025'!O8-'2025'!K8</f>
        <v>25.516521340431503</v>
      </c>
      <c r="Q8" s="3">
        <f t="shared" si="2"/>
        <v>25.516521340431503</v>
      </c>
      <c r="R8" s="3">
        <f t="shared" si="3"/>
        <v>0.20623054710060093</v>
      </c>
      <c r="S8" s="3">
        <f t="shared" si="4"/>
        <v>5.2622861561413474</v>
      </c>
    </row>
    <row r="9" spans="1:19" x14ac:dyDescent="0.3">
      <c r="F9" s="24" t="s">
        <v>12</v>
      </c>
      <c r="G9" s="3"/>
      <c r="H9" s="3">
        <f t="shared" si="0"/>
        <v>0.40051458785472149</v>
      </c>
      <c r="I9" s="8">
        <f t="shared" si="5"/>
        <v>0.38903044360090461</v>
      </c>
      <c r="J9" s="8">
        <f t="shared" si="6"/>
        <v>30.16335947877354</v>
      </c>
      <c r="K9" s="8">
        <f t="shared" si="7"/>
        <v>1.1484144253816874E-2</v>
      </c>
      <c r="L9" s="8"/>
      <c r="M9" s="8">
        <f t="shared" si="1"/>
        <v>30.563874066628262</v>
      </c>
      <c r="N9" s="8">
        <f>'2017'!N9</f>
        <v>1.6111999999999997</v>
      </c>
      <c r="O9" s="8">
        <f>'2025'!O9-'2025'!K9</f>
        <v>32.175074066628262</v>
      </c>
      <c r="Q9" s="3">
        <f t="shared" si="2"/>
        <v>32.175074066628262</v>
      </c>
      <c r="R9" s="3">
        <f t="shared" si="3"/>
        <v>0.17628714622641511</v>
      </c>
      <c r="S9" s="3">
        <f t="shared" si="4"/>
        <v>5.672051986829433</v>
      </c>
    </row>
    <row r="10" spans="1:19" x14ac:dyDescent="0.3">
      <c r="F10" s="24" t="s">
        <v>13</v>
      </c>
      <c r="G10" s="3"/>
      <c r="H10" s="3">
        <f t="shared" si="0"/>
        <v>7.6560961692112486E-3</v>
      </c>
      <c r="I10" s="8">
        <f t="shared" si="5"/>
        <v>0</v>
      </c>
      <c r="J10" s="8">
        <f t="shared" si="6"/>
        <v>25.966765271661007</v>
      </c>
      <c r="K10" s="8">
        <f t="shared" si="7"/>
        <v>7.6560961692112486E-3</v>
      </c>
      <c r="L10" s="8"/>
      <c r="M10" s="8">
        <f t="shared" si="1"/>
        <v>25.974421367830217</v>
      </c>
      <c r="N10" s="8">
        <f>'2017'!N10</f>
        <v>1.3680500000000002</v>
      </c>
      <c r="O10" s="8">
        <f>'2025'!O10-'2025'!K10</f>
        <v>27.342471367830218</v>
      </c>
      <c r="Q10" s="3">
        <f t="shared" si="2"/>
        <v>27.342471367830218</v>
      </c>
      <c r="R10" s="3">
        <f t="shared" si="3"/>
        <v>0.16459877197470851</v>
      </c>
      <c r="S10" s="3">
        <f t="shared" si="4"/>
        <v>4.5005372098984822</v>
      </c>
    </row>
    <row r="11" spans="1:19" x14ac:dyDescent="0.3">
      <c r="F11" s="17" t="s">
        <v>138</v>
      </c>
      <c r="G11" s="3"/>
      <c r="H11" s="3">
        <f t="shared" si="0"/>
        <v>3.8280480846056243E-3</v>
      </c>
      <c r="I11" s="8">
        <f t="shared" si="5"/>
        <v>0</v>
      </c>
      <c r="J11" s="8">
        <f t="shared" si="6"/>
        <v>39.216868177765392</v>
      </c>
      <c r="K11" s="8">
        <f t="shared" si="7"/>
        <v>3.8280480846056243E-3</v>
      </c>
      <c r="L11" s="8"/>
      <c r="M11" s="8">
        <f t="shared" si="1"/>
        <v>39.220696225849998</v>
      </c>
      <c r="N11" s="8">
        <f>'2017'!N11</f>
        <v>0.88985000000000003</v>
      </c>
      <c r="O11" s="8">
        <f>'2025'!O11-'2025'!K11</f>
        <v>40.110546225850001</v>
      </c>
      <c r="Q11" s="3">
        <f t="shared" si="2"/>
        <v>40.110546225850001</v>
      </c>
      <c r="R11" s="3">
        <f t="shared" si="3"/>
        <v>0.15069629712872953</v>
      </c>
      <c r="S11" s="3">
        <f t="shared" si="4"/>
        <v>6.0445107920463323</v>
      </c>
    </row>
    <row r="12" spans="1:19" x14ac:dyDescent="0.3">
      <c r="F12" s="17" t="s">
        <v>139</v>
      </c>
      <c r="G12" s="3"/>
      <c r="H12" s="3">
        <f t="shared" si="0"/>
        <v>0</v>
      </c>
      <c r="I12" s="8">
        <f t="shared" si="5"/>
        <v>0</v>
      </c>
      <c r="J12" s="8">
        <f t="shared" si="6"/>
        <v>18.832229482134359</v>
      </c>
      <c r="K12" s="8">
        <f t="shared" si="7"/>
        <v>0</v>
      </c>
      <c r="L12" s="8">
        <f>ForecastingBuildingStock!N12</f>
        <v>4.8373315854796797</v>
      </c>
      <c r="M12" s="8">
        <f t="shared" si="1"/>
        <v>18.832229482134359</v>
      </c>
      <c r="N12" s="8">
        <v>0</v>
      </c>
      <c r="O12" s="8">
        <f>'2025'!O12-'2025'!I12-'2025'!K12+'2025'!L12</f>
        <v>18.832229482134359</v>
      </c>
      <c r="Q12" s="3">
        <f t="shared" si="2"/>
        <v>18.832229482134359</v>
      </c>
      <c r="R12" s="3">
        <f t="shared" si="3"/>
        <v>0.122</v>
      </c>
      <c r="S12" s="3">
        <f t="shared" si="4"/>
        <v>2.2975319968203918</v>
      </c>
    </row>
    <row r="13" spans="1:19" x14ac:dyDescent="0.3">
      <c r="F13" s="25" t="s">
        <v>15</v>
      </c>
      <c r="G13" s="5"/>
      <c r="H13" s="5"/>
      <c r="I13" s="5">
        <f>ForecastingBuildingStock!N26</f>
        <v>7.7806088720180924</v>
      </c>
      <c r="J13" s="7">
        <f>M13-I13-K13</f>
        <v>302.16772998050374</v>
      </c>
      <c r="K13" s="5">
        <f>SUM(K2:K12)</f>
        <v>1.2760160282018747</v>
      </c>
      <c r="L13" s="5">
        <f>SUM(L2:L12)</f>
        <v>4.8373315854796797</v>
      </c>
      <c r="M13" s="5">
        <f t="shared" si="1"/>
        <v>311.22435488072369</v>
      </c>
      <c r="N13" s="7">
        <f>'2017'!N12</f>
        <v>14.78725</v>
      </c>
      <c r="O13" s="5">
        <f>SUM(O2:O12)</f>
        <v>326.01160488072372</v>
      </c>
    </row>
    <row r="15" spans="1:19" ht="55.2" customHeight="1" x14ac:dyDescent="0.3">
      <c r="A15" s="32" t="s">
        <v>51</v>
      </c>
      <c r="B15" s="18" t="s">
        <v>52</v>
      </c>
      <c r="F15" s="23" t="s">
        <v>50</v>
      </c>
      <c r="G15" s="23"/>
      <c r="H15" s="23"/>
      <c r="I15" s="23" t="s">
        <v>112</v>
      </c>
      <c r="J15" s="23" t="s">
        <v>113</v>
      </c>
      <c r="K15" s="23"/>
      <c r="L15" s="23" t="s">
        <v>135</v>
      </c>
      <c r="M15" s="23"/>
      <c r="N15" s="23" t="s">
        <v>143</v>
      </c>
      <c r="O15" s="23" t="s">
        <v>106</v>
      </c>
    </row>
    <row r="16" spans="1:19" x14ac:dyDescent="0.3">
      <c r="A16" s="17" t="s">
        <v>5</v>
      </c>
      <c r="B16">
        <v>5</v>
      </c>
      <c r="C16" s="8">
        <f>($I$13/100)*B16</f>
        <v>0.38903044360090461</v>
      </c>
      <c r="F16" s="24" t="s">
        <v>5</v>
      </c>
      <c r="G16" s="8"/>
      <c r="H16" s="8"/>
      <c r="I16">
        <f>$B$6</f>
        <v>0.122</v>
      </c>
      <c r="J16" s="16">
        <f>'2017'!J15</f>
        <v>0.52499873976055444</v>
      </c>
      <c r="K16" s="16"/>
      <c r="L16" s="16">
        <f>$B$6</f>
        <v>0.122</v>
      </c>
      <c r="M16" s="16"/>
      <c r="N16" s="16">
        <f>'2017'!J15</f>
        <v>0.52499873976055444</v>
      </c>
      <c r="O16" s="8"/>
    </row>
    <row r="17" spans="1:15" x14ac:dyDescent="0.3">
      <c r="A17" s="17" t="s">
        <v>6</v>
      </c>
      <c r="B17">
        <v>6</v>
      </c>
      <c r="C17" s="8">
        <f t="shared" ref="C17:C26" si="8">($I$13/100)*B17</f>
        <v>0.46683653232108557</v>
      </c>
      <c r="F17" s="24" t="s">
        <v>6</v>
      </c>
      <c r="G17" s="8"/>
      <c r="H17" s="8"/>
      <c r="I17">
        <f t="shared" ref="I17:I26" si="9">$B$6</f>
        <v>0.122</v>
      </c>
      <c r="J17" s="16">
        <f>'2017'!J16</f>
        <v>0.4658932152406417</v>
      </c>
      <c r="K17" s="16"/>
      <c r="L17" s="16">
        <f t="shared" ref="L17:L26" si="10">$B$6</f>
        <v>0.122</v>
      </c>
      <c r="M17" s="16"/>
      <c r="N17" s="16">
        <f>'2017'!J16</f>
        <v>0.4658932152406417</v>
      </c>
      <c r="O17" s="8"/>
    </row>
    <row r="18" spans="1:15" x14ac:dyDescent="0.3">
      <c r="A18" s="17" t="s">
        <v>7</v>
      </c>
      <c r="B18">
        <v>19</v>
      </c>
      <c r="C18" s="8">
        <f t="shared" si="8"/>
        <v>1.4783156856834376</v>
      </c>
      <c r="F18" s="24" t="s">
        <v>7</v>
      </c>
      <c r="G18" s="8"/>
      <c r="H18" s="8"/>
      <c r="I18">
        <f t="shared" si="9"/>
        <v>0.122</v>
      </c>
      <c r="J18" s="16">
        <f>'2017'!J17</f>
        <v>0.391118354324897</v>
      </c>
      <c r="K18" s="16"/>
      <c r="L18" s="16">
        <f t="shared" si="10"/>
        <v>0.122</v>
      </c>
      <c r="M18" s="16"/>
      <c r="N18" s="16">
        <f>'2017'!J17</f>
        <v>0.391118354324897</v>
      </c>
      <c r="O18" s="8"/>
    </row>
    <row r="19" spans="1:15" x14ac:dyDescent="0.3">
      <c r="A19" s="17" t="s">
        <v>8</v>
      </c>
      <c r="B19">
        <v>20</v>
      </c>
      <c r="C19" s="8">
        <f t="shared" si="8"/>
        <v>1.5561217744036184</v>
      </c>
      <c r="F19" s="24" t="s">
        <v>8</v>
      </c>
      <c r="G19" s="8"/>
      <c r="H19" s="8"/>
      <c r="I19">
        <f t="shared" si="9"/>
        <v>0.122</v>
      </c>
      <c r="J19" s="16">
        <f>'2017'!J18</f>
        <v>0.31852043575875089</v>
      </c>
      <c r="K19" s="16"/>
      <c r="L19" s="16">
        <f t="shared" si="10"/>
        <v>0.122</v>
      </c>
      <c r="M19" s="16"/>
      <c r="N19" s="16">
        <f>'2017'!J18</f>
        <v>0.31852043575875089</v>
      </c>
      <c r="O19" s="8"/>
    </row>
    <row r="20" spans="1:15" x14ac:dyDescent="0.3">
      <c r="A20" s="17" t="s">
        <v>9</v>
      </c>
      <c r="B20">
        <v>27.5</v>
      </c>
      <c r="C20" s="8">
        <f t="shared" si="8"/>
        <v>2.1396674398049753</v>
      </c>
      <c r="F20" s="24" t="s">
        <v>9</v>
      </c>
      <c r="G20" s="8"/>
      <c r="H20" s="8"/>
      <c r="I20">
        <f t="shared" si="9"/>
        <v>0.122</v>
      </c>
      <c r="J20" s="16">
        <f>'2017'!J19</f>
        <v>0.2583581140792881</v>
      </c>
      <c r="K20" s="16"/>
      <c r="L20" s="16">
        <f t="shared" si="10"/>
        <v>0.122</v>
      </c>
      <c r="M20" s="16"/>
      <c r="N20" s="16">
        <f>'2017'!J19</f>
        <v>0.2583581140792881</v>
      </c>
      <c r="O20" s="8"/>
    </row>
    <row r="21" spans="1:15" x14ac:dyDescent="0.3">
      <c r="A21" s="17" t="s">
        <v>10</v>
      </c>
      <c r="B21">
        <v>10</v>
      </c>
      <c r="C21" s="8">
        <f t="shared" si="8"/>
        <v>0.77806088720180921</v>
      </c>
      <c r="F21" s="24" t="s">
        <v>10</v>
      </c>
      <c r="G21" s="8"/>
      <c r="H21" s="8"/>
      <c r="I21">
        <f t="shared" si="9"/>
        <v>0.122</v>
      </c>
      <c r="J21" s="16">
        <f>'2017'!J20</f>
        <v>0.20852115377088962</v>
      </c>
      <c r="K21" s="16"/>
      <c r="L21" s="16">
        <f t="shared" si="10"/>
        <v>0.122</v>
      </c>
      <c r="M21" s="16"/>
      <c r="N21" s="16">
        <f>'2017'!J20</f>
        <v>0.20852115377088962</v>
      </c>
      <c r="O21" s="8"/>
    </row>
    <row r="22" spans="1:15" x14ac:dyDescent="0.3">
      <c r="A22" s="17" t="s">
        <v>11</v>
      </c>
      <c r="B22">
        <v>7.5</v>
      </c>
      <c r="C22" s="8">
        <f t="shared" si="8"/>
        <v>0.58354566540135688</v>
      </c>
      <c r="F22" s="24" t="s">
        <v>11</v>
      </c>
      <c r="G22" s="8"/>
      <c r="H22" s="8"/>
      <c r="I22">
        <f t="shared" si="9"/>
        <v>0.122</v>
      </c>
      <c r="J22" s="16">
        <f>'2017'!J21</f>
        <v>0.20623054710060093</v>
      </c>
      <c r="K22" s="16"/>
      <c r="L22" s="16">
        <f t="shared" si="10"/>
        <v>0.122</v>
      </c>
      <c r="M22" s="16"/>
      <c r="N22" s="16">
        <f>'2017'!J21</f>
        <v>0.20623054710060093</v>
      </c>
      <c r="O22" s="8"/>
    </row>
    <row r="23" spans="1:15" x14ac:dyDescent="0.3">
      <c r="A23" s="17" t="s">
        <v>12</v>
      </c>
      <c r="B23">
        <v>5</v>
      </c>
      <c r="C23" s="8">
        <f t="shared" si="8"/>
        <v>0.38903044360090461</v>
      </c>
      <c r="F23" s="24" t="s">
        <v>12</v>
      </c>
      <c r="G23" s="8"/>
      <c r="H23" s="8"/>
      <c r="I23">
        <f t="shared" si="9"/>
        <v>0.122</v>
      </c>
      <c r="J23" s="16">
        <f>'2017'!J22</f>
        <v>0.17628714622641511</v>
      </c>
      <c r="K23" s="16"/>
      <c r="L23" s="16">
        <f t="shared" si="10"/>
        <v>0.122</v>
      </c>
      <c r="M23" s="16"/>
      <c r="N23" s="16">
        <f>'2017'!J22</f>
        <v>0.17628714622641511</v>
      </c>
      <c r="O23" s="8"/>
    </row>
    <row r="24" spans="1:15" x14ac:dyDescent="0.3">
      <c r="A24" s="17" t="s">
        <v>13</v>
      </c>
      <c r="B24">
        <v>0</v>
      </c>
      <c r="C24" s="8">
        <f t="shared" si="8"/>
        <v>0</v>
      </c>
      <c r="F24" s="24" t="s">
        <v>13</v>
      </c>
      <c r="G24" s="8"/>
      <c r="H24" s="8"/>
      <c r="I24">
        <f t="shared" si="9"/>
        <v>0.122</v>
      </c>
      <c r="J24" s="16">
        <f>'2017'!J23</f>
        <v>0.16459877197470851</v>
      </c>
      <c r="K24" s="16"/>
      <c r="L24" s="16">
        <f t="shared" si="10"/>
        <v>0.122</v>
      </c>
      <c r="M24" s="16"/>
      <c r="N24" s="16">
        <f>'2017'!J23</f>
        <v>0.16459877197470851</v>
      </c>
      <c r="O24" s="8"/>
    </row>
    <row r="25" spans="1:15" x14ac:dyDescent="0.3">
      <c r="A25" s="17" t="s">
        <v>138</v>
      </c>
      <c r="B25">
        <v>0</v>
      </c>
      <c r="C25" s="8">
        <f t="shared" si="8"/>
        <v>0</v>
      </c>
      <c r="F25" s="17" t="s">
        <v>138</v>
      </c>
      <c r="G25" s="8"/>
      <c r="H25" s="8"/>
      <c r="I25">
        <f t="shared" si="9"/>
        <v>0.122</v>
      </c>
      <c r="J25" s="16">
        <f>'2017'!J24</f>
        <v>0.15069629712872953</v>
      </c>
      <c r="K25" s="16"/>
      <c r="L25" s="16">
        <f t="shared" si="10"/>
        <v>0.122</v>
      </c>
      <c r="M25" s="16"/>
      <c r="N25" s="16">
        <f>'2017'!J24</f>
        <v>0.15069629712872953</v>
      </c>
      <c r="O25" s="8"/>
    </row>
    <row r="26" spans="1:15" x14ac:dyDescent="0.3">
      <c r="A26" s="17" t="s">
        <v>139</v>
      </c>
      <c r="B26">
        <v>0</v>
      </c>
      <c r="C26" s="8">
        <f t="shared" si="8"/>
        <v>0</v>
      </c>
      <c r="F26" s="17" t="s">
        <v>139</v>
      </c>
      <c r="G26" s="8"/>
      <c r="H26" s="8"/>
      <c r="I26">
        <f t="shared" si="9"/>
        <v>0.122</v>
      </c>
      <c r="J26" s="16">
        <f>B6</f>
        <v>0.122</v>
      </c>
      <c r="K26" s="7"/>
      <c r="L26" s="16">
        <f t="shared" si="10"/>
        <v>0.122</v>
      </c>
      <c r="M26" s="16"/>
      <c r="N26" s="16">
        <f>'2017'!J25</f>
        <v>0.2692514531099427</v>
      </c>
      <c r="O26" s="8"/>
    </row>
    <row r="27" spans="1:15" x14ac:dyDescent="0.3">
      <c r="B27">
        <f>SUM(B16:B26)</f>
        <v>100</v>
      </c>
      <c r="F27" s="25" t="s">
        <v>43</v>
      </c>
      <c r="G27" s="7"/>
      <c r="H27" s="7"/>
      <c r="I27" s="2">
        <f>AVERAGE(I17:I26)</f>
        <v>0.12199999999999997</v>
      </c>
      <c r="J27" s="7">
        <f>(1/O13)*(SUM(S2:S12))</f>
        <v>0.24957736053593146</v>
      </c>
      <c r="L27" s="28">
        <f>AVERAGE(L16:L26)</f>
        <v>0.12199999999999997</v>
      </c>
      <c r="M27" s="28"/>
      <c r="N27" s="7">
        <f>AVERAGE(N16:N26)</f>
        <v>0.28495220258867443</v>
      </c>
      <c r="O27" s="7">
        <f>O41/O13</f>
        <v>0.24558153827854604</v>
      </c>
    </row>
    <row r="28" spans="1:15" x14ac:dyDescent="0.3">
      <c r="K28" s="35"/>
      <c r="L28" s="35"/>
      <c r="M28" s="35"/>
      <c r="N28" s="35"/>
    </row>
    <row r="29" spans="1:15" ht="57.6" x14ac:dyDescent="0.3">
      <c r="A29" s="26" t="s">
        <v>95</v>
      </c>
      <c r="B29" s="18" t="s">
        <v>52</v>
      </c>
      <c r="F29" s="23" t="s">
        <v>114</v>
      </c>
      <c r="G29" s="23"/>
      <c r="H29" s="23"/>
      <c r="I29" s="23" t="s">
        <v>57</v>
      </c>
      <c r="J29" s="23" t="s">
        <v>60</v>
      </c>
      <c r="K29" s="23"/>
      <c r="L29" s="23" t="s">
        <v>136</v>
      </c>
      <c r="M29" s="23"/>
      <c r="N29" s="23" t="s">
        <v>144</v>
      </c>
      <c r="O29" s="23" t="s">
        <v>61</v>
      </c>
    </row>
    <row r="30" spans="1:15" x14ac:dyDescent="0.3">
      <c r="A30" s="17" t="s">
        <v>5</v>
      </c>
      <c r="B30" s="3">
        <v>2.8</v>
      </c>
      <c r="F30" s="24" t="s">
        <v>5</v>
      </c>
      <c r="I30" s="8">
        <f t="shared" ref="I30:I40" si="11">I2*I16</f>
        <v>4.7461714119310362E-2</v>
      </c>
      <c r="J30" s="8">
        <f>J2*J16</f>
        <v>3.8725995417926629</v>
      </c>
      <c r="K30" s="8"/>
      <c r="L30" s="8"/>
      <c r="M30" s="8"/>
      <c r="N30" s="8">
        <f>N2*N16</f>
        <v>0.24995189999999995</v>
      </c>
      <c r="O30" s="8">
        <f t="shared" ref="O30:O40" si="12">SUM(I30:N30)</f>
        <v>4.1700131559119731</v>
      </c>
    </row>
    <row r="31" spans="1:15" x14ac:dyDescent="0.3">
      <c r="A31" s="17" t="s">
        <v>6</v>
      </c>
      <c r="B31" s="3">
        <v>3.6</v>
      </c>
      <c r="F31" s="24" t="s">
        <v>6</v>
      </c>
      <c r="I31" s="8">
        <f t="shared" si="11"/>
        <v>5.6954056943172439E-2</v>
      </c>
      <c r="J31" s="8">
        <f t="shared" ref="J31:J40" si="13">J3*J17</f>
        <v>4.4169212917774798</v>
      </c>
      <c r="K31" s="8"/>
      <c r="L31" s="8"/>
      <c r="M31" s="8"/>
      <c r="N31" s="8">
        <f t="shared" ref="N31:N40" si="14">N3*N17</f>
        <v>0.27879049999999994</v>
      </c>
      <c r="O31" s="8">
        <f t="shared" si="12"/>
        <v>4.7526658487206515</v>
      </c>
    </row>
    <row r="32" spans="1:15" x14ac:dyDescent="0.3">
      <c r="A32" s="17" t="s">
        <v>7</v>
      </c>
      <c r="B32" s="3">
        <v>13.2</v>
      </c>
      <c r="F32" s="24" t="s">
        <v>7</v>
      </c>
      <c r="I32" s="8">
        <f t="shared" si="11"/>
        <v>0.1803545136533794</v>
      </c>
      <c r="J32" s="8">
        <f t="shared" si="13"/>
        <v>13.642734667759777</v>
      </c>
      <c r="K32" s="8"/>
      <c r="L32" s="8"/>
      <c r="M32" s="8"/>
      <c r="N32" s="8">
        <f t="shared" si="14"/>
        <v>0.82136809999999993</v>
      </c>
      <c r="O32" s="8">
        <f t="shared" si="12"/>
        <v>14.644457281413157</v>
      </c>
    </row>
    <row r="33" spans="1:15" x14ac:dyDescent="0.3">
      <c r="A33" s="17" t="s">
        <v>8</v>
      </c>
      <c r="B33" s="3">
        <v>12.3</v>
      </c>
      <c r="F33" s="24" t="s">
        <v>8</v>
      </c>
      <c r="I33" s="8">
        <f t="shared" si="11"/>
        <v>0.18984685647724145</v>
      </c>
      <c r="J33" s="8">
        <f t="shared" si="13"/>
        <v>10.537068948146652</v>
      </c>
      <c r="K33" s="8"/>
      <c r="L33" s="8"/>
      <c r="M33" s="8"/>
      <c r="N33" s="8">
        <f t="shared" si="14"/>
        <v>0.62423635</v>
      </c>
      <c r="O33" s="8">
        <f t="shared" si="12"/>
        <v>11.351152154623895</v>
      </c>
    </row>
    <row r="34" spans="1:15" x14ac:dyDescent="0.3">
      <c r="A34" s="17" t="s">
        <v>9</v>
      </c>
      <c r="B34" s="3">
        <v>20.9</v>
      </c>
      <c r="F34" s="24" t="s">
        <v>9</v>
      </c>
      <c r="I34" s="8">
        <f t="shared" si="11"/>
        <v>0.26103942765620697</v>
      </c>
      <c r="J34" s="8">
        <f t="shared" si="13"/>
        <v>14.591003316715447</v>
      </c>
      <c r="K34" s="8"/>
      <c r="L34" s="8"/>
      <c r="M34" s="8"/>
      <c r="N34" s="8">
        <f t="shared" si="14"/>
        <v>0.83319200000000015</v>
      </c>
      <c r="O34" s="8">
        <f t="shared" si="12"/>
        <v>15.685234744371655</v>
      </c>
    </row>
    <row r="35" spans="1:15" x14ac:dyDescent="0.3">
      <c r="A35" s="17" t="s">
        <v>10</v>
      </c>
      <c r="B35" s="3">
        <v>8.3000000000000007</v>
      </c>
      <c r="F35" s="24" t="s">
        <v>10</v>
      </c>
      <c r="I35" s="8">
        <f t="shared" si="11"/>
        <v>9.4923428238620725E-2</v>
      </c>
      <c r="J35" s="8">
        <f t="shared" si="13"/>
        <v>4.8080702970578377</v>
      </c>
      <c r="K35" s="8"/>
      <c r="L35" s="8"/>
      <c r="M35" s="8"/>
      <c r="N35" s="8">
        <f t="shared" si="14"/>
        <v>0.26639619999999997</v>
      </c>
      <c r="O35" s="8">
        <f t="shared" si="12"/>
        <v>5.1693899252964588</v>
      </c>
    </row>
    <row r="36" spans="1:15" x14ac:dyDescent="0.3">
      <c r="A36" s="17" t="s">
        <v>11</v>
      </c>
      <c r="B36" s="3">
        <v>9.4188663104785846</v>
      </c>
      <c r="F36" s="24" t="s">
        <v>11</v>
      </c>
      <c r="I36" s="8">
        <f t="shared" si="11"/>
        <v>7.1192571178965533E-2</v>
      </c>
      <c r="J36" s="8">
        <f t="shared" si="13"/>
        <v>4.8742770190205738</v>
      </c>
      <c r="K36" s="8"/>
      <c r="L36" s="8"/>
      <c r="M36" s="8"/>
      <c r="N36" s="8">
        <f t="shared" si="14"/>
        <v>0.26424319999999996</v>
      </c>
      <c r="O36" s="8">
        <f t="shared" si="12"/>
        <v>5.2097127901995393</v>
      </c>
    </row>
    <row r="37" spans="1:15" x14ac:dyDescent="0.3">
      <c r="A37" s="17" t="s">
        <v>12</v>
      </c>
      <c r="B37" s="3">
        <v>10.8</v>
      </c>
      <c r="F37" s="24" t="s">
        <v>12</v>
      </c>
      <c r="I37" s="8">
        <f t="shared" si="11"/>
        <v>4.7461714119310362E-2</v>
      </c>
      <c r="J37" s="8">
        <f t="shared" si="13"/>
        <v>5.3174125631144751</v>
      </c>
      <c r="K37" s="8"/>
      <c r="L37" s="8"/>
      <c r="M37" s="8"/>
      <c r="N37" s="8">
        <f t="shared" si="14"/>
        <v>0.28403384999999998</v>
      </c>
      <c r="O37" s="8">
        <f t="shared" si="12"/>
        <v>5.6489081272337858</v>
      </c>
    </row>
    <row r="38" spans="1:15" x14ac:dyDescent="0.3">
      <c r="A38" s="17" t="s">
        <v>13</v>
      </c>
      <c r="B38" s="3">
        <v>9.1999999999999993</v>
      </c>
      <c r="F38" s="24" t="s">
        <v>13</v>
      </c>
      <c r="I38" s="8">
        <f t="shared" si="11"/>
        <v>0</v>
      </c>
      <c r="J38" s="8">
        <f t="shared" si="13"/>
        <v>4.2740976758709097</v>
      </c>
      <c r="K38" s="8"/>
      <c r="L38" s="8"/>
      <c r="M38" s="8"/>
      <c r="N38" s="8">
        <f t="shared" si="14"/>
        <v>0.22517935000000003</v>
      </c>
      <c r="O38" s="8">
        <f t="shared" si="12"/>
        <v>4.4992770258709101</v>
      </c>
    </row>
    <row r="39" spans="1:15" x14ac:dyDescent="0.3">
      <c r="A39" s="17" t="s">
        <v>138</v>
      </c>
      <c r="B39" s="3">
        <v>7</v>
      </c>
      <c r="F39" s="17" t="s">
        <v>138</v>
      </c>
      <c r="I39" s="8">
        <f t="shared" si="11"/>
        <v>0</v>
      </c>
      <c r="J39" s="8">
        <f t="shared" si="13"/>
        <v>5.9098368193747515</v>
      </c>
      <c r="K39" s="7"/>
      <c r="L39" s="7"/>
      <c r="M39" s="7"/>
      <c r="N39" s="8">
        <f t="shared" si="14"/>
        <v>0.13409709999999997</v>
      </c>
      <c r="O39" s="8">
        <f t="shared" si="12"/>
        <v>6.0439339193747514</v>
      </c>
    </row>
    <row r="40" spans="1:15" x14ac:dyDescent="0.3">
      <c r="A40" s="17" t="s">
        <v>139</v>
      </c>
      <c r="B40" s="3">
        <v>2.481133689521414</v>
      </c>
      <c r="F40" s="17" t="s">
        <v>139</v>
      </c>
      <c r="I40" s="8">
        <f t="shared" si="11"/>
        <v>0</v>
      </c>
      <c r="J40" s="8">
        <f t="shared" si="13"/>
        <v>2.2975319968203918</v>
      </c>
      <c r="L40" s="8">
        <f>L26*ForecastingBuildingStock!N12</f>
        <v>0.59015445342852091</v>
      </c>
      <c r="M40" s="8"/>
      <c r="N40" s="8">
        <f t="shared" si="14"/>
        <v>0</v>
      </c>
      <c r="O40" s="8">
        <f t="shared" si="12"/>
        <v>2.8876864502489128</v>
      </c>
    </row>
    <row r="41" spans="1:15" x14ac:dyDescent="0.3">
      <c r="F41" s="2" t="s">
        <v>15</v>
      </c>
      <c r="G41" s="2"/>
      <c r="H41" s="2"/>
      <c r="I41" s="7">
        <f>SUM(I30:I40)</f>
        <v>0.94923428238620722</v>
      </c>
      <c r="J41" s="7">
        <f>SUM(J30:J40)</f>
        <v>74.541554137450959</v>
      </c>
      <c r="L41" s="7">
        <f>SUM(L31:L40)</f>
        <v>0.59015445342852091</v>
      </c>
      <c r="M41" s="7"/>
      <c r="N41" s="7">
        <f>SUM(N30:N40)</f>
        <v>3.9814885500000003</v>
      </c>
      <c r="O41" s="7">
        <f>SUM(O30:O40)</f>
        <v>80.062431423265679</v>
      </c>
    </row>
    <row r="42" spans="1:15" x14ac:dyDescent="0.3">
      <c r="A42" s="26" t="s">
        <v>98</v>
      </c>
      <c r="B42" s="26" t="s">
        <v>52</v>
      </c>
      <c r="C42" s="26" t="s">
        <v>99</v>
      </c>
    </row>
    <row r="43" spans="1:15" x14ac:dyDescent="0.3">
      <c r="A43" s="17" t="s">
        <v>5</v>
      </c>
      <c r="B43">
        <v>6</v>
      </c>
      <c r="C43" s="8">
        <f>(ForecastingBuildingStock!$N$20/100)*B43</f>
        <v>7.6560961692112489E-2</v>
      </c>
    </row>
    <row r="44" spans="1:15" x14ac:dyDescent="0.3">
      <c r="A44" s="17" t="s">
        <v>6</v>
      </c>
      <c r="B44">
        <v>11.5</v>
      </c>
      <c r="C44" s="8">
        <f>(ForecastingBuildingStock!$N$20/100)*B44</f>
        <v>0.1467418432432156</v>
      </c>
    </row>
    <row r="45" spans="1:15" x14ac:dyDescent="0.3">
      <c r="A45" s="17" t="s">
        <v>7</v>
      </c>
      <c r="B45">
        <v>30.1</v>
      </c>
      <c r="C45" s="8">
        <f>(ForecastingBuildingStock!$N$20/100)*B45</f>
        <v>0.38408082448876435</v>
      </c>
    </row>
    <row r="46" spans="1:15" x14ac:dyDescent="0.3">
      <c r="A46" s="17" t="s">
        <v>8</v>
      </c>
      <c r="B46">
        <v>21.7</v>
      </c>
      <c r="C46" s="8">
        <f>(ForecastingBuildingStock!$N$20/100)*B46</f>
        <v>0.2768954781198068</v>
      </c>
    </row>
    <row r="47" spans="1:15" x14ac:dyDescent="0.3">
      <c r="A47" s="17" t="s">
        <v>9</v>
      </c>
      <c r="B47">
        <v>23.3</v>
      </c>
      <c r="C47" s="8">
        <f>(ForecastingBuildingStock!$N$20/100)*B47</f>
        <v>0.29731173457103682</v>
      </c>
    </row>
    <row r="48" spans="1:15" x14ac:dyDescent="0.3">
      <c r="A48" s="17" t="s">
        <v>10</v>
      </c>
      <c r="B48">
        <v>4.3</v>
      </c>
      <c r="C48" s="8">
        <f>(ForecastingBuildingStock!$N$20/100)*B48</f>
        <v>5.4868689212680614E-2</v>
      </c>
    </row>
    <row r="49" spans="1:3" x14ac:dyDescent="0.3">
      <c r="A49" s="17" t="s">
        <v>11</v>
      </c>
      <c r="B49">
        <v>1.3</v>
      </c>
      <c r="C49" s="8">
        <f>(ForecastingBuildingStock!$N$20/100)*B49</f>
        <v>1.6588208366624373E-2</v>
      </c>
    </row>
    <row r="50" spans="1:3" x14ac:dyDescent="0.3">
      <c r="A50" s="17" t="s">
        <v>12</v>
      </c>
      <c r="B50">
        <v>0.9</v>
      </c>
      <c r="C50" s="8">
        <f>(ForecastingBuildingStock!$N$20/100)*B50</f>
        <v>1.1484144253816874E-2</v>
      </c>
    </row>
    <row r="51" spans="1:3" x14ac:dyDescent="0.3">
      <c r="A51" s="17" t="s">
        <v>13</v>
      </c>
      <c r="B51">
        <v>0.6</v>
      </c>
      <c r="C51" s="8">
        <f>(ForecastingBuildingStock!$N$20/100)*B51</f>
        <v>7.6560961692112486E-3</v>
      </c>
    </row>
    <row r="52" spans="1:3" x14ac:dyDescent="0.3">
      <c r="A52" s="17" t="s">
        <v>138</v>
      </c>
      <c r="B52">
        <v>0.3</v>
      </c>
      <c r="C52" s="8">
        <f>(ForecastingBuildingStock!$N$20/100)*B52</f>
        <v>3.8280480846056243E-3</v>
      </c>
    </row>
    <row r="53" spans="1:3" x14ac:dyDescent="0.3">
      <c r="A53" s="17" t="s">
        <v>139</v>
      </c>
      <c r="B53">
        <v>0</v>
      </c>
      <c r="C53" s="8">
        <f>(ForecastingBuildingStock!$N$20/100)*B53</f>
        <v>0</v>
      </c>
    </row>
    <row r="54" spans="1:3" x14ac:dyDescent="0.3">
      <c r="B54">
        <f>SUM(B42:B53)</f>
        <v>99.999999999999986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D8A0D-11E0-4E03-A11B-56CEF4DE5BAB}">
  <dimension ref="A1:S54"/>
  <sheetViews>
    <sheetView topLeftCell="A10" workbookViewId="0">
      <selection activeCell="J26" sqref="J17:J26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2027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SUM(C16,C43)</f>
        <v>0.47087939341517687</v>
      </c>
      <c r="I2" s="8">
        <f>IF(H2&gt;=M2,0,C16)</f>
        <v>0.39348208804750201</v>
      </c>
      <c r="J2" s="8">
        <f>M2-I2-K2</f>
        <v>7.2945488365097635</v>
      </c>
      <c r="K2" s="8">
        <f>IF(H2&gt;=M2,0,C43)</f>
        <v>7.7397305367674876E-2</v>
      </c>
      <c r="L2" s="8"/>
      <c r="M2" s="8">
        <f>O2-N2</f>
        <v>7.7654282299249404</v>
      </c>
      <c r="N2" s="8">
        <f>'2017'!N2</f>
        <v>0.47609999999999997</v>
      </c>
      <c r="O2" s="8">
        <f>'2026'!O2-'2026'!K2</f>
        <v>8.2415282299249402</v>
      </c>
      <c r="Q2" s="3">
        <f>O2</f>
        <v>8.2415282299249402</v>
      </c>
      <c r="R2" s="3">
        <f>J16</f>
        <v>0.52499873976055444</v>
      </c>
      <c r="S2" s="3">
        <f>Q2*R2</f>
        <v>4.3267919344116264</v>
      </c>
    </row>
    <row r="3" spans="1:19" x14ac:dyDescent="0.3">
      <c r="A3" t="s">
        <v>33</v>
      </c>
      <c r="B3">
        <f>ForecastingBuildingStock!O10</f>
        <v>2.5</v>
      </c>
      <c r="F3" s="24" t="s">
        <v>6</v>
      </c>
      <c r="G3" s="3"/>
      <c r="H3" s="3">
        <f t="shared" ref="H3:H12" si="0">SUM(C17,C44)</f>
        <v>0.62052334094504591</v>
      </c>
      <c r="I3" s="8">
        <f>IF(H3&gt;=M3,0,IF(I2=0,C17+C16,C17))</f>
        <v>0.47217850565700237</v>
      </c>
      <c r="J3" s="8">
        <f>M3-I3-K3</f>
        <v>9.3268575463653391</v>
      </c>
      <c r="K3" s="8">
        <f>IF(H3&gt;=M3,0,IF(K2=0,C44+C43,C44))</f>
        <v>0.14834483528804351</v>
      </c>
      <c r="L3" s="8"/>
      <c r="M3" s="8">
        <f t="shared" ref="M3:M13" si="1">O3-N3</f>
        <v>9.9473808873103842</v>
      </c>
      <c r="N3" s="8">
        <f>'2017'!N3</f>
        <v>0.59839999999999993</v>
      </c>
      <c r="O3" s="8">
        <f>'2026'!O3-'2026'!K3</f>
        <v>10.545780887310384</v>
      </c>
      <c r="Q3" s="3">
        <f t="shared" ref="Q3:Q12" si="2">O3</f>
        <v>10.545780887310384</v>
      </c>
      <c r="R3" s="3">
        <f t="shared" ref="R3:R12" si="3">J17</f>
        <v>0.4658932152406417</v>
      </c>
      <c r="S3" s="3">
        <f t="shared" ref="S3:S12" si="4">Q3*R3</f>
        <v>4.9132077648123422</v>
      </c>
    </row>
    <row r="4" spans="1:19" x14ac:dyDescent="0.3">
      <c r="A4" t="s">
        <v>74</v>
      </c>
      <c r="B4" s="3">
        <f>ForecastingBuildingStock!O26</f>
        <v>7.8696417609500404</v>
      </c>
      <c r="F4" s="24" t="s">
        <v>7</v>
      </c>
      <c r="G4" s="3"/>
      <c r="H4" s="3">
        <f t="shared" si="0"/>
        <v>1.8835084165083433</v>
      </c>
      <c r="I4" s="8">
        <f t="shared" ref="I4:I12" si="5">IF(H4&gt;=M4,0,IF(I3=0,C18+C17,C18))</f>
        <v>1.4952319345805076</v>
      </c>
      <c r="J4" s="8">
        <f t="shared" ref="J4:J12" si="6">M4-I4-K4</f>
        <v>34.476153329521154</v>
      </c>
      <c r="K4" s="8">
        <f t="shared" ref="K4:K12" si="7">IF(H4&gt;=M4,0,IF(K3=0,C45+C44,C45))</f>
        <v>0.38827648192783565</v>
      </c>
      <c r="L4" s="8"/>
      <c r="M4" s="8">
        <f t="shared" si="1"/>
        <v>36.359661746029495</v>
      </c>
      <c r="N4" s="8">
        <f>'2017'!N4</f>
        <v>2.10005</v>
      </c>
      <c r="O4" s="8">
        <f>'2026'!O4-'2026'!K4</f>
        <v>38.459711746029498</v>
      </c>
      <c r="Q4" s="3">
        <f t="shared" si="2"/>
        <v>38.459711746029498</v>
      </c>
      <c r="R4" s="3">
        <f t="shared" si="3"/>
        <v>0.391118354324897</v>
      </c>
      <c r="S4" s="3">
        <f t="shared" si="4"/>
        <v>15.042299165916969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1.8538486066030988</v>
      </c>
      <c r="I5" s="8">
        <f t="shared" si="5"/>
        <v>1.573928352190008</v>
      </c>
      <c r="J5" s="8">
        <f t="shared" si="6"/>
        <v>32.78356957833126</v>
      </c>
      <c r="K5" s="8">
        <f t="shared" si="7"/>
        <v>0.27992025441309076</v>
      </c>
      <c r="L5" s="8"/>
      <c r="M5" s="8">
        <f t="shared" si="1"/>
        <v>34.637418184934361</v>
      </c>
      <c r="N5" s="8">
        <f>'2017'!N5</f>
        <v>1.9598</v>
      </c>
      <c r="O5" s="8">
        <f>'2026'!O5-'2026'!K5</f>
        <v>36.597218184934363</v>
      </c>
      <c r="Q5" s="3">
        <f t="shared" si="2"/>
        <v>36.597218184934363</v>
      </c>
      <c r="R5" s="3">
        <f t="shared" si="3"/>
        <v>0.31852043575875089</v>
      </c>
      <c r="S5" s="3">
        <f t="shared" si="4"/>
        <v>11.656961883823376</v>
      </c>
    </row>
    <row r="6" spans="1:19" x14ac:dyDescent="0.3">
      <c r="A6" t="s">
        <v>21</v>
      </c>
      <c r="B6">
        <f>ForecastingBuildingStock!O14</f>
        <v>0.122</v>
      </c>
      <c r="F6" s="24" t="s">
        <v>9</v>
      </c>
      <c r="G6" s="3"/>
      <c r="H6" s="3">
        <f t="shared" si="0"/>
        <v>2.4647110201057316</v>
      </c>
      <c r="I6" s="8">
        <f t="shared" si="5"/>
        <v>2.1641514842612608</v>
      </c>
      <c r="J6" s="8">
        <f t="shared" si="6"/>
        <v>56.150842105401303</v>
      </c>
      <c r="K6" s="8">
        <f t="shared" si="7"/>
        <v>0.30055953584447076</v>
      </c>
      <c r="L6" s="8"/>
      <c r="M6" s="8">
        <f t="shared" si="1"/>
        <v>58.615553125507034</v>
      </c>
      <c r="N6" s="8">
        <f>'2017'!N6</f>
        <v>3.2249499999999998</v>
      </c>
      <c r="O6" s="8">
        <f>'2026'!O6-'2026'!K6</f>
        <v>61.840503125507034</v>
      </c>
      <c r="Q6" s="3">
        <f t="shared" si="2"/>
        <v>61.840503125507034</v>
      </c>
      <c r="R6" s="3">
        <f t="shared" si="3"/>
        <v>0.2583581140792881</v>
      </c>
      <c r="S6" s="3">
        <f t="shared" si="4"/>
        <v>15.976995761220319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0.84243224494183766</v>
      </c>
      <c r="I7" s="8">
        <f t="shared" si="5"/>
        <v>0.78696417609500402</v>
      </c>
      <c r="J7" s="8">
        <f t="shared" si="6"/>
        <v>22.993578447873716</v>
      </c>
      <c r="K7" s="8">
        <f t="shared" si="7"/>
        <v>5.5468068846833654E-2</v>
      </c>
      <c r="L7" s="8"/>
      <c r="M7" s="8">
        <f t="shared" si="1"/>
        <v>23.836010692815556</v>
      </c>
      <c r="N7" s="8">
        <f>'2017'!N7</f>
        <v>1.2775499999999997</v>
      </c>
      <c r="O7" s="8">
        <f>'2026'!O7-'2026'!K7</f>
        <v>25.113560692815554</v>
      </c>
      <c r="Q7" s="3">
        <f t="shared" si="2"/>
        <v>25.113560692815554</v>
      </c>
      <c r="R7" s="3">
        <f t="shared" si="3"/>
        <v>0.20852115377088962</v>
      </c>
      <c r="S7" s="3">
        <f t="shared" si="4"/>
        <v>5.2367086509611616</v>
      </c>
    </row>
    <row r="8" spans="1:19" x14ac:dyDescent="0.3">
      <c r="A8" t="s">
        <v>31</v>
      </c>
      <c r="B8" s="8">
        <f>B4*B6</f>
        <v>0.96009629483590486</v>
      </c>
      <c r="F8" s="24" t="s">
        <v>11</v>
      </c>
      <c r="G8" s="3"/>
      <c r="H8" s="3">
        <f t="shared" si="0"/>
        <v>0.6069925482342492</v>
      </c>
      <c r="I8" s="8">
        <f t="shared" si="5"/>
        <v>0.59022313207125299</v>
      </c>
      <c r="J8" s="8">
        <f t="shared" si="6"/>
        <v>23.611640583830631</v>
      </c>
      <c r="K8" s="8">
        <f t="shared" si="7"/>
        <v>1.6769416162996223E-2</v>
      </c>
      <c r="L8" s="8"/>
      <c r="M8" s="8">
        <f t="shared" si="1"/>
        <v>24.21863313206488</v>
      </c>
      <c r="N8" s="8">
        <f>'2017'!N8</f>
        <v>1.2812999999999999</v>
      </c>
      <c r="O8" s="8">
        <f>'2026'!O8-'2026'!K8</f>
        <v>25.499933132064879</v>
      </c>
      <c r="Q8" s="3">
        <f t="shared" si="2"/>
        <v>25.499933132064879</v>
      </c>
      <c r="R8" s="3">
        <f t="shared" si="3"/>
        <v>0.20623054710060093</v>
      </c>
      <c r="S8" s="3">
        <f t="shared" si="4"/>
        <v>5.2588651608544801</v>
      </c>
    </row>
    <row r="9" spans="1:19" x14ac:dyDescent="0.3">
      <c r="F9" s="24" t="s">
        <v>12</v>
      </c>
      <c r="G9" s="3"/>
      <c r="H9" s="3">
        <f t="shared" si="0"/>
        <v>0.40509168385265326</v>
      </c>
      <c r="I9" s="8">
        <f t="shared" si="5"/>
        <v>0.39348208804750201</v>
      </c>
      <c r="J9" s="8">
        <f t="shared" si="6"/>
        <v>30.147298238521795</v>
      </c>
      <c r="K9" s="8">
        <f t="shared" si="7"/>
        <v>1.1609595805151231E-2</v>
      </c>
      <c r="L9" s="8"/>
      <c r="M9" s="8">
        <f t="shared" si="1"/>
        <v>30.552389922374449</v>
      </c>
      <c r="N9" s="8">
        <f>'2017'!N9</f>
        <v>1.6111999999999997</v>
      </c>
      <c r="O9" s="8">
        <f>'2026'!O9-'2026'!K9</f>
        <v>32.163589922374449</v>
      </c>
      <c r="Q9" s="3">
        <f t="shared" si="2"/>
        <v>32.163589922374449</v>
      </c>
      <c r="R9" s="3">
        <f t="shared" si="3"/>
        <v>0.17628714622641511</v>
      </c>
      <c r="S9" s="3">
        <f t="shared" si="4"/>
        <v>5.6700274798120764</v>
      </c>
    </row>
    <row r="10" spans="1:19" x14ac:dyDescent="0.3">
      <c r="F10" s="24" t="s">
        <v>13</v>
      </c>
      <c r="G10" s="3"/>
      <c r="H10" s="3">
        <f t="shared" si="0"/>
        <v>7.7397305367674866E-3</v>
      </c>
      <c r="I10" s="8">
        <f t="shared" si="5"/>
        <v>0</v>
      </c>
      <c r="J10" s="8">
        <f t="shared" si="6"/>
        <v>25.959025541124241</v>
      </c>
      <c r="K10" s="8">
        <f t="shared" si="7"/>
        <v>7.7397305367674866E-3</v>
      </c>
      <c r="L10" s="8"/>
      <c r="M10" s="8">
        <f t="shared" si="1"/>
        <v>25.966765271661007</v>
      </c>
      <c r="N10" s="8">
        <f>'2017'!N10</f>
        <v>1.3680500000000002</v>
      </c>
      <c r="O10" s="8">
        <f>'2026'!O10-'2026'!K10</f>
        <v>27.334815271661007</v>
      </c>
      <c r="Q10" s="3">
        <f t="shared" si="2"/>
        <v>27.334815271661007</v>
      </c>
      <c r="R10" s="3">
        <f t="shared" si="3"/>
        <v>0.16459877197470851</v>
      </c>
      <c r="S10" s="3">
        <f t="shared" si="4"/>
        <v>4.4992770258709101</v>
      </c>
    </row>
    <row r="11" spans="1:19" x14ac:dyDescent="0.3">
      <c r="F11" s="17" t="s">
        <v>138</v>
      </c>
      <c r="G11" s="3"/>
      <c r="H11" s="3">
        <f t="shared" si="0"/>
        <v>3.8698652683837433E-3</v>
      </c>
      <c r="I11" s="8">
        <f t="shared" si="5"/>
        <v>0</v>
      </c>
      <c r="J11" s="8">
        <f t="shared" si="6"/>
        <v>39.212998312497007</v>
      </c>
      <c r="K11" s="8">
        <f t="shared" si="7"/>
        <v>3.8698652683837433E-3</v>
      </c>
      <c r="L11" s="8"/>
      <c r="M11" s="8">
        <f t="shared" si="1"/>
        <v>39.216868177765392</v>
      </c>
      <c r="N11" s="8">
        <f>'2017'!N11</f>
        <v>0.88985000000000003</v>
      </c>
      <c r="O11" s="8">
        <f>'2026'!O11-'2026'!K11</f>
        <v>40.106718177765394</v>
      </c>
      <c r="Q11" s="3">
        <f t="shared" si="2"/>
        <v>40.106718177765394</v>
      </c>
      <c r="R11" s="3">
        <f t="shared" si="3"/>
        <v>0.15069629712872953</v>
      </c>
      <c r="S11" s="3">
        <f t="shared" si="4"/>
        <v>6.0439339193747514</v>
      </c>
    </row>
    <row r="12" spans="1:19" x14ac:dyDescent="0.3">
      <c r="F12" s="17" t="s">
        <v>139</v>
      </c>
      <c r="G12" s="3"/>
      <c r="H12" s="3">
        <f t="shared" si="0"/>
        <v>0</v>
      </c>
      <c r="I12" s="8">
        <f t="shared" si="5"/>
        <v>0</v>
      </c>
      <c r="J12" s="8">
        <f t="shared" si="6"/>
        <v>23.66956106761404</v>
      </c>
      <c r="K12" s="8">
        <f t="shared" si="7"/>
        <v>0</v>
      </c>
      <c r="L12" s="8">
        <f>ForecastingBuildingStock!O12</f>
        <v>4.8901740732108561</v>
      </c>
      <c r="M12" s="8">
        <f t="shared" si="1"/>
        <v>23.66956106761404</v>
      </c>
      <c r="N12" s="8">
        <v>0</v>
      </c>
      <c r="O12" s="8">
        <f>'2026'!O12-'2026'!I12-'2026'!K12+'2026'!L12</f>
        <v>23.66956106761404</v>
      </c>
      <c r="Q12" s="3">
        <f t="shared" si="2"/>
        <v>23.66956106761404</v>
      </c>
      <c r="R12" s="3">
        <f t="shared" si="3"/>
        <v>0.122</v>
      </c>
      <c r="S12" s="3">
        <f t="shared" si="4"/>
        <v>2.8876864502489128</v>
      </c>
    </row>
    <row r="13" spans="1:19" x14ac:dyDescent="0.3">
      <c r="F13" s="25" t="s">
        <v>15</v>
      </c>
      <c r="G13" s="5"/>
      <c r="H13" s="5"/>
      <c r="I13" s="5">
        <f>ForecastingBuildingStock!O26</f>
        <v>7.8696417609500404</v>
      </c>
      <c r="J13" s="7">
        <f>M13-I13-K13</f>
        <v>305.62607358759027</v>
      </c>
      <c r="K13" s="5">
        <f>SUM(K2:K12)</f>
        <v>1.2899550894612479</v>
      </c>
      <c r="L13" s="5">
        <f>SUM(L2:L12)</f>
        <v>4.8901740732108561</v>
      </c>
      <c r="M13" s="5">
        <f t="shared" si="1"/>
        <v>314.7856704380016</v>
      </c>
      <c r="N13" s="7">
        <f>'2017'!N12</f>
        <v>14.78725</v>
      </c>
      <c r="O13" s="5">
        <f>SUM(O2:O12)</f>
        <v>329.57292043800157</v>
      </c>
    </row>
    <row r="15" spans="1:19" ht="55.2" customHeight="1" x14ac:dyDescent="0.3">
      <c r="A15" s="32" t="s">
        <v>51</v>
      </c>
      <c r="B15" s="18" t="s">
        <v>52</v>
      </c>
      <c r="F15" s="23" t="s">
        <v>50</v>
      </c>
      <c r="G15" s="23"/>
      <c r="H15" s="23"/>
      <c r="I15" s="23" t="s">
        <v>112</v>
      </c>
      <c r="J15" s="23" t="s">
        <v>113</v>
      </c>
      <c r="K15" s="23"/>
      <c r="L15" s="23" t="s">
        <v>135</v>
      </c>
      <c r="M15" s="23"/>
      <c r="N15" s="23" t="s">
        <v>143</v>
      </c>
      <c r="O15" s="23" t="s">
        <v>106</v>
      </c>
    </row>
    <row r="16" spans="1:19" x14ac:dyDescent="0.3">
      <c r="A16" s="17" t="s">
        <v>5</v>
      </c>
      <c r="B16">
        <v>5</v>
      </c>
      <c r="C16" s="8">
        <f>($I$13/100)*B16</f>
        <v>0.39348208804750201</v>
      </c>
      <c r="F16" s="24" t="s">
        <v>5</v>
      </c>
      <c r="G16" s="8"/>
      <c r="H16" s="8"/>
      <c r="I16">
        <f>$B$6</f>
        <v>0.122</v>
      </c>
      <c r="J16" s="16">
        <f>'2017'!J15</f>
        <v>0.52499873976055444</v>
      </c>
      <c r="K16" s="16"/>
      <c r="L16" s="16">
        <f>$B$6</f>
        <v>0.122</v>
      </c>
      <c r="M16" s="16"/>
      <c r="N16" s="16">
        <f>'2017'!J15</f>
        <v>0.52499873976055444</v>
      </c>
      <c r="O16" s="8"/>
    </row>
    <row r="17" spans="1:15" x14ac:dyDescent="0.3">
      <c r="A17" s="17" t="s">
        <v>6</v>
      </c>
      <c r="B17">
        <v>6</v>
      </c>
      <c r="C17" s="8">
        <f t="shared" ref="C17:C26" si="8">($I$13/100)*B17</f>
        <v>0.47217850565700237</v>
      </c>
      <c r="F17" s="24" t="s">
        <v>6</v>
      </c>
      <c r="G17" s="8"/>
      <c r="H17" s="8"/>
      <c r="I17">
        <f t="shared" ref="I17:I26" si="9">$B$6</f>
        <v>0.122</v>
      </c>
      <c r="J17" s="16">
        <f>'2017'!J16</f>
        <v>0.4658932152406417</v>
      </c>
      <c r="K17" s="16"/>
      <c r="L17" s="16">
        <f t="shared" ref="L17:L26" si="10">$B$6</f>
        <v>0.122</v>
      </c>
      <c r="M17" s="16"/>
      <c r="N17" s="16">
        <f>'2017'!J16</f>
        <v>0.4658932152406417</v>
      </c>
      <c r="O17" s="8"/>
    </row>
    <row r="18" spans="1:15" x14ac:dyDescent="0.3">
      <c r="A18" s="17" t="s">
        <v>7</v>
      </c>
      <c r="B18">
        <v>19</v>
      </c>
      <c r="C18" s="8">
        <f t="shared" si="8"/>
        <v>1.4952319345805076</v>
      </c>
      <c r="F18" s="24" t="s">
        <v>7</v>
      </c>
      <c r="G18" s="8"/>
      <c r="H18" s="8"/>
      <c r="I18">
        <f t="shared" si="9"/>
        <v>0.122</v>
      </c>
      <c r="J18" s="16">
        <f>'2017'!J17</f>
        <v>0.391118354324897</v>
      </c>
      <c r="K18" s="16"/>
      <c r="L18" s="16">
        <f t="shared" si="10"/>
        <v>0.122</v>
      </c>
      <c r="M18" s="16"/>
      <c r="N18" s="16">
        <f>'2017'!J17</f>
        <v>0.391118354324897</v>
      </c>
      <c r="O18" s="8"/>
    </row>
    <row r="19" spans="1:15" x14ac:dyDescent="0.3">
      <c r="A19" s="17" t="s">
        <v>8</v>
      </c>
      <c r="B19">
        <v>20</v>
      </c>
      <c r="C19" s="8">
        <f t="shared" si="8"/>
        <v>1.573928352190008</v>
      </c>
      <c r="F19" s="24" t="s">
        <v>8</v>
      </c>
      <c r="G19" s="8"/>
      <c r="H19" s="8"/>
      <c r="I19">
        <f t="shared" si="9"/>
        <v>0.122</v>
      </c>
      <c r="J19" s="16">
        <f>'2017'!J18</f>
        <v>0.31852043575875089</v>
      </c>
      <c r="K19" s="16"/>
      <c r="L19" s="16">
        <f t="shared" si="10"/>
        <v>0.122</v>
      </c>
      <c r="M19" s="16"/>
      <c r="N19" s="16">
        <f>'2017'!J18</f>
        <v>0.31852043575875089</v>
      </c>
      <c r="O19" s="8"/>
    </row>
    <row r="20" spans="1:15" x14ac:dyDescent="0.3">
      <c r="A20" s="17" t="s">
        <v>9</v>
      </c>
      <c r="B20">
        <v>27.5</v>
      </c>
      <c r="C20" s="8">
        <f t="shared" si="8"/>
        <v>2.1641514842612608</v>
      </c>
      <c r="F20" s="24" t="s">
        <v>9</v>
      </c>
      <c r="G20" s="8"/>
      <c r="H20" s="8"/>
      <c r="I20">
        <f t="shared" si="9"/>
        <v>0.122</v>
      </c>
      <c r="J20" s="16">
        <f>'2017'!J19</f>
        <v>0.2583581140792881</v>
      </c>
      <c r="K20" s="16"/>
      <c r="L20" s="16">
        <f t="shared" si="10"/>
        <v>0.122</v>
      </c>
      <c r="M20" s="16"/>
      <c r="N20" s="16">
        <f>'2017'!J19</f>
        <v>0.2583581140792881</v>
      </c>
      <c r="O20" s="8"/>
    </row>
    <row r="21" spans="1:15" x14ac:dyDescent="0.3">
      <c r="A21" s="17" t="s">
        <v>10</v>
      </c>
      <c r="B21">
        <v>10</v>
      </c>
      <c r="C21" s="8">
        <f t="shared" si="8"/>
        <v>0.78696417609500402</v>
      </c>
      <c r="F21" s="24" t="s">
        <v>10</v>
      </c>
      <c r="G21" s="8"/>
      <c r="H21" s="8"/>
      <c r="I21">
        <f t="shared" si="9"/>
        <v>0.122</v>
      </c>
      <c r="J21" s="16">
        <f>'2017'!J20</f>
        <v>0.20852115377088962</v>
      </c>
      <c r="K21" s="16"/>
      <c r="L21" s="16">
        <f t="shared" si="10"/>
        <v>0.122</v>
      </c>
      <c r="M21" s="16"/>
      <c r="N21" s="16">
        <f>'2017'!J20</f>
        <v>0.20852115377088962</v>
      </c>
      <c r="O21" s="8"/>
    </row>
    <row r="22" spans="1:15" x14ac:dyDescent="0.3">
      <c r="A22" s="17" t="s">
        <v>11</v>
      </c>
      <c r="B22">
        <v>7.5</v>
      </c>
      <c r="C22" s="8">
        <f t="shared" si="8"/>
        <v>0.59022313207125299</v>
      </c>
      <c r="F22" s="24" t="s">
        <v>11</v>
      </c>
      <c r="G22" s="8"/>
      <c r="H22" s="8"/>
      <c r="I22">
        <f t="shared" si="9"/>
        <v>0.122</v>
      </c>
      <c r="J22" s="16">
        <f>'2017'!J21</f>
        <v>0.20623054710060093</v>
      </c>
      <c r="K22" s="16"/>
      <c r="L22" s="16">
        <f t="shared" si="10"/>
        <v>0.122</v>
      </c>
      <c r="M22" s="16"/>
      <c r="N22" s="16">
        <f>'2017'!J21</f>
        <v>0.20623054710060093</v>
      </c>
      <c r="O22" s="8"/>
    </row>
    <row r="23" spans="1:15" x14ac:dyDescent="0.3">
      <c r="A23" s="17" t="s">
        <v>12</v>
      </c>
      <c r="B23">
        <v>5</v>
      </c>
      <c r="C23" s="8">
        <f t="shared" si="8"/>
        <v>0.39348208804750201</v>
      </c>
      <c r="F23" s="24" t="s">
        <v>12</v>
      </c>
      <c r="G23" s="8"/>
      <c r="H23" s="8"/>
      <c r="I23">
        <f t="shared" si="9"/>
        <v>0.122</v>
      </c>
      <c r="J23" s="16">
        <f>'2017'!J22</f>
        <v>0.17628714622641511</v>
      </c>
      <c r="K23" s="16"/>
      <c r="L23" s="16">
        <f t="shared" si="10"/>
        <v>0.122</v>
      </c>
      <c r="M23" s="16"/>
      <c r="N23" s="16">
        <f>'2017'!J22</f>
        <v>0.17628714622641511</v>
      </c>
      <c r="O23" s="8"/>
    </row>
    <row r="24" spans="1:15" x14ac:dyDescent="0.3">
      <c r="A24" s="17" t="s">
        <v>13</v>
      </c>
      <c r="B24">
        <v>0</v>
      </c>
      <c r="C24" s="8">
        <f t="shared" si="8"/>
        <v>0</v>
      </c>
      <c r="F24" s="24" t="s">
        <v>13</v>
      </c>
      <c r="G24" s="8"/>
      <c r="H24" s="8"/>
      <c r="I24">
        <f t="shared" si="9"/>
        <v>0.122</v>
      </c>
      <c r="J24" s="16">
        <f>'2017'!J23</f>
        <v>0.16459877197470851</v>
      </c>
      <c r="K24" s="16"/>
      <c r="L24" s="16">
        <f t="shared" si="10"/>
        <v>0.122</v>
      </c>
      <c r="M24" s="16"/>
      <c r="N24" s="16">
        <f>'2017'!J23</f>
        <v>0.16459877197470851</v>
      </c>
      <c r="O24" s="8"/>
    </row>
    <row r="25" spans="1:15" x14ac:dyDescent="0.3">
      <c r="A25" s="17" t="s">
        <v>138</v>
      </c>
      <c r="B25">
        <v>0</v>
      </c>
      <c r="C25" s="8">
        <f t="shared" si="8"/>
        <v>0</v>
      </c>
      <c r="F25" s="17" t="s">
        <v>138</v>
      </c>
      <c r="G25" s="8"/>
      <c r="H25" s="8"/>
      <c r="I25">
        <f t="shared" si="9"/>
        <v>0.122</v>
      </c>
      <c r="J25" s="16">
        <f>'2017'!J24</f>
        <v>0.15069629712872953</v>
      </c>
      <c r="K25" s="16"/>
      <c r="L25" s="16">
        <f t="shared" si="10"/>
        <v>0.122</v>
      </c>
      <c r="M25" s="16"/>
      <c r="N25" s="16">
        <f>'2017'!J24</f>
        <v>0.15069629712872953</v>
      </c>
      <c r="O25" s="8"/>
    </row>
    <row r="26" spans="1:15" x14ac:dyDescent="0.3">
      <c r="A26" s="17" t="s">
        <v>139</v>
      </c>
      <c r="B26">
        <v>0</v>
      </c>
      <c r="C26" s="8">
        <f t="shared" si="8"/>
        <v>0</v>
      </c>
      <c r="F26" s="17" t="s">
        <v>139</v>
      </c>
      <c r="G26" s="8"/>
      <c r="H26" s="8"/>
      <c r="I26">
        <f t="shared" si="9"/>
        <v>0.122</v>
      </c>
      <c r="J26" s="16">
        <f>B6</f>
        <v>0.122</v>
      </c>
      <c r="K26" s="7"/>
      <c r="L26" s="16">
        <f t="shared" si="10"/>
        <v>0.122</v>
      </c>
      <c r="M26" s="16"/>
      <c r="N26" s="16">
        <f>'2017'!J25</f>
        <v>0.2692514531099427</v>
      </c>
      <c r="O26" s="8"/>
    </row>
    <row r="27" spans="1:15" x14ac:dyDescent="0.3">
      <c r="B27">
        <f>SUM(B16:B26)</f>
        <v>100</v>
      </c>
      <c r="F27" s="25" t="s">
        <v>43</v>
      </c>
      <c r="G27" s="7"/>
      <c r="H27" s="7"/>
      <c r="I27" s="2">
        <f>AVERAGE(I17:I26)</f>
        <v>0.12199999999999997</v>
      </c>
      <c r="J27" s="7">
        <f>(1/O13)*(SUM(S2:S12))</f>
        <v>0.24732843672039767</v>
      </c>
      <c r="L27" s="28">
        <f>AVERAGE(L16:L26)</f>
        <v>0.12199999999999997</v>
      </c>
      <c r="M27" s="28"/>
      <c r="N27" s="7">
        <f>AVERAGE(N16:N26)</f>
        <v>0.28495220258867443</v>
      </c>
      <c r="O27" s="7">
        <f>O41/O13</f>
        <v>0.24333033041787488</v>
      </c>
    </row>
    <row r="28" spans="1:15" x14ac:dyDescent="0.3">
      <c r="K28" s="35"/>
      <c r="L28" s="35"/>
      <c r="M28" s="35"/>
      <c r="N28" s="35"/>
    </row>
    <row r="29" spans="1:15" ht="57.6" x14ac:dyDescent="0.3">
      <c r="A29" s="26" t="s">
        <v>95</v>
      </c>
      <c r="B29" s="18" t="s">
        <v>52</v>
      </c>
      <c r="F29" s="23" t="s">
        <v>114</v>
      </c>
      <c r="G29" s="23"/>
      <c r="H29" s="23"/>
      <c r="I29" s="23" t="s">
        <v>57</v>
      </c>
      <c r="J29" s="23" t="s">
        <v>60</v>
      </c>
      <c r="K29" s="23"/>
      <c r="L29" s="23" t="s">
        <v>136</v>
      </c>
      <c r="M29" s="23"/>
      <c r="N29" s="23" t="s">
        <v>144</v>
      </c>
      <c r="O29" s="23" t="s">
        <v>61</v>
      </c>
    </row>
    <row r="30" spans="1:15" x14ac:dyDescent="0.3">
      <c r="A30" s="17" t="s">
        <v>5</v>
      </c>
      <c r="B30" s="3">
        <v>2.7</v>
      </c>
      <c r="F30" s="24" t="s">
        <v>5</v>
      </c>
      <c r="I30" s="8">
        <f t="shared" ref="I30:I40" si="11">I2*I16</f>
        <v>4.8004814741795243E-2</v>
      </c>
      <c r="J30" s="8">
        <f>J2*J16</f>
        <v>3.8296289462894446</v>
      </c>
      <c r="K30" s="8"/>
      <c r="L30" s="8"/>
      <c r="M30" s="8"/>
      <c r="N30" s="8">
        <f>N2*N16</f>
        <v>0.24995189999999995</v>
      </c>
      <c r="O30" s="8">
        <f t="shared" ref="O30:O40" si="12">SUM(I30:N30)</f>
        <v>4.1275856610312394</v>
      </c>
    </row>
    <row r="31" spans="1:15" x14ac:dyDescent="0.3">
      <c r="A31" s="17" t="s">
        <v>6</v>
      </c>
      <c r="B31" s="3">
        <v>3.5</v>
      </c>
      <c r="F31" s="24" t="s">
        <v>6</v>
      </c>
      <c r="I31" s="8">
        <f t="shared" si="11"/>
        <v>5.7605777690154285E-2</v>
      </c>
      <c r="J31" s="8">
        <f t="shared" ref="J31:J40" si="13">J3*J17</f>
        <v>4.3453196503675899</v>
      </c>
      <c r="K31" s="8"/>
      <c r="L31" s="8"/>
      <c r="M31" s="8"/>
      <c r="N31" s="8">
        <f t="shared" ref="N31:N40" si="14">N3*N17</f>
        <v>0.27879049999999994</v>
      </c>
      <c r="O31" s="8">
        <f t="shared" si="12"/>
        <v>4.6817159280577449</v>
      </c>
    </row>
    <row r="32" spans="1:15" x14ac:dyDescent="0.3">
      <c r="A32" s="17" t="s">
        <v>7</v>
      </c>
      <c r="B32" s="3">
        <v>13.1</v>
      </c>
      <c r="F32" s="24" t="s">
        <v>7</v>
      </c>
      <c r="I32" s="8">
        <f t="shared" si="11"/>
        <v>0.18241829601882192</v>
      </c>
      <c r="J32" s="8">
        <f t="shared" si="13"/>
        <v>13.484256353695132</v>
      </c>
      <c r="K32" s="8"/>
      <c r="L32" s="8"/>
      <c r="M32" s="8"/>
      <c r="N32" s="8">
        <f t="shared" si="14"/>
        <v>0.82136809999999993</v>
      </c>
      <c r="O32" s="8">
        <f t="shared" si="12"/>
        <v>14.488042749713955</v>
      </c>
    </row>
    <row r="33" spans="1:15" x14ac:dyDescent="0.3">
      <c r="A33" s="17" t="s">
        <v>8</v>
      </c>
      <c r="B33" s="3">
        <v>12.2</v>
      </c>
      <c r="F33" s="24" t="s">
        <v>8</v>
      </c>
      <c r="I33" s="8">
        <f t="shared" si="11"/>
        <v>0.19201925896718097</v>
      </c>
      <c r="J33" s="8">
        <f t="shared" si="13"/>
        <v>10.442236867817401</v>
      </c>
      <c r="K33" s="8"/>
      <c r="L33" s="8"/>
      <c r="M33" s="8"/>
      <c r="N33" s="8">
        <f t="shared" si="14"/>
        <v>0.62423635</v>
      </c>
      <c r="O33" s="8">
        <f t="shared" si="12"/>
        <v>11.258492476784582</v>
      </c>
    </row>
    <row r="34" spans="1:15" x14ac:dyDescent="0.3">
      <c r="A34" s="17" t="s">
        <v>9</v>
      </c>
      <c r="B34" s="3">
        <v>20.8</v>
      </c>
      <c r="F34" s="24" t="s">
        <v>9</v>
      </c>
      <c r="I34" s="8">
        <f t="shared" si="11"/>
        <v>0.26402648107987381</v>
      </c>
      <c r="J34" s="8">
        <f t="shared" si="13"/>
        <v>14.507025670315363</v>
      </c>
      <c r="K34" s="8"/>
      <c r="L34" s="8"/>
      <c r="M34" s="8"/>
      <c r="N34" s="8">
        <f t="shared" si="14"/>
        <v>0.83319200000000015</v>
      </c>
      <c r="O34" s="8">
        <f t="shared" si="12"/>
        <v>15.604244151395237</v>
      </c>
    </row>
    <row r="35" spans="1:15" x14ac:dyDescent="0.3">
      <c r="A35" s="17" t="s">
        <v>10</v>
      </c>
      <c r="B35" s="3">
        <v>8.1999999999999993</v>
      </c>
      <c r="F35" s="24" t="s">
        <v>10</v>
      </c>
      <c r="I35" s="8">
        <f t="shared" si="11"/>
        <v>9.6009629483590486E-2</v>
      </c>
      <c r="J35" s="8">
        <f t="shared" si="13"/>
        <v>4.7946475072720887</v>
      </c>
      <c r="K35" s="8"/>
      <c r="L35" s="8"/>
      <c r="M35" s="8"/>
      <c r="N35" s="8">
        <f t="shared" si="14"/>
        <v>0.26639619999999997</v>
      </c>
      <c r="O35" s="8">
        <f t="shared" si="12"/>
        <v>5.1570533367556788</v>
      </c>
    </row>
    <row r="36" spans="1:15" x14ac:dyDescent="0.3">
      <c r="A36" s="17" t="s">
        <v>11</v>
      </c>
      <c r="B36" s="3">
        <v>9.6188663104785839</v>
      </c>
      <c r="F36" s="24" t="s">
        <v>11</v>
      </c>
      <c r="I36" s="8">
        <f t="shared" si="11"/>
        <v>7.2007222112692865E-2</v>
      </c>
      <c r="J36" s="8">
        <f t="shared" si="13"/>
        <v>4.8694415555461434</v>
      </c>
      <c r="K36" s="8"/>
      <c r="L36" s="8"/>
      <c r="M36" s="8"/>
      <c r="N36" s="8">
        <f t="shared" si="14"/>
        <v>0.26424319999999996</v>
      </c>
      <c r="O36" s="8">
        <f t="shared" si="12"/>
        <v>5.2056919776588364</v>
      </c>
    </row>
    <row r="37" spans="1:15" x14ac:dyDescent="0.3">
      <c r="A37" s="17" t="s">
        <v>12</v>
      </c>
      <c r="B37" s="3">
        <v>10.7</v>
      </c>
      <c r="F37" s="24" t="s">
        <v>12</v>
      </c>
      <c r="I37" s="8">
        <f t="shared" si="11"/>
        <v>4.8004814741795243E-2</v>
      </c>
      <c r="J37" s="8">
        <f t="shared" si="13"/>
        <v>5.3145811729056387</v>
      </c>
      <c r="K37" s="8"/>
      <c r="L37" s="8"/>
      <c r="M37" s="8"/>
      <c r="N37" s="8">
        <f t="shared" si="14"/>
        <v>0.28403384999999998</v>
      </c>
      <c r="O37" s="8">
        <f t="shared" si="12"/>
        <v>5.6466198376474344</v>
      </c>
    </row>
    <row r="38" spans="1:15" x14ac:dyDescent="0.3">
      <c r="A38" s="17" t="s">
        <v>13</v>
      </c>
      <c r="B38" s="3">
        <v>9.1999999999999993</v>
      </c>
      <c r="F38" s="24" t="s">
        <v>13</v>
      </c>
      <c r="I38" s="8">
        <f t="shared" si="11"/>
        <v>0</v>
      </c>
      <c r="J38" s="8">
        <f t="shared" si="13"/>
        <v>4.2728237257291433</v>
      </c>
      <c r="K38" s="8"/>
      <c r="L38" s="8"/>
      <c r="M38" s="8"/>
      <c r="N38" s="8">
        <f t="shared" si="14"/>
        <v>0.22517935000000003</v>
      </c>
      <c r="O38" s="8">
        <f t="shared" si="12"/>
        <v>4.4980030757291436</v>
      </c>
    </row>
    <row r="39" spans="1:15" x14ac:dyDescent="0.3">
      <c r="A39" s="17" t="s">
        <v>138</v>
      </c>
      <c r="B39" s="3">
        <v>7</v>
      </c>
      <c r="F39" s="17" t="s">
        <v>138</v>
      </c>
      <c r="I39" s="8">
        <f t="shared" si="11"/>
        <v>0</v>
      </c>
      <c r="J39" s="8">
        <f t="shared" si="13"/>
        <v>5.9092536450084188</v>
      </c>
      <c r="K39" s="7"/>
      <c r="L39" s="7"/>
      <c r="M39" s="7"/>
      <c r="N39" s="8">
        <f t="shared" si="14"/>
        <v>0.13409709999999997</v>
      </c>
      <c r="O39" s="8">
        <f t="shared" si="12"/>
        <v>6.0433507450084187</v>
      </c>
    </row>
    <row r="40" spans="1:15" x14ac:dyDescent="0.3">
      <c r="A40" s="17" t="s">
        <v>139</v>
      </c>
      <c r="B40" s="3">
        <v>2.981133689521414</v>
      </c>
      <c r="F40" s="17" t="s">
        <v>139</v>
      </c>
      <c r="I40" s="8">
        <f t="shared" si="11"/>
        <v>0</v>
      </c>
      <c r="J40" s="8">
        <f t="shared" si="13"/>
        <v>2.8876864502489128</v>
      </c>
      <c r="L40" s="8">
        <f>L26*ForecastingBuildingStock!O12</f>
        <v>0.5966012369317244</v>
      </c>
      <c r="M40" s="8"/>
      <c r="N40" s="8">
        <f t="shared" si="14"/>
        <v>0</v>
      </c>
      <c r="O40" s="8">
        <f t="shared" si="12"/>
        <v>3.484287687180637</v>
      </c>
    </row>
    <row r="41" spans="1:15" x14ac:dyDescent="0.3">
      <c r="F41" s="2" t="s">
        <v>15</v>
      </c>
      <c r="G41" s="2"/>
      <c r="H41" s="2"/>
      <c r="I41" s="7">
        <f>SUM(I30:I40)</f>
        <v>0.96009629483590486</v>
      </c>
      <c r="J41" s="7">
        <f>SUM(J30:J40)</f>
        <v>74.656901545195282</v>
      </c>
      <c r="L41" s="7">
        <f>SUM(L31:L40)</f>
        <v>0.5966012369317244</v>
      </c>
      <c r="M41" s="7"/>
      <c r="N41" s="7">
        <f>SUM(N30:N40)</f>
        <v>3.9814885500000003</v>
      </c>
      <c r="O41" s="7">
        <f>SUM(O30:O40)</f>
        <v>80.195087626962916</v>
      </c>
    </row>
    <row r="42" spans="1:15" x14ac:dyDescent="0.3">
      <c r="A42" s="26" t="s">
        <v>98</v>
      </c>
      <c r="B42" s="26" t="s">
        <v>52</v>
      </c>
      <c r="C42" s="26" t="s">
        <v>99</v>
      </c>
    </row>
    <row r="43" spans="1:15" x14ac:dyDescent="0.3">
      <c r="A43" s="17" t="s">
        <v>5</v>
      </c>
      <c r="B43">
        <v>6</v>
      </c>
      <c r="C43" s="8">
        <f>(ForecastingBuildingStock!$O$20/100)*B43</f>
        <v>7.7397305367674876E-2</v>
      </c>
    </row>
    <row r="44" spans="1:15" x14ac:dyDescent="0.3">
      <c r="A44" s="17" t="s">
        <v>6</v>
      </c>
      <c r="B44">
        <v>11.5</v>
      </c>
      <c r="C44" s="8">
        <f>(ForecastingBuildingStock!$O$20/100)*B44</f>
        <v>0.14834483528804351</v>
      </c>
    </row>
    <row r="45" spans="1:15" x14ac:dyDescent="0.3">
      <c r="A45" s="17" t="s">
        <v>7</v>
      </c>
      <c r="B45">
        <v>30.1</v>
      </c>
      <c r="C45" s="8">
        <f>(ForecastingBuildingStock!$O$20/100)*B45</f>
        <v>0.38827648192783565</v>
      </c>
    </row>
    <row r="46" spans="1:15" x14ac:dyDescent="0.3">
      <c r="A46" s="17" t="s">
        <v>8</v>
      </c>
      <c r="B46">
        <v>21.7</v>
      </c>
      <c r="C46" s="8">
        <f>(ForecastingBuildingStock!$O$20/100)*B46</f>
        <v>0.27992025441309076</v>
      </c>
    </row>
    <row r="47" spans="1:15" x14ac:dyDescent="0.3">
      <c r="A47" s="17" t="s">
        <v>9</v>
      </c>
      <c r="B47">
        <v>23.3</v>
      </c>
      <c r="C47" s="8">
        <f>(ForecastingBuildingStock!$O$20/100)*B47</f>
        <v>0.30055953584447076</v>
      </c>
    </row>
    <row r="48" spans="1:15" x14ac:dyDescent="0.3">
      <c r="A48" s="17" t="s">
        <v>10</v>
      </c>
      <c r="B48">
        <v>4.3</v>
      </c>
      <c r="C48" s="8">
        <f>(ForecastingBuildingStock!$O$20/100)*B48</f>
        <v>5.5468068846833654E-2</v>
      </c>
    </row>
    <row r="49" spans="1:3" x14ac:dyDescent="0.3">
      <c r="A49" s="17" t="s">
        <v>11</v>
      </c>
      <c r="B49">
        <v>1.3</v>
      </c>
      <c r="C49" s="8">
        <f>(ForecastingBuildingStock!$O$20/100)*B49</f>
        <v>1.6769416162996223E-2</v>
      </c>
    </row>
    <row r="50" spans="1:3" x14ac:dyDescent="0.3">
      <c r="A50" s="17" t="s">
        <v>12</v>
      </c>
      <c r="B50">
        <v>0.9</v>
      </c>
      <c r="C50" s="8">
        <f>(ForecastingBuildingStock!$O$20/100)*B50</f>
        <v>1.1609595805151231E-2</v>
      </c>
    </row>
    <row r="51" spans="1:3" x14ac:dyDescent="0.3">
      <c r="A51" s="17" t="s">
        <v>13</v>
      </c>
      <c r="B51">
        <v>0.6</v>
      </c>
      <c r="C51" s="8">
        <f>(ForecastingBuildingStock!$O$20/100)*B51</f>
        <v>7.7397305367674866E-3</v>
      </c>
    </row>
    <row r="52" spans="1:3" x14ac:dyDescent="0.3">
      <c r="A52" s="17" t="s">
        <v>138</v>
      </c>
      <c r="B52">
        <v>0.3</v>
      </c>
      <c r="C52" s="8">
        <f>(ForecastingBuildingStock!$O$20/100)*B52</f>
        <v>3.8698652683837433E-3</v>
      </c>
    </row>
    <row r="53" spans="1:3" x14ac:dyDescent="0.3">
      <c r="A53" s="17" t="s">
        <v>139</v>
      </c>
      <c r="B53">
        <v>0</v>
      </c>
      <c r="C53" s="8">
        <f>(ForecastingBuildingStock!$O$20/100)*B53</f>
        <v>0</v>
      </c>
    </row>
    <row r="54" spans="1:3" x14ac:dyDescent="0.3">
      <c r="B54">
        <f>SUM(B42:B53)</f>
        <v>99.999999999999986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59BB1-DE32-44E3-9004-FA09A8687E98}">
  <dimension ref="A1:S54"/>
  <sheetViews>
    <sheetView workbookViewId="0">
      <selection activeCell="B43" sqref="B43:B52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2028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SUM(C16,C43)</f>
        <v>0.47622514694856266</v>
      </c>
      <c r="I2" s="8">
        <f>IF(H2&gt;=M2,0,C16)</f>
        <v>0.39798236177718893</v>
      </c>
      <c r="J2" s="8">
        <f>M2-I2-K2</f>
        <v>7.2118057776087019</v>
      </c>
      <c r="K2" s="8">
        <f>IF(H2&gt;=M2,0,C43)</f>
        <v>7.8242785171373702E-2</v>
      </c>
      <c r="L2" s="8"/>
      <c r="M2" s="8">
        <f>O2-N2</f>
        <v>7.6880309245572649</v>
      </c>
      <c r="N2" s="8">
        <f>'2017'!N2</f>
        <v>0.47609999999999997</v>
      </c>
      <c r="O2" s="8">
        <f>'2027'!O2-'2027'!K2</f>
        <v>8.1641309245572646</v>
      </c>
      <c r="Q2" s="3">
        <f>O2</f>
        <v>8.1641309245572646</v>
      </c>
      <c r="R2" s="3">
        <f>J16</f>
        <v>0.52499873976055444</v>
      </c>
      <c r="S2" s="3">
        <f>Q2*R2</f>
        <v>4.2861584466327338</v>
      </c>
    </row>
    <row r="3" spans="1:19" x14ac:dyDescent="0.3">
      <c r="A3" t="s">
        <v>33</v>
      </c>
      <c r="B3">
        <f>ForecastingBuildingStock!P10</f>
        <v>2.5</v>
      </c>
      <c r="F3" s="24" t="s">
        <v>6</v>
      </c>
      <c r="G3" s="3"/>
      <c r="H3" s="3">
        <f t="shared" ref="H3:H12" si="0">SUM(C17,C44)</f>
        <v>0.62754417237775972</v>
      </c>
      <c r="I3" s="8">
        <f>IF(H3&gt;=M3,0,IF(I2=0,C17+C16,C17))</f>
        <v>0.47757883413262675</v>
      </c>
      <c r="J3" s="8">
        <f>M3-I3-K3</f>
        <v>9.1714918796445808</v>
      </c>
      <c r="K3" s="8">
        <f>IF(H3&gt;=M3,0,IF(K2=0,C44+C43,C44))</f>
        <v>0.14996533824513295</v>
      </c>
      <c r="L3" s="8"/>
      <c r="M3" s="8">
        <f t="shared" ref="M3:M13" si="1">O3-N3</f>
        <v>9.7990360520223412</v>
      </c>
      <c r="N3" s="8">
        <f>'2017'!N3</f>
        <v>0.59839999999999993</v>
      </c>
      <c r="O3" s="8">
        <f>'2027'!O3-'2027'!K3</f>
        <v>10.397436052022341</v>
      </c>
      <c r="Q3" s="3">
        <f t="shared" ref="Q3:Q12" si="2">O3</f>
        <v>10.397436052022341</v>
      </c>
      <c r="R3" s="3">
        <f t="shared" ref="R3:R12" si="3">J17</f>
        <v>0.4658932152406417</v>
      </c>
      <c r="S3" s="3">
        <f t="shared" ref="S3:S12" si="4">Q3*R3</f>
        <v>4.8440949125356525</v>
      </c>
    </row>
    <row r="4" spans="1:19" x14ac:dyDescent="0.3">
      <c r="A4" t="s">
        <v>74</v>
      </c>
      <c r="B4" s="3">
        <f>ForecastingBuildingStock!P26</f>
        <v>7.9596472355437786</v>
      </c>
      <c r="F4" s="24" t="s">
        <v>7</v>
      </c>
      <c r="G4" s="3"/>
      <c r="H4" s="3">
        <f t="shared" si="0"/>
        <v>1.9048509470297095</v>
      </c>
      <c r="I4" s="8">
        <f t="shared" ref="I4:I12" si="5">IF(H4&gt;=M4,0,IF(I3=0,C18+C17,C18))</f>
        <v>1.5123329747533181</v>
      </c>
      <c r="J4" s="8">
        <f t="shared" ref="J4:J12" si="6">M4-I4-K4</f>
        <v>34.066534317071948</v>
      </c>
      <c r="K4" s="8">
        <f t="shared" ref="K4:K12" si="7">IF(H4&gt;=M4,0,IF(K3=0,C45+C44,C45))</f>
        <v>0.39251797227639146</v>
      </c>
      <c r="L4" s="8"/>
      <c r="M4" s="8">
        <f t="shared" si="1"/>
        <v>35.971385264101663</v>
      </c>
      <c r="N4" s="8">
        <f>'2017'!N4</f>
        <v>2.10005</v>
      </c>
      <c r="O4" s="8">
        <f>'2027'!O4-'2027'!K4</f>
        <v>38.071435264101666</v>
      </c>
      <c r="Q4" s="3">
        <f t="shared" si="2"/>
        <v>38.071435264101666</v>
      </c>
      <c r="R4" s="3">
        <f t="shared" si="3"/>
        <v>0.391118354324897</v>
      </c>
      <c r="S4" s="3">
        <f t="shared" si="4"/>
        <v>14.890437107282294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1.8749075201452239</v>
      </c>
      <c r="I5" s="8">
        <f t="shared" si="5"/>
        <v>1.5919294471087557</v>
      </c>
      <c r="J5" s="8">
        <f t="shared" si="6"/>
        <v>32.482590410376048</v>
      </c>
      <c r="K5" s="8">
        <f t="shared" si="7"/>
        <v>0.28297807303646821</v>
      </c>
      <c r="L5" s="8"/>
      <c r="M5" s="8">
        <f t="shared" si="1"/>
        <v>34.357497930521269</v>
      </c>
      <c r="N5" s="8">
        <f>'2017'!N5</f>
        <v>1.9598</v>
      </c>
      <c r="O5" s="8">
        <f>'2027'!O5-'2027'!K5</f>
        <v>36.317297930521271</v>
      </c>
      <c r="Q5" s="3">
        <f t="shared" si="2"/>
        <v>36.317297930521271</v>
      </c>
      <c r="R5" s="3">
        <f t="shared" si="3"/>
        <v>0.31852043575875089</v>
      </c>
      <c r="S5" s="3">
        <f t="shared" si="4"/>
        <v>11.567801562410017</v>
      </c>
    </row>
    <row r="6" spans="1:19" x14ac:dyDescent="0.3">
      <c r="A6" t="s">
        <v>21</v>
      </c>
      <c r="B6">
        <f>ForecastingBuildingStock!P14</f>
        <v>6.7000000000000004E-2</v>
      </c>
      <c r="F6" s="24" t="s">
        <v>9</v>
      </c>
      <c r="G6" s="3"/>
      <c r="H6" s="3">
        <f t="shared" si="0"/>
        <v>2.492745805523374</v>
      </c>
      <c r="I6" s="8">
        <f t="shared" si="5"/>
        <v>2.1889029897745393</v>
      </c>
      <c r="J6" s="8">
        <f t="shared" si="6"/>
        <v>55.822247784139186</v>
      </c>
      <c r="K6" s="8">
        <f t="shared" si="7"/>
        <v>0.30384281574883459</v>
      </c>
      <c r="L6" s="8"/>
      <c r="M6" s="8">
        <f t="shared" si="1"/>
        <v>58.314993589662564</v>
      </c>
      <c r="N6" s="8">
        <f>'2017'!N6</f>
        <v>3.2249499999999998</v>
      </c>
      <c r="O6" s="8">
        <f>'2027'!O6-'2027'!K6</f>
        <v>61.539943589662563</v>
      </c>
      <c r="Q6" s="3">
        <f t="shared" si="2"/>
        <v>61.539943589662563</v>
      </c>
      <c r="R6" s="3">
        <f t="shared" si="3"/>
        <v>0.2583581140792881</v>
      </c>
      <c r="S6" s="3">
        <f t="shared" si="4"/>
        <v>15.899343766370995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0.85203871959386235</v>
      </c>
      <c r="I7" s="8">
        <f t="shared" si="5"/>
        <v>0.79596472355437786</v>
      </c>
      <c r="J7" s="8">
        <f t="shared" si="6"/>
        <v>22.92850390437486</v>
      </c>
      <c r="K7" s="8">
        <f t="shared" si="7"/>
        <v>5.6073996039484486E-2</v>
      </c>
      <c r="L7" s="8"/>
      <c r="M7" s="8">
        <f t="shared" si="1"/>
        <v>23.780542623968721</v>
      </c>
      <c r="N7" s="8">
        <f>'2017'!N7</f>
        <v>1.2775499999999997</v>
      </c>
      <c r="O7" s="8">
        <f>'2027'!O7-'2027'!K7</f>
        <v>25.058092623968719</v>
      </c>
      <c r="Q7" s="3">
        <f t="shared" si="2"/>
        <v>25.058092623968719</v>
      </c>
      <c r="R7" s="3">
        <f t="shared" si="3"/>
        <v>0.20852115377088962</v>
      </c>
      <c r="S7" s="3">
        <f t="shared" si="4"/>
        <v>5.2251423852477759</v>
      </c>
    </row>
    <row r="8" spans="1:19" x14ac:dyDescent="0.3">
      <c r="A8" t="s">
        <v>31</v>
      </c>
      <c r="B8" s="8">
        <f>B4*B6</f>
        <v>0.53329636478143316</v>
      </c>
      <c r="F8" s="24" t="s">
        <v>11</v>
      </c>
      <c r="G8" s="3"/>
      <c r="H8" s="3">
        <f t="shared" si="0"/>
        <v>0.61392614611958107</v>
      </c>
      <c r="I8" s="8">
        <f t="shared" si="5"/>
        <v>0.5969735426657834</v>
      </c>
      <c r="J8" s="8">
        <f t="shared" si="6"/>
        <v>23.587937569782298</v>
      </c>
      <c r="K8" s="8">
        <f t="shared" si="7"/>
        <v>1.6952603453797638E-2</v>
      </c>
      <c r="L8" s="8"/>
      <c r="M8" s="8">
        <f t="shared" si="1"/>
        <v>24.201863715901879</v>
      </c>
      <c r="N8" s="8">
        <f>'2017'!N8</f>
        <v>1.2812999999999999</v>
      </c>
      <c r="O8" s="8">
        <f>'2027'!O8-'2027'!K8</f>
        <v>25.483163715901881</v>
      </c>
      <c r="Q8" s="3">
        <f t="shared" si="2"/>
        <v>25.483163715901881</v>
      </c>
      <c r="R8" s="3">
        <f t="shared" si="3"/>
        <v>0.20623054710060093</v>
      </c>
      <c r="S8" s="3">
        <f t="shared" si="4"/>
        <v>5.2554067949846273</v>
      </c>
    </row>
    <row r="9" spans="1:19" x14ac:dyDescent="0.3">
      <c r="F9" s="24" t="s">
        <v>12</v>
      </c>
      <c r="G9" s="3"/>
      <c r="H9" s="3">
        <f t="shared" si="0"/>
        <v>0.40971877955289498</v>
      </c>
      <c r="I9" s="8">
        <f t="shared" si="5"/>
        <v>0.39798236177718893</v>
      </c>
      <c r="J9" s="8">
        <f t="shared" si="6"/>
        <v>30.131061547016401</v>
      </c>
      <c r="K9" s="8">
        <f t="shared" si="7"/>
        <v>1.1736417775706056E-2</v>
      </c>
      <c r="L9" s="8"/>
      <c r="M9" s="8">
        <f t="shared" si="1"/>
        <v>30.540780326569294</v>
      </c>
      <c r="N9" s="8">
        <f>'2017'!N9</f>
        <v>1.6111999999999997</v>
      </c>
      <c r="O9" s="8">
        <f>'2027'!O9-'2027'!K9</f>
        <v>32.151980326569294</v>
      </c>
      <c r="Q9" s="3">
        <f t="shared" si="2"/>
        <v>32.151980326569294</v>
      </c>
      <c r="R9" s="3">
        <f t="shared" si="3"/>
        <v>0.17628714622641511</v>
      </c>
      <c r="S9" s="3">
        <f t="shared" si="4"/>
        <v>5.6679808572987431</v>
      </c>
    </row>
    <row r="10" spans="1:19" x14ac:dyDescent="0.3">
      <c r="F10" s="24" t="s">
        <v>13</v>
      </c>
      <c r="G10" s="3"/>
      <c r="H10" s="3">
        <f t="shared" si="0"/>
        <v>7.8242785171373699E-3</v>
      </c>
      <c r="I10" s="8">
        <f t="shared" si="5"/>
        <v>0</v>
      </c>
      <c r="J10" s="8">
        <f t="shared" si="6"/>
        <v>25.951201262607103</v>
      </c>
      <c r="K10" s="8">
        <f t="shared" si="7"/>
        <v>7.8242785171373699E-3</v>
      </c>
      <c r="L10" s="8"/>
      <c r="M10" s="8">
        <f t="shared" si="1"/>
        <v>25.959025541124241</v>
      </c>
      <c r="N10" s="8">
        <f>'2017'!N10</f>
        <v>1.3680500000000002</v>
      </c>
      <c r="O10" s="8">
        <f>'2027'!O10-'2027'!K10</f>
        <v>27.327075541124241</v>
      </c>
      <c r="Q10" s="3">
        <f t="shared" si="2"/>
        <v>27.327075541124241</v>
      </c>
      <c r="R10" s="3">
        <f t="shared" si="3"/>
        <v>0.16459877197470851</v>
      </c>
      <c r="S10" s="3">
        <f t="shared" si="4"/>
        <v>4.4980030757291436</v>
      </c>
    </row>
    <row r="11" spans="1:19" x14ac:dyDescent="0.3">
      <c r="F11" s="17" t="s">
        <v>138</v>
      </c>
      <c r="G11" s="3"/>
      <c r="H11" s="3">
        <f t="shared" si="0"/>
        <v>3.9121392585686849E-3</v>
      </c>
      <c r="I11" s="8">
        <f t="shared" si="5"/>
        <v>0</v>
      </c>
      <c r="J11" s="8">
        <f t="shared" si="6"/>
        <v>39.20908617323844</v>
      </c>
      <c r="K11" s="8">
        <f t="shared" si="7"/>
        <v>3.9121392585686849E-3</v>
      </c>
      <c r="L11" s="8"/>
      <c r="M11" s="8">
        <f t="shared" si="1"/>
        <v>39.212998312497007</v>
      </c>
      <c r="N11" s="8">
        <f>'2017'!N11</f>
        <v>0.88985000000000003</v>
      </c>
      <c r="O11" s="8">
        <f>'2027'!O11-'2027'!K11</f>
        <v>40.102848312497009</v>
      </c>
      <c r="Q11" s="3">
        <f t="shared" si="2"/>
        <v>40.102848312497009</v>
      </c>
      <c r="R11" s="3">
        <f t="shared" si="3"/>
        <v>0.15069629712872953</v>
      </c>
      <c r="S11" s="3">
        <f t="shared" si="4"/>
        <v>6.0433507450084187</v>
      </c>
    </row>
    <row r="12" spans="1:19" x14ac:dyDescent="0.3">
      <c r="F12" s="17" t="s">
        <v>139</v>
      </c>
      <c r="G12" s="3"/>
      <c r="H12" s="3">
        <f t="shared" si="0"/>
        <v>0</v>
      </c>
      <c r="I12" s="8">
        <f t="shared" si="5"/>
        <v>0</v>
      </c>
      <c r="J12" s="8">
        <f t="shared" si="6"/>
        <v>28.559735140824898</v>
      </c>
      <c r="K12" s="8">
        <f t="shared" si="7"/>
        <v>0</v>
      </c>
      <c r="L12" s="8">
        <f>ForecastingBuildingStock!P12</f>
        <v>4.9435938065700231</v>
      </c>
      <c r="M12" s="8">
        <f t="shared" si="1"/>
        <v>28.559735140824898</v>
      </c>
      <c r="N12" s="8">
        <v>0</v>
      </c>
      <c r="O12" s="8">
        <f>'2027'!O12-'2027'!I12-'2027'!K12+'2027'!L12</f>
        <v>28.559735140824898</v>
      </c>
      <c r="Q12" s="3">
        <f t="shared" si="2"/>
        <v>28.559735140824898</v>
      </c>
      <c r="R12" s="3">
        <f t="shared" si="3"/>
        <v>6.7000000000000004E-2</v>
      </c>
      <c r="S12" s="3">
        <f t="shared" si="4"/>
        <v>1.9135022544352682</v>
      </c>
    </row>
    <row r="13" spans="1:19" x14ac:dyDescent="0.3">
      <c r="F13" s="25" t="s">
        <v>15</v>
      </c>
      <c r="G13" s="5"/>
      <c r="H13" s="5"/>
      <c r="I13" s="5">
        <f>ForecastingBuildingStock!P26</f>
        <v>7.9596472355437786</v>
      </c>
      <c r="J13" s="7">
        <f>M13-I13-K13</f>
        <v>309.12219576668446</v>
      </c>
      <c r="K13" s="5">
        <f>SUM(K2:K12)</f>
        <v>1.3040464195228951</v>
      </c>
      <c r="L13" s="5">
        <f>SUM(L2:L12)</f>
        <v>4.9435938065700231</v>
      </c>
      <c r="M13" s="5">
        <f t="shared" si="1"/>
        <v>318.38588942175113</v>
      </c>
      <c r="N13" s="7">
        <f>'2017'!N12</f>
        <v>14.78725</v>
      </c>
      <c r="O13" s="5">
        <f>SUM(O2:O12)</f>
        <v>333.17313942175116</v>
      </c>
    </row>
    <row r="15" spans="1:19" ht="55.2" customHeight="1" x14ac:dyDescent="0.3">
      <c r="A15" s="32" t="s">
        <v>51</v>
      </c>
      <c r="B15" s="18" t="s">
        <v>52</v>
      </c>
      <c r="F15" s="23" t="s">
        <v>50</v>
      </c>
      <c r="G15" s="23"/>
      <c r="H15" s="23"/>
      <c r="I15" s="23" t="s">
        <v>112</v>
      </c>
      <c r="J15" s="23" t="s">
        <v>113</v>
      </c>
      <c r="K15" s="23"/>
      <c r="L15" s="23" t="s">
        <v>135</v>
      </c>
      <c r="M15" s="23"/>
      <c r="N15" s="23" t="s">
        <v>143</v>
      </c>
      <c r="O15" s="23" t="s">
        <v>106</v>
      </c>
    </row>
    <row r="16" spans="1:19" x14ac:dyDescent="0.3">
      <c r="A16" s="17" t="s">
        <v>5</v>
      </c>
      <c r="B16">
        <v>5</v>
      </c>
      <c r="C16" s="8">
        <f>($I$13/100)*B16</f>
        <v>0.39798236177718893</v>
      </c>
      <c r="F16" s="24" t="s">
        <v>5</v>
      </c>
      <c r="G16" s="8"/>
      <c r="H16" s="8"/>
      <c r="I16">
        <f>$B$6</f>
        <v>6.7000000000000004E-2</v>
      </c>
      <c r="J16" s="16">
        <f>'2017'!J15</f>
        <v>0.52499873976055444</v>
      </c>
      <c r="K16" s="16"/>
      <c r="L16" s="16">
        <f>$B$6</f>
        <v>6.7000000000000004E-2</v>
      </c>
      <c r="M16" s="16"/>
      <c r="N16" s="16">
        <f>'2017'!J15</f>
        <v>0.52499873976055444</v>
      </c>
      <c r="O16" s="8"/>
    </row>
    <row r="17" spans="1:15" x14ac:dyDescent="0.3">
      <c r="A17" s="17" t="s">
        <v>6</v>
      </c>
      <c r="B17">
        <v>6</v>
      </c>
      <c r="C17" s="8">
        <f t="shared" ref="C17:C26" si="8">($I$13/100)*B17</f>
        <v>0.47757883413262675</v>
      </c>
      <c r="F17" s="24" t="s">
        <v>6</v>
      </c>
      <c r="G17" s="8"/>
      <c r="H17" s="8"/>
      <c r="I17">
        <f t="shared" ref="I17:I26" si="9">$B$6</f>
        <v>6.7000000000000004E-2</v>
      </c>
      <c r="J17" s="16">
        <f>'2017'!J16</f>
        <v>0.4658932152406417</v>
      </c>
      <c r="K17" s="16"/>
      <c r="L17" s="16">
        <f t="shared" ref="L17:L26" si="10">$B$6</f>
        <v>6.7000000000000004E-2</v>
      </c>
      <c r="M17" s="16"/>
      <c r="N17" s="16">
        <f>'2017'!J16</f>
        <v>0.4658932152406417</v>
      </c>
      <c r="O17" s="8"/>
    </row>
    <row r="18" spans="1:15" x14ac:dyDescent="0.3">
      <c r="A18" s="17" t="s">
        <v>7</v>
      </c>
      <c r="B18">
        <v>19</v>
      </c>
      <c r="C18" s="8">
        <f t="shared" si="8"/>
        <v>1.5123329747533181</v>
      </c>
      <c r="F18" s="24" t="s">
        <v>7</v>
      </c>
      <c r="G18" s="8"/>
      <c r="H18" s="8"/>
      <c r="I18">
        <f t="shared" si="9"/>
        <v>6.7000000000000004E-2</v>
      </c>
      <c r="J18" s="16">
        <f>'2017'!J17</f>
        <v>0.391118354324897</v>
      </c>
      <c r="K18" s="16"/>
      <c r="L18" s="16">
        <f t="shared" si="10"/>
        <v>6.7000000000000004E-2</v>
      </c>
      <c r="M18" s="16"/>
      <c r="N18" s="16">
        <f>'2017'!J17</f>
        <v>0.391118354324897</v>
      </c>
      <c r="O18" s="8"/>
    </row>
    <row r="19" spans="1:15" x14ac:dyDescent="0.3">
      <c r="A19" s="17" t="s">
        <v>8</v>
      </c>
      <c r="B19">
        <v>20</v>
      </c>
      <c r="C19" s="8">
        <f t="shared" si="8"/>
        <v>1.5919294471087557</v>
      </c>
      <c r="F19" s="24" t="s">
        <v>8</v>
      </c>
      <c r="G19" s="8"/>
      <c r="H19" s="8"/>
      <c r="I19">
        <f t="shared" si="9"/>
        <v>6.7000000000000004E-2</v>
      </c>
      <c r="J19" s="16">
        <f>'2017'!J18</f>
        <v>0.31852043575875089</v>
      </c>
      <c r="K19" s="16"/>
      <c r="L19" s="16">
        <f t="shared" si="10"/>
        <v>6.7000000000000004E-2</v>
      </c>
      <c r="M19" s="16"/>
      <c r="N19" s="16">
        <f>'2017'!J18</f>
        <v>0.31852043575875089</v>
      </c>
      <c r="O19" s="8"/>
    </row>
    <row r="20" spans="1:15" x14ac:dyDescent="0.3">
      <c r="A20" s="17" t="s">
        <v>9</v>
      </c>
      <c r="B20">
        <v>27.5</v>
      </c>
      <c r="C20" s="8">
        <f t="shared" si="8"/>
        <v>2.1889029897745393</v>
      </c>
      <c r="F20" s="24" t="s">
        <v>9</v>
      </c>
      <c r="G20" s="8"/>
      <c r="H20" s="8"/>
      <c r="I20">
        <f t="shared" si="9"/>
        <v>6.7000000000000004E-2</v>
      </c>
      <c r="J20" s="16">
        <f>'2017'!J19</f>
        <v>0.2583581140792881</v>
      </c>
      <c r="K20" s="16"/>
      <c r="L20" s="16">
        <f t="shared" si="10"/>
        <v>6.7000000000000004E-2</v>
      </c>
      <c r="M20" s="16"/>
      <c r="N20" s="16">
        <f>'2017'!J19</f>
        <v>0.2583581140792881</v>
      </c>
      <c r="O20" s="8"/>
    </row>
    <row r="21" spans="1:15" x14ac:dyDescent="0.3">
      <c r="A21" s="17" t="s">
        <v>10</v>
      </c>
      <c r="B21">
        <v>10</v>
      </c>
      <c r="C21" s="8">
        <f t="shared" si="8"/>
        <v>0.79596472355437786</v>
      </c>
      <c r="F21" s="24" t="s">
        <v>10</v>
      </c>
      <c r="G21" s="8"/>
      <c r="H21" s="8"/>
      <c r="I21">
        <f t="shared" si="9"/>
        <v>6.7000000000000004E-2</v>
      </c>
      <c r="J21" s="16">
        <f>'2017'!J20</f>
        <v>0.20852115377088962</v>
      </c>
      <c r="K21" s="16"/>
      <c r="L21" s="16">
        <f t="shared" si="10"/>
        <v>6.7000000000000004E-2</v>
      </c>
      <c r="M21" s="16"/>
      <c r="N21" s="16">
        <f>'2017'!J20</f>
        <v>0.20852115377088962</v>
      </c>
      <c r="O21" s="8"/>
    </row>
    <row r="22" spans="1:15" x14ac:dyDescent="0.3">
      <c r="A22" s="17" t="s">
        <v>11</v>
      </c>
      <c r="B22">
        <v>7.5</v>
      </c>
      <c r="C22" s="8">
        <f t="shared" si="8"/>
        <v>0.5969735426657834</v>
      </c>
      <c r="F22" s="24" t="s">
        <v>11</v>
      </c>
      <c r="G22" s="8"/>
      <c r="H22" s="8"/>
      <c r="I22">
        <f t="shared" si="9"/>
        <v>6.7000000000000004E-2</v>
      </c>
      <c r="J22" s="16">
        <f>'2017'!J21</f>
        <v>0.20623054710060093</v>
      </c>
      <c r="K22" s="16"/>
      <c r="L22" s="16">
        <f t="shared" si="10"/>
        <v>6.7000000000000004E-2</v>
      </c>
      <c r="M22" s="16"/>
      <c r="N22" s="16">
        <f>'2017'!J21</f>
        <v>0.20623054710060093</v>
      </c>
      <c r="O22" s="8"/>
    </row>
    <row r="23" spans="1:15" x14ac:dyDescent="0.3">
      <c r="A23" s="17" t="s">
        <v>12</v>
      </c>
      <c r="B23">
        <v>5</v>
      </c>
      <c r="C23" s="8">
        <f t="shared" si="8"/>
        <v>0.39798236177718893</v>
      </c>
      <c r="F23" s="24" t="s">
        <v>12</v>
      </c>
      <c r="G23" s="8"/>
      <c r="H23" s="8"/>
      <c r="I23">
        <f t="shared" si="9"/>
        <v>6.7000000000000004E-2</v>
      </c>
      <c r="J23" s="16">
        <f>'2017'!J22</f>
        <v>0.17628714622641511</v>
      </c>
      <c r="K23" s="16"/>
      <c r="L23" s="16">
        <f t="shared" si="10"/>
        <v>6.7000000000000004E-2</v>
      </c>
      <c r="M23" s="16"/>
      <c r="N23" s="16">
        <f>'2017'!J22</f>
        <v>0.17628714622641511</v>
      </c>
      <c r="O23" s="8"/>
    </row>
    <row r="24" spans="1:15" x14ac:dyDescent="0.3">
      <c r="A24" s="17" t="s">
        <v>13</v>
      </c>
      <c r="B24">
        <v>0</v>
      </c>
      <c r="C24" s="8">
        <f t="shared" si="8"/>
        <v>0</v>
      </c>
      <c r="F24" s="24" t="s">
        <v>13</v>
      </c>
      <c r="G24" s="8"/>
      <c r="H24" s="8"/>
      <c r="I24">
        <f t="shared" si="9"/>
        <v>6.7000000000000004E-2</v>
      </c>
      <c r="J24" s="16">
        <f>'2017'!J23</f>
        <v>0.16459877197470851</v>
      </c>
      <c r="K24" s="16"/>
      <c r="L24" s="16">
        <f t="shared" si="10"/>
        <v>6.7000000000000004E-2</v>
      </c>
      <c r="M24" s="16"/>
      <c r="N24" s="16">
        <f>'2017'!J23</f>
        <v>0.16459877197470851</v>
      </c>
      <c r="O24" s="8"/>
    </row>
    <row r="25" spans="1:15" x14ac:dyDescent="0.3">
      <c r="A25" s="17" t="s">
        <v>138</v>
      </c>
      <c r="B25">
        <v>0</v>
      </c>
      <c r="C25" s="8">
        <f t="shared" si="8"/>
        <v>0</v>
      </c>
      <c r="F25" s="17" t="s">
        <v>138</v>
      </c>
      <c r="G25" s="8"/>
      <c r="H25" s="8"/>
      <c r="I25">
        <f t="shared" si="9"/>
        <v>6.7000000000000004E-2</v>
      </c>
      <c r="J25" s="16">
        <f>'2017'!J24</f>
        <v>0.15069629712872953</v>
      </c>
      <c r="K25" s="16"/>
      <c r="L25" s="16">
        <f t="shared" si="10"/>
        <v>6.7000000000000004E-2</v>
      </c>
      <c r="M25" s="16"/>
      <c r="N25" s="16">
        <f>'2017'!J24</f>
        <v>0.15069629712872953</v>
      </c>
      <c r="O25" s="8"/>
    </row>
    <row r="26" spans="1:15" x14ac:dyDescent="0.3">
      <c r="A26" s="17" t="s">
        <v>139</v>
      </c>
      <c r="B26">
        <v>0</v>
      </c>
      <c r="C26" s="8">
        <f t="shared" si="8"/>
        <v>0</v>
      </c>
      <c r="F26" s="17" t="s">
        <v>139</v>
      </c>
      <c r="G26" s="8"/>
      <c r="H26" s="8"/>
      <c r="I26">
        <f t="shared" si="9"/>
        <v>6.7000000000000004E-2</v>
      </c>
      <c r="J26" s="16">
        <f>B6</f>
        <v>6.7000000000000004E-2</v>
      </c>
      <c r="K26" s="7"/>
      <c r="L26" s="16">
        <f t="shared" si="10"/>
        <v>6.7000000000000004E-2</v>
      </c>
      <c r="M26" s="16"/>
      <c r="N26" s="16">
        <f>'2017'!J25</f>
        <v>0.2692514531099427</v>
      </c>
      <c r="O26" s="8"/>
    </row>
    <row r="27" spans="1:15" x14ac:dyDescent="0.3">
      <c r="B27">
        <f>SUM(B16:B26)</f>
        <v>100</v>
      </c>
      <c r="F27" s="25" t="s">
        <v>43</v>
      </c>
      <c r="G27" s="7"/>
      <c r="H27" s="7"/>
      <c r="I27" s="2">
        <f>AVERAGE(I17:I26)</f>
        <v>6.699999999999999E-2</v>
      </c>
      <c r="J27" s="7">
        <f>(1/O13)*(SUM(S2:S12))</f>
        <v>0.24038919237889483</v>
      </c>
      <c r="L27" s="28">
        <f>AVERAGE(L16:L26)</f>
        <v>6.699999999999999E-2</v>
      </c>
      <c r="M27" s="28"/>
      <c r="N27" s="7">
        <f>AVERAGE(N16:N26)</f>
        <v>0.28495220258867443</v>
      </c>
      <c r="O27" s="7">
        <f>O41/O13</f>
        <v>0.23425876827315231</v>
      </c>
    </row>
    <row r="28" spans="1:15" x14ac:dyDescent="0.3">
      <c r="K28" s="35"/>
      <c r="L28" s="35"/>
      <c r="M28" s="35"/>
      <c r="N28" s="35"/>
    </row>
    <row r="29" spans="1:15" ht="57.6" x14ac:dyDescent="0.3">
      <c r="A29" s="26" t="s">
        <v>95</v>
      </c>
      <c r="B29" s="18" t="s">
        <v>52</v>
      </c>
      <c r="F29" s="23" t="s">
        <v>114</v>
      </c>
      <c r="G29" s="23"/>
      <c r="H29" s="23"/>
      <c r="I29" s="23" t="s">
        <v>57</v>
      </c>
      <c r="J29" s="23" t="s">
        <v>60</v>
      </c>
      <c r="K29" s="23"/>
      <c r="L29" s="23" t="s">
        <v>136</v>
      </c>
      <c r="M29" s="23"/>
      <c r="N29" s="23" t="s">
        <v>144</v>
      </c>
      <c r="O29" s="23" t="s">
        <v>61</v>
      </c>
    </row>
    <row r="30" spans="1:15" x14ac:dyDescent="0.3">
      <c r="A30" s="17" t="s">
        <v>5</v>
      </c>
      <c r="B30" s="3">
        <v>2.7</v>
      </c>
      <c r="F30" s="24" t="s">
        <v>5</v>
      </c>
      <c r="I30" s="8">
        <f t="shared" ref="I30:I40" si="11">I2*I16</f>
        <v>2.6664818239071662E-2</v>
      </c>
      <c r="J30" s="8">
        <f>J2*J16</f>
        <v>3.7861889446424537</v>
      </c>
      <c r="K30" s="8"/>
      <c r="L30" s="8"/>
      <c r="M30" s="8"/>
      <c r="N30" s="8">
        <f>N2*N16</f>
        <v>0.24995189999999995</v>
      </c>
      <c r="O30" s="8">
        <f t="shared" ref="O30:O40" si="12">SUM(I30:N30)</f>
        <v>4.0628056628815257</v>
      </c>
    </row>
    <row r="31" spans="1:15" x14ac:dyDescent="0.3">
      <c r="A31" s="17" t="s">
        <v>6</v>
      </c>
      <c r="B31" s="3">
        <v>3.5</v>
      </c>
      <c r="F31" s="24" t="s">
        <v>6</v>
      </c>
      <c r="I31" s="8">
        <f t="shared" si="11"/>
        <v>3.1997781886885991E-2</v>
      </c>
      <c r="J31" s="8">
        <f t="shared" ref="J31:J40" si="13">J3*J17</f>
        <v>4.2729358403610505</v>
      </c>
      <c r="K31" s="8"/>
      <c r="L31" s="8"/>
      <c r="M31" s="8"/>
      <c r="N31" s="8">
        <f t="shared" ref="N31:N40" si="14">N3*N17</f>
        <v>0.27879049999999994</v>
      </c>
      <c r="O31" s="8">
        <f t="shared" si="12"/>
        <v>4.5837241222479364</v>
      </c>
    </row>
    <row r="32" spans="1:15" x14ac:dyDescent="0.3">
      <c r="A32" s="17" t="s">
        <v>7</v>
      </c>
      <c r="B32" s="3">
        <v>13</v>
      </c>
      <c r="F32" s="24" t="s">
        <v>7</v>
      </c>
      <c r="I32" s="8">
        <f t="shared" si="11"/>
        <v>0.10132630930847232</v>
      </c>
      <c r="J32" s="8">
        <f t="shared" si="13"/>
        <v>13.32404683964581</v>
      </c>
      <c r="K32" s="8"/>
      <c r="L32" s="8"/>
      <c r="M32" s="8"/>
      <c r="N32" s="8">
        <f t="shared" si="14"/>
        <v>0.82136809999999993</v>
      </c>
      <c r="O32" s="8">
        <f t="shared" si="12"/>
        <v>14.246741248954283</v>
      </c>
    </row>
    <row r="33" spans="1:15" x14ac:dyDescent="0.3">
      <c r="A33" s="17" t="s">
        <v>8</v>
      </c>
      <c r="B33" s="3">
        <v>12.1</v>
      </c>
      <c r="F33" s="24" t="s">
        <v>8</v>
      </c>
      <c r="I33" s="8">
        <f t="shared" si="11"/>
        <v>0.10665927295628665</v>
      </c>
      <c r="J33" s="8">
        <f t="shared" si="13"/>
        <v>10.346368852086002</v>
      </c>
      <c r="K33" s="8"/>
      <c r="L33" s="8"/>
      <c r="M33" s="8"/>
      <c r="N33" s="8">
        <f t="shared" si="14"/>
        <v>0.62423635</v>
      </c>
      <c r="O33" s="8">
        <f t="shared" si="12"/>
        <v>11.07726447504229</v>
      </c>
    </row>
    <row r="34" spans="1:15" x14ac:dyDescent="0.3">
      <c r="A34" s="17" t="s">
        <v>9</v>
      </c>
      <c r="B34" s="3">
        <v>20.7</v>
      </c>
      <c r="F34" s="24" t="s">
        <v>9</v>
      </c>
      <c r="I34" s="8">
        <f t="shared" si="11"/>
        <v>0.14665650031489413</v>
      </c>
      <c r="J34" s="8">
        <f t="shared" si="13"/>
        <v>14.422130661176919</v>
      </c>
      <c r="K34" s="8"/>
      <c r="L34" s="8"/>
      <c r="M34" s="8"/>
      <c r="N34" s="8">
        <f t="shared" si="14"/>
        <v>0.83319200000000015</v>
      </c>
      <c r="O34" s="8">
        <f t="shared" si="12"/>
        <v>15.401979161491813</v>
      </c>
    </row>
    <row r="35" spans="1:15" x14ac:dyDescent="0.3">
      <c r="A35" s="17" t="s">
        <v>10</v>
      </c>
      <c r="B35" s="3">
        <v>8.1999999999999993</v>
      </c>
      <c r="F35" s="24" t="s">
        <v>10</v>
      </c>
      <c r="I35" s="8">
        <f t="shared" si="11"/>
        <v>5.3329636478143323E-2</v>
      </c>
      <c r="J35" s="8">
        <f t="shared" si="13"/>
        <v>4.7810780883805934</v>
      </c>
      <c r="K35" s="8"/>
      <c r="L35" s="8"/>
      <c r="M35" s="8"/>
      <c r="N35" s="8">
        <f t="shared" si="14"/>
        <v>0.26639619999999997</v>
      </c>
      <c r="O35" s="8">
        <f t="shared" si="12"/>
        <v>5.1008039248587371</v>
      </c>
    </row>
    <row r="36" spans="1:15" x14ac:dyDescent="0.3">
      <c r="A36" s="17" t="s">
        <v>11</v>
      </c>
      <c r="B36" s="3">
        <v>9.8188663104785832</v>
      </c>
      <c r="F36" s="24" t="s">
        <v>11</v>
      </c>
      <c r="I36" s="8">
        <f t="shared" si="11"/>
        <v>3.9997227358607487E-2</v>
      </c>
      <c r="J36" s="8">
        <f t="shared" si="13"/>
        <v>4.8645532699910223</v>
      </c>
      <c r="K36" s="8"/>
      <c r="L36" s="8"/>
      <c r="M36" s="8"/>
      <c r="N36" s="8">
        <f t="shared" si="14"/>
        <v>0.26424319999999996</v>
      </c>
      <c r="O36" s="8">
        <f t="shared" si="12"/>
        <v>5.1687936973496296</v>
      </c>
    </row>
    <row r="37" spans="1:15" x14ac:dyDescent="0.3">
      <c r="A37" s="17" t="s">
        <v>12</v>
      </c>
      <c r="B37" s="3">
        <v>10.7</v>
      </c>
      <c r="F37" s="24" t="s">
        <v>12</v>
      </c>
      <c r="I37" s="8">
        <f t="shared" si="11"/>
        <v>2.6664818239071662E-2</v>
      </c>
      <c r="J37" s="8">
        <f t="shared" si="13"/>
        <v>5.3117188528959938</v>
      </c>
      <c r="K37" s="8"/>
      <c r="L37" s="8"/>
      <c r="M37" s="8"/>
      <c r="N37" s="8">
        <f t="shared" si="14"/>
        <v>0.28403384999999998</v>
      </c>
      <c r="O37" s="8">
        <f t="shared" si="12"/>
        <v>5.6224175211350653</v>
      </c>
    </row>
    <row r="38" spans="1:15" x14ac:dyDescent="0.3">
      <c r="A38" s="17" t="s">
        <v>13</v>
      </c>
      <c r="B38" s="3">
        <v>9.1999999999999993</v>
      </c>
      <c r="F38" s="24" t="s">
        <v>13</v>
      </c>
      <c r="I38" s="8">
        <f t="shared" si="11"/>
        <v>0</v>
      </c>
      <c r="J38" s="8">
        <f t="shared" si="13"/>
        <v>4.2715358590936345</v>
      </c>
      <c r="K38" s="8"/>
      <c r="L38" s="8"/>
      <c r="M38" s="8"/>
      <c r="N38" s="8">
        <f t="shared" si="14"/>
        <v>0.22517935000000003</v>
      </c>
      <c r="O38" s="8">
        <f t="shared" si="12"/>
        <v>4.4967152090936349</v>
      </c>
    </row>
    <row r="39" spans="1:15" x14ac:dyDescent="0.3">
      <c r="A39" s="17" t="s">
        <v>138</v>
      </c>
      <c r="B39" s="3">
        <v>7</v>
      </c>
      <c r="F39" s="17" t="s">
        <v>138</v>
      </c>
      <c r="I39" s="8">
        <f t="shared" si="11"/>
        <v>0</v>
      </c>
      <c r="J39" s="8">
        <f t="shared" si="13"/>
        <v>5.9086641001083011</v>
      </c>
      <c r="K39" s="7"/>
      <c r="L39" s="7"/>
      <c r="M39" s="7"/>
      <c r="N39" s="8">
        <f t="shared" si="14"/>
        <v>0.13409709999999997</v>
      </c>
      <c r="O39" s="8">
        <f t="shared" si="12"/>
        <v>6.0427612001083011</v>
      </c>
    </row>
    <row r="40" spans="1:15" x14ac:dyDescent="0.3">
      <c r="A40" s="17" t="s">
        <v>139</v>
      </c>
      <c r="B40" s="3">
        <v>3.0811336895214083</v>
      </c>
      <c r="F40" s="17" t="s">
        <v>139</v>
      </c>
      <c r="I40" s="8">
        <f t="shared" si="11"/>
        <v>0</v>
      </c>
      <c r="J40" s="8">
        <f t="shared" si="13"/>
        <v>1.9135022544352682</v>
      </c>
      <c r="L40" s="8">
        <f>L26*ForecastingBuildingStock!P12</f>
        <v>0.33122078504019159</v>
      </c>
      <c r="M40" s="8"/>
      <c r="N40" s="8">
        <f t="shared" si="14"/>
        <v>0</v>
      </c>
      <c r="O40" s="8">
        <f t="shared" si="12"/>
        <v>2.2447230394754598</v>
      </c>
    </row>
    <row r="41" spans="1:15" x14ac:dyDescent="0.3">
      <c r="F41" s="2" t="s">
        <v>15</v>
      </c>
      <c r="G41" s="2"/>
      <c r="H41" s="2"/>
      <c r="I41" s="7">
        <f>SUM(I30:I40)</f>
        <v>0.53329636478143316</v>
      </c>
      <c r="J41" s="7">
        <f>SUM(J30:J40)</f>
        <v>73.202723562817042</v>
      </c>
      <c r="L41" s="7">
        <f>SUM(L31:L40)</f>
        <v>0.33122078504019159</v>
      </c>
      <c r="M41" s="7"/>
      <c r="N41" s="7">
        <f>SUM(N30:N40)</f>
        <v>3.9814885500000003</v>
      </c>
      <c r="O41" s="7">
        <f>SUM(O30:O40)</f>
        <v>78.048729262638673</v>
      </c>
    </row>
    <row r="42" spans="1:15" x14ac:dyDescent="0.3">
      <c r="A42" s="26" t="s">
        <v>98</v>
      </c>
      <c r="B42" s="26" t="s">
        <v>52</v>
      </c>
      <c r="C42" s="26" t="s">
        <v>99</v>
      </c>
    </row>
    <row r="43" spans="1:15" x14ac:dyDescent="0.3">
      <c r="A43" s="17" t="s">
        <v>5</v>
      </c>
      <c r="B43">
        <v>6</v>
      </c>
      <c r="C43" s="8">
        <f>(ForecastingBuildingStock!$P$20/100)*B43</f>
        <v>7.8242785171373702E-2</v>
      </c>
    </row>
    <row r="44" spans="1:15" x14ac:dyDescent="0.3">
      <c r="A44" s="17" t="s">
        <v>6</v>
      </c>
      <c r="B44">
        <v>11.5</v>
      </c>
      <c r="C44" s="8">
        <f>(ForecastingBuildingStock!$P$20/100)*B44</f>
        <v>0.14996533824513295</v>
      </c>
    </row>
    <row r="45" spans="1:15" x14ac:dyDescent="0.3">
      <c r="A45" s="17" t="s">
        <v>7</v>
      </c>
      <c r="B45">
        <v>30.1</v>
      </c>
      <c r="C45" s="8">
        <f>(ForecastingBuildingStock!$P$20/100)*B45</f>
        <v>0.39251797227639146</v>
      </c>
    </row>
    <row r="46" spans="1:15" x14ac:dyDescent="0.3">
      <c r="A46" s="17" t="s">
        <v>8</v>
      </c>
      <c r="B46">
        <v>21.7</v>
      </c>
      <c r="C46" s="8">
        <f>(ForecastingBuildingStock!$P$20/100)*B46</f>
        <v>0.28297807303646821</v>
      </c>
    </row>
    <row r="47" spans="1:15" x14ac:dyDescent="0.3">
      <c r="A47" s="17" t="s">
        <v>9</v>
      </c>
      <c r="B47">
        <v>23.3</v>
      </c>
      <c r="C47" s="8">
        <f>(ForecastingBuildingStock!$P$20/100)*B47</f>
        <v>0.30384281574883459</v>
      </c>
    </row>
    <row r="48" spans="1:15" x14ac:dyDescent="0.3">
      <c r="A48" s="17" t="s">
        <v>10</v>
      </c>
      <c r="B48">
        <v>4.3</v>
      </c>
      <c r="C48" s="8">
        <f>(ForecastingBuildingStock!$P$20/100)*B48</f>
        <v>5.6073996039484486E-2</v>
      </c>
    </row>
    <row r="49" spans="1:3" x14ac:dyDescent="0.3">
      <c r="A49" s="17" t="s">
        <v>11</v>
      </c>
      <c r="B49">
        <v>1.3</v>
      </c>
      <c r="C49" s="8">
        <f>(ForecastingBuildingStock!$P$20/100)*B49</f>
        <v>1.6952603453797638E-2</v>
      </c>
    </row>
    <row r="50" spans="1:3" x14ac:dyDescent="0.3">
      <c r="A50" s="17" t="s">
        <v>12</v>
      </c>
      <c r="B50">
        <v>0.9</v>
      </c>
      <c r="C50" s="8">
        <f>(ForecastingBuildingStock!$P$20/100)*B50</f>
        <v>1.1736417775706056E-2</v>
      </c>
    </row>
    <row r="51" spans="1:3" x14ac:dyDescent="0.3">
      <c r="A51" s="17" t="s">
        <v>13</v>
      </c>
      <c r="B51">
        <v>0.6</v>
      </c>
      <c r="C51" s="8">
        <f>(ForecastingBuildingStock!$P$20/100)*B51</f>
        <v>7.8242785171373699E-3</v>
      </c>
    </row>
    <row r="52" spans="1:3" x14ac:dyDescent="0.3">
      <c r="A52" s="17" t="s">
        <v>138</v>
      </c>
      <c r="B52">
        <v>0.3</v>
      </c>
      <c r="C52" s="8">
        <f>(ForecastingBuildingStock!$P$20/100)*B52</f>
        <v>3.9121392585686849E-3</v>
      </c>
    </row>
    <row r="53" spans="1:3" x14ac:dyDescent="0.3">
      <c r="A53" s="17" t="s">
        <v>139</v>
      </c>
      <c r="B53">
        <v>0</v>
      </c>
      <c r="C53" s="8">
        <f>(ForecastingBuildingStock!$P$20/100)*B53</f>
        <v>0</v>
      </c>
    </row>
    <row r="54" spans="1:3" x14ac:dyDescent="0.3">
      <c r="B54">
        <f>SUM(B42:B53)</f>
        <v>99.999999999999986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387F0-ACB6-443B-8CEA-2F0FCE178211}">
  <dimension ref="A1:S54"/>
  <sheetViews>
    <sheetView topLeftCell="A24" workbookViewId="0">
      <selection activeCell="B43" sqref="B43:B52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2029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SUM(C16,C43)</f>
        <v>0.48162929691611822</v>
      </c>
      <c r="I2" s="8">
        <f>IF(H2&gt;=M2,0,C16)</f>
        <v>0.40253179601099781</v>
      </c>
      <c r="J2" s="8">
        <f>M2-I2-K2</f>
        <v>7.1281588424697722</v>
      </c>
      <c r="K2" s="8">
        <f>IF(H2&gt;=M2,0,C43)</f>
        <v>7.9097500905120383E-2</v>
      </c>
      <c r="L2" s="8"/>
      <c r="M2" s="8">
        <f>O2-N2</f>
        <v>7.6097881393858904</v>
      </c>
      <c r="N2" s="8">
        <f>'2017'!N2</f>
        <v>0.47609999999999997</v>
      </c>
      <c r="O2" s="8">
        <f>'2028'!O2-'2028'!K2</f>
        <v>8.0858881393858901</v>
      </c>
      <c r="Q2" s="3">
        <f>O2</f>
        <v>8.0858881393858901</v>
      </c>
      <c r="R2" s="3">
        <f>J16</f>
        <v>0.52499873976055444</v>
      </c>
      <c r="S2" s="3">
        <f>Q2*R2</f>
        <v>4.2450810830224066</v>
      </c>
    </row>
    <row r="3" spans="1:19" x14ac:dyDescent="0.3">
      <c r="A3" t="s">
        <v>33</v>
      </c>
      <c r="B3">
        <f>ForecastingBuildingStock!Q10</f>
        <v>2.5</v>
      </c>
      <c r="F3" s="24" t="s">
        <v>6</v>
      </c>
      <c r="G3" s="3"/>
      <c r="H3" s="3">
        <f t="shared" ref="H3:H12" si="0">SUM(C17,C44)</f>
        <v>0.63464169861467812</v>
      </c>
      <c r="I3" s="8">
        <f>IF(H3&gt;=M3,0,IF(I2=0,C17+C16,C17))</f>
        <v>0.48303815521319737</v>
      </c>
      <c r="J3" s="8">
        <f>M3-I3-K3</f>
        <v>9.0144290151625306</v>
      </c>
      <c r="K3" s="8">
        <f>IF(H3&gt;=M3,0,IF(K2=0,C44+C43,C44))</f>
        <v>0.15160354340148072</v>
      </c>
      <c r="L3" s="8"/>
      <c r="M3" s="8">
        <f t="shared" ref="M3:M13" si="1">O3-N3</f>
        <v>9.649070713777208</v>
      </c>
      <c r="N3" s="8">
        <f>'2017'!N3</f>
        <v>0.59839999999999993</v>
      </c>
      <c r="O3" s="8">
        <f>'2028'!O3-'2028'!K3</f>
        <v>10.247470713777208</v>
      </c>
      <c r="Q3" s="3">
        <f t="shared" ref="Q3:Q12" si="2">O3</f>
        <v>10.247470713777208</v>
      </c>
      <c r="R3" s="3">
        <f t="shared" ref="R3:R12" si="3">J17</f>
        <v>0.4658932152406417</v>
      </c>
      <c r="S3" s="3">
        <f t="shared" ref="S3:S12" si="4">Q3*R3</f>
        <v>4.7742270789259766</v>
      </c>
    </row>
    <row r="4" spans="1:19" x14ac:dyDescent="0.3">
      <c r="A4" t="s">
        <v>74</v>
      </c>
      <c r="B4" s="3">
        <f>ForecastingBuildingStock!Q26</f>
        <v>8.0506359202199569</v>
      </c>
      <c r="F4" s="24" t="s">
        <v>7</v>
      </c>
      <c r="G4" s="3"/>
      <c r="H4" s="3">
        <f t="shared" si="0"/>
        <v>1.9264266210491456</v>
      </c>
      <c r="I4" s="8">
        <f t="shared" ref="I4:I12" si="5">IF(H4&gt;=M4,0,IF(I3=0,C18+C17,C18))</f>
        <v>1.5296208248417917</v>
      </c>
      <c r="J4" s="8">
        <f t="shared" ref="J4:J12" si="6">M4-I4-K4</f>
        <v>33.652440670776123</v>
      </c>
      <c r="K4" s="8">
        <f t="shared" ref="K4:K12" si="7">IF(H4&gt;=M4,0,IF(K3=0,C45+C44,C45))</f>
        <v>0.3968057962073539</v>
      </c>
      <c r="L4" s="8"/>
      <c r="M4" s="8">
        <f t="shared" si="1"/>
        <v>35.578867291825269</v>
      </c>
      <c r="N4" s="8">
        <f>'2017'!N4</f>
        <v>2.10005</v>
      </c>
      <c r="O4" s="8">
        <f>'2028'!O4-'2028'!K4</f>
        <v>37.678917291825272</v>
      </c>
      <c r="Q4" s="3">
        <f t="shared" si="2"/>
        <v>37.678917291825272</v>
      </c>
      <c r="R4" s="3">
        <f t="shared" si="3"/>
        <v>0.391118354324897</v>
      </c>
      <c r="S4" s="3">
        <f t="shared" si="4"/>
        <v>14.736916123922605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1.8961964789841765</v>
      </c>
      <c r="I5" s="8">
        <f t="shared" si="5"/>
        <v>1.6101271840439912</v>
      </c>
      <c r="J5" s="8">
        <f t="shared" si="6"/>
        <v>32.178323378500629</v>
      </c>
      <c r="K5" s="8">
        <f t="shared" si="7"/>
        <v>0.28606929494018535</v>
      </c>
      <c r="L5" s="8"/>
      <c r="M5" s="8">
        <f t="shared" si="1"/>
        <v>34.074519857484802</v>
      </c>
      <c r="N5" s="8">
        <f>'2017'!N5</f>
        <v>1.9598</v>
      </c>
      <c r="O5" s="8">
        <f>'2028'!O5-'2028'!K5</f>
        <v>36.034319857484803</v>
      </c>
      <c r="Q5" s="3">
        <f t="shared" si="2"/>
        <v>36.034319857484803</v>
      </c>
      <c r="R5" s="3">
        <f t="shared" si="3"/>
        <v>0.31852043575875089</v>
      </c>
      <c r="S5" s="3">
        <f t="shared" si="4"/>
        <v>11.47766726327627</v>
      </c>
    </row>
    <row r="6" spans="1:19" x14ac:dyDescent="0.3">
      <c r="A6" t="s">
        <v>21</v>
      </c>
      <c r="B6">
        <f>ForecastingBuildingStock!Q14</f>
        <v>6.7000000000000004E-2</v>
      </c>
      <c r="F6" s="24" t="s">
        <v>9</v>
      </c>
      <c r="G6" s="3"/>
      <c r="H6" s="3">
        <f t="shared" si="0"/>
        <v>2.5210868399087052</v>
      </c>
      <c r="I6" s="8">
        <f t="shared" si="5"/>
        <v>2.2139248780604879</v>
      </c>
      <c r="J6" s="8">
        <f t="shared" si="6"/>
        <v>55.490063934005022</v>
      </c>
      <c r="K6" s="8">
        <f t="shared" si="7"/>
        <v>0.30716196184821748</v>
      </c>
      <c r="L6" s="8"/>
      <c r="M6" s="8">
        <f t="shared" si="1"/>
        <v>58.011150773913727</v>
      </c>
      <c r="N6" s="8">
        <f>'2017'!N6</f>
        <v>3.2249499999999998</v>
      </c>
      <c r="O6" s="8">
        <f>'2028'!O6-'2028'!K6</f>
        <v>61.236100773913726</v>
      </c>
      <c r="Q6" s="3">
        <f t="shared" si="2"/>
        <v>61.236100773913726</v>
      </c>
      <c r="R6" s="3">
        <f t="shared" si="3"/>
        <v>0.2583581140792881</v>
      </c>
      <c r="S6" s="3">
        <f t="shared" si="4"/>
        <v>15.820843509517585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0.86175013433733194</v>
      </c>
      <c r="I7" s="8">
        <f t="shared" si="5"/>
        <v>0.80506359202199562</v>
      </c>
      <c r="J7" s="8">
        <f t="shared" si="6"/>
        <v>22.862718493591903</v>
      </c>
      <c r="K7" s="8">
        <f t="shared" si="7"/>
        <v>5.668654231533627E-2</v>
      </c>
      <c r="L7" s="8"/>
      <c r="M7" s="8">
        <f t="shared" si="1"/>
        <v>23.724468627929234</v>
      </c>
      <c r="N7" s="8">
        <f>'2017'!N7</f>
        <v>1.2775499999999997</v>
      </c>
      <c r="O7" s="8">
        <f>'2028'!O7-'2028'!K7</f>
        <v>25.002018627929235</v>
      </c>
      <c r="Q7" s="3">
        <f t="shared" si="2"/>
        <v>25.002018627929235</v>
      </c>
      <c r="R7" s="3">
        <f t="shared" si="3"/>
        <v>0.20852115377088962</v>
      </c>
      <c r="S7" s="3">
        <f t="shared" si="4"/>
        <v>5.2134497708970784</v>
      </c>
    </row>
    <row r="8" spans="1:19" x14ac:dyDescent="0.3">
      <c r="A8" t="s">
        <v>31</v>
      </c>
      <c r="B8" s="8">
        <f>B4*B6</f>
        <v>0.53939260665473709</v>
      </c>
      <c r="F8" s="24" t="s">
        <v>11</v>
      </c>
      <c r="G8" s="3"/>
      <c r="H8" s="3">
        <f t="shared" si="0"/>
        <v>0.62093548587927283</v>
      </c>
      <c r="I8" s="8">
        <f t="shared" si="5"/>
        <v>0.60379769401649674</v>
      </c>
      <c r="J8" s="8">
        <f t="shared" si="6"/>
        <v>23.563975626568812</v>
      </c>
      <c r="K8" s="8">
        <f t="shared" si="7"/>
        <v>1.7137791862776083E-2</v>
      </c>
      <c r="L8" s="8"/>
      <c r="M8" s="8">
        <f t="shared" si="1"/>
        <v>24.184911112448084</v>
      </c>
      <c r="N8" s="8">
        <f>'2017'!N8</f>
        <v>1.2812999999999999</v>
      </c>
      <c r="O8" s="8">
        <f>'2028'!O8-'2028'!K8</f>
        <v>25.466211112448082</v>
      </c>
      <c r="Q8" s="3">
        <f t="shared" si="2"/>
        <v>25.466211112448082</v>
      </c>
      <c r="R8" s="3">
        <f t="shared" si="3"/>
        <v>0.20623054710060093</v>
      </c>
      <c r="S8" s="3">
        <f t="shared" si="4"/>
        <v>5.2519106502995712</v>
      </c>
    </row>
    <row r="9" spans="1:19" x14ac:dyDescent="0.3">
      <c r="F9" s="24" t="s">
        <v>12</v>
      </c>
      <c r="G9" s="3"/>
      <c r="H9" s="3">
        <f t="shared" si="0"/>
        <v>0.41439642114676589</v>
      </c>
      <c r="I9" s="8">
        <f t="shared" si="5"/>
        <v>0.40253179601099781</v>
      </c>
      <c r="J9" s="8">
        <f t="shared" si="6"/>
        <v>30.11464748764682</v>
      </c>
      <c r="K9" s="8">
        <f t="shared" si="7"/>
        <v>1.1864625135768057E-2</v>
      </c>
      <c r="L9" s="8"/>
      <c r="M9" s="8">
        <f t="shared" si="1"/>
        <v>30.529043908793586</v>
      </c>
      <c r="N9" s="8">
        <f>'2017'!N9</f>
        <v>1.6111999999999997</v>
      </c>
      <c r="O9" s="8">
        <f>'2028'!O9-'2028'!K9</f>
        <v>32.140243908793586</v>
      </c>
      <c r="Q9" s="3">
        <f t="shared" si="2"/>
        <v>32.140243908793586</v>
      </c>
      <c r="R9" s="3">
        <f t="shared" si="3"/>
        <v>0.17628714622641511</v>
      </c>
      <c r="S9" s="3">
        <f t="shared" si="4"/>
        <v>5.6659118777021424</v>
      </c>
    </row>
    <row r="10" spans="1:19" x14ac:dyDescent="0.3">
      <c r="F10" s="24" t="s">
        <v>13</v>
      </c>
      <c r="G10" s="3"/>
      <c r="H10" s="3">
        <f t="shared" si="0"/>
        <v>7.9097500905120372E-3</v>
      </c>
      <c r="I10" s="8">
        <f t="shared" si="5"/>
        <v>0</v>
      </c>
      <c r="J10" s="8">
        <f t="shared" si="6"/>
        <v>25.943291512516591</v>
      </c>
      <c r="K10" s="8">
        <f t="shared" si="7"/>
        <v>7.9097500905120372E-3</v>
      </c>
      <c r="L10" s="8"/>
      <c r="M10" s="8">
        <f t="shared" si="1"/>
        <v>25.951201262607103</v>
      </c>
      <c r="N10" s="8">
        <f>'2017'!N10</f>
        <v>1.3680500000000002</v>
      </c>
      <c r="O10" s="8">
        <f>'2028'!O10-'2028'!K10</f>
        <v>27.319251262607104</v>
      </c>
      <c r="Q10" s="3">
        <f t="shared" si="2"/>
        <v>27.319251262607104</v>
      </c>
      <c r="R10" s="3">
        <f t="shared" si="3"/>
        <v>0.16459877197470851</v>
      </c>
      <c r="S10" s="3">
        <f t="shared" si="4"/>
        <v>4.496715209093634</v>
      </c>
    </row>
    <row r="11" spans="1:19" x14ac:dyDescent="0.3">
      <c r="F11" s="17" t="s">
        <v>138</v>
      </c>
      <c r="G11" s="3"/>
      <c r="H11" s="3">
        <f t="shared" si="0"/>
        <v>3.9548750452560186E-3</v>
      </c>
      <c r="I11" s="8">
        <f t="shared" si="5"/>
        <v>0</v>
      </c>
      <c r="J11" s="8">
        <f t="shared" si="6"/>
        <v>39.205131298193187</v>
      </c>
      <c r="K11" s="8">
        <f t="shared" si="7"/>
        <v>3.9548750452560186E-3</v>
      </c>
      <c r="L11" s="8"/>
      <c r="M11" s="8">
        <f t="shared" si="1"/>
        <v>39.20908617323844</v>
      </c>
      <c r="N11" s="8">
        <f>'2017'!N11</f>
        <v>0.88985000000000003</v>
      </c>
      <c r="O11" s="8">
        <f>'2028'!O11-'2028'!K11</f>
        <v>40.098936173238442</v>
      </c>
      <c r="Q11" s="3">
        <f t="shared" si="2"/>
        <v>40.098936173238442</v>
      </c>
      <c r="R11" s="3">
        <f t="shared" si="3"/>
        <v>0.15069629712872953</v>
      </c>
      <c r="S11" s="3">
        <f t="shared" si="4"/>
        <v>6.0427612001083011</v>
      </c>
    </row>
    <row r="12" spans="1:19" x14ac:dyDescent="0.3">
      <c r="F12" s="17" t="s">
        <v>139</v>
      </c>
      <c r="G12" s="3"/>
      <c r="H12" s="3">
        <f t="shared" si="0"/>
        <v>0</v>
      </c>
      <c r="I12" s="8">
        <f t="shared" si="5"/>
        <v>0</v>
      </c>
      <c r="J12" s="8">
        <f t="shared" si="6"/>
        <v>33.50332894739492</v>
      </c>
      <c r="K12" s="8">
        <f t="shared" si="7"/>
        <v>0</v>
      </c>
      <c r="L12" s="8">
        <f>ForecastingBuildingStock!Q12</f>
        <v>4.9975970913262673</v>
      </c>
      <c r="M12" s="8">
        <f t="shared" si="1"/>
        <v>33.50332894739492</v>
      </c>
      <c r="N12" s="8">
        <v>0</v>
      </c>
      <c r="O12" s="8">
        <f>'2028'!O12-'2028'!I12-'2028'!K12+'2028'!L12</f>
        <v>33.50332894739492</v>
      </c>
      <c r="Q12" s="3">
        <f t="shared" si="2"/>
        <v>33.50332894739492</v>
      </c>
      <c r="R12" s="3">
        <f t="shared" si="3"/>
        <v>6.7000000000000004E-2</v>
      </c>
      <c r="S12" s="3">
        <f t="shared" si="4"/>
        <v>2.2447230394754598</v>
      </c>
    </row>
    <row r="13" spans="1:19" x14ac:dyDescent="0.3">
      <c r="F13" s="25" t="s">
        <v>15</v>
      </c>
      <c r="G13" s="5"/>
      <c r="H13" s="5"/>
      <c r="I13" s="5">
        <f>ForecastingBuildingStock!Q26</f>
        <v>8.0506359202199569</v>
      </c>
      <c r="J13" s="7">
        <f>M13-I13-K13</f>
        <v>312.65650920682634</v>
      </c>
      <c r="K13" s="5">
        <f>SUM(K2:K12)</f>
        <v>1.3182916817520063</v>
      </c>
      <c r="L13" s="5">
        <f>SUM(L2:L12)</f>
        <v>4.9975970913262673</v>
      </c>
      <c r="M13" s="5">
        <f t="shared" si="1"/>
        <v>322.0254368087983</v>
      </c>
      <c r="N13" s="7">
        <f>'2017'!N12</f>
        <v>14.78725</v>
      </c>
      <c r="O13" s="5">
        <f>SUM(O2:O12)</f>
        <v>336.81268680879828</v>
      </c>
    </row>
    <row r="15" spans="1:19" ht="55.2" customHeight="1" x14ac:dyDescent="0.3">
      <c r="A15" s="32" t="s">
        <v>51</v>
      </c>
      <c r="B15" s="18" t="s">
        <v>52</v>
      </c>
      <c r="F15" s="23" t="s">
        <v>50</v>
      </c>
      <c r="G15" s="23"/>
      <c r="H15" s="23"/>
      <c r="I15" s="23" t="s">
        <v>112</v>
      </c>
      <c r="J15" s="23" t="s">
        <v>113</v>
      </c>
      <c r="K15" s="23"/>
      <c r="L15" s="23" t="s">
        <v>135</v>
      </c>
      <c r="M15" s="23"/>
      <c r="N15" s="23" t="s">
        <v>143</v>
      </c>
      <c r="O15" s="23" t="s">
        <v>106</v>
      </c>
    </row>
    <row r="16" spans="1:19" x14ac:dyDescent="0.3">
      <c r="A16" s="17" t="s">
        <v>5</v>
      </c>
      <c r="B16">
        <v>5</v>
      </c>
      <c r="C16" s="8">
        <f>($I$13/100)*B16</f>
        <v>0.40253179601099781</v>
      </c>
      <c r="F16" s="24" t="s">
        <v>5</v>
      </c>
      <c r="G16" s="8"/>
      <c r="H16" s="8"/>
      <c r="I16">
        <f>$B$6</f>
        <v>6.7000000000000004E-2</v>
      </c>
      <c r="J16" s="16">
        <f>'2017'!J15</f>
        <v>0.52499873976055444</v>
      </c>
      <c r="K16" s="16"/>
      <c r="L16" s="16">
        <f>$B$6</f>
        <v>6.7000000000000004E-2</v>
      </c>
      <c r="M16" s="16"/>
      <c r="N16" s="16">
        <f>'2017'!J15</f>
        <v>0.52499873976055444</v>
      </c>
      <c r="O16" s="8"/>
    </row>
    <row r="17" spans="1:15" x14ac:dyDescent="0.3">
      <c r="A17" s="17" t="s">
        <v>6</v>
      </c>
      <c r="B17">
        <v>6</v>
      </c>
      <c r="C17" s="8">
        <f t="shared" ref="C17:C26" si="8">($I$13/100)*B17</f>
        <v>0.48303815521319737</v>
      </c>
      <c r="F17" s="24" t="s">
        <v>6</v>
      </c>
      <c r="G17" s="8"/>
      <c r="H17" s="8"/>
      <c r="I17">
        <f t="shared" ref="I17:I26" si="9">$B$6</f>
        <v>6.7000000000000004E-2</v>
      </c>
      <c r="J17" s="16">
        <f>'2017'!J16</f>
        <v>0.4658932152406417</v>
      </c>
      <c r="K17" s="16"/>
      <c r="L17" s="16">
        <f t="shared" ref="L17:L26" si="10">$B$6</f>
        <v>6.7000000000000004E-2</v>
      </c>
      <c r="M17" s="16"/>
      <c r="N17" s="16">
        <f>'2017'!J16</f>
        <v>0.4658932152406417</v>
      </c>
      <c r="O17" s="8"/>
    </row>
    <row r="18" spans="1:15" x14ac:dyDescent="0.3">
      <c r="A18" s="17" t="s">
        <v>7</v>
      </c>
      <c r="B18">
        <v>19</v>
      </c>
      <c r="C18" s="8">
        <f t="shared" si="8"/>
        <v>1.5296208248417917</v>
      </c>
      <c r="F18" s="24" t="s">
        <v>7</v>
      </c>
      <c r="G18" s="8"/>
      <c r="H18" s="8"/>
      <c r="I18">
        <f t="shared" si="9"/>
        <v>6.7000000000000004E-2</v>
      </c>
      <c r="J18" s="16">
        <f>'2017'!J17</f>
        <v>0.391118354324897</v>
      </c>
      <c r="K18" s="16"/>
      <c r="L18" s="16">
        <f t="shared" si="10"/>
        <v>6.7000000000000004E-2</v>
      </c>
      <c r="M18" s="16"/>
      <c r="N18" s="16">
        <f>'2017'!J17</f>
        <v>0.391118354324897</v>
      </c>
      <c r="O18" s="8"/>
    </row>
    <row r="19" spans="1:15" x14ac:dyDescent="0.3">
      <c r="A19" s="17" t="s">
        <v>8</v>
      </c>
      <c r="B19">
        <v>20</v>
      </c>
      <c r="C19" s="8">
        <f t="shared" si="8"/>
        <v>1.6101271840439912</v>
      </c>
      <c r="F19" s="24" t="s">
        <v>8</v>
      </c>
      <c r="G19" s="8"/>
      <c r="H19" s="8"/>
      <c r="I19">
        <f t="shared" si="9"/>
        <v>6.7000000000000004E-2</v>
      </c>
      <c r="J19" s="16">
        <f>'2017'!J18</f>
        <v>0.31852043575875089</v>
      </c>
      <c r="K19" s="16"/>
      <c r="L19" s="16">
        <f t="shared" si="10"/>
        <v>6.7000000000000004E-2</v>
      </c>
      <c r="M19" s="16"/>
      <c r="N19" s="16">
        <f>'2017'!J18</f>
        <v>0.31852043575875089</v>
      </c>
      <c r="O19" s="8"/>
    </row>
    <row r="20" spans="1:15" x14ac:dyDescent="0.3">
      <c r="A20" s="17" t="s">
        <v>9</v>
      </c>
      <c r="B20">
        <v>27.5</v>
      </c>
      <c r="C20" s="8">
        <f t="shared" si="8"/>
        <v>2.2139248780604879</v>
      </c>
      <c r="F20" s="24" t="s">
        <v>9</v>
      </c>
      <c r="G20" s="8"/>
      <c r="H20" s="8"/>
      <c r="I20">
        <f t="shared" si="9"/>
        <v>6.7000000000000004E-2</v>
      </c>
      <c r="J20" s="16">
        <f>'2017'!J19</f>
        <v>0.2583581140792881</v>
      </c>
      <c r="K20" s="16"/>
      <c r="L20" s="16">
        <f t="shared" si="10"/>
        <v>6.7000000000000004E-2</v>
      </c>
      <c r="M20" s="16"/>
      <c r="N20" s="16">
        <f>'2017'!J19</f>
        <v>0.2583581140792881</v>
      </c>
      <c r="O20" s="8"/>
    </row>
    <row r="21" spans="1:15" x14ac:dyDescent="0.3">
      <c r="A21" s="17" t="s">
        <v>10</v>
      </c>
      <c r="B21">
        <v>10</v>
      </c>
      <c r="C21" s="8">
        <f t="shared" si="8"/>
        <v>0.80506359202199562</v>
      </c>
      <c r="F21" s="24" t="s">
        <v>10</v>
      </c>
      <c r="G21" s="8"/>
      <c r="H21" s="8"/>
      <c r="I21">
        <f t="shared" si="9"/>
        <v>6.7000000000000004E-2</v>
      </c>
      <c r="J21" s="16">
        <f>'2017'!J20</f>
        <v>0.20852115377088962</v>
      </c>
      <c r="K21" s="16"/>
      <c r="L21" s="16">
        <f t="shared" si="10"/>
        <v>6.7000000000000004E-2</v>
      </c>
      <c r="M21" s="16"/>
      <c r="N21" s="16">
        <f>'2017'!J20</f>
        <v>0.20852115377088962</v>
      </c>
      <c r="O21" s="8"/>
    </row>
    <row r="22" spans="1:15" x14ac:dyDescent="0.3">
      <c r="A22" s="17" t="s">
        <v>11</v>
      </c>
      <c r="B22">
        <v>7.5</v>
      </c>
      <c r="C22" s="8">
        <f t="shared" si="8"/>
        <v>0.60379769401649674</v>
      </c>
      <c r="F22" s="24" t="s">
        <v>11</v>
      </c>
      <c r="G22" s="8"/>
      <c r="H22" s="8"/>
      <c r="I22">
        <f t="shared" si="9"/>
        <v>6.7000000000000004E-2</v>
      </c>
      <c r="J22" s="16">
        <f>'2017'!J21</f>
        <v>0.20623054710060093</v>
      </c>
      <c r="K22" s="16"/>
      <c r="L22" s="16">
        <f t="shared" si="10"/>
        <v>6.7000000000000004E-2</v>
      </c>
      <c r="M22" s="16"/>
      <c r="N22" s="16">
        <f>'2017'!J21</f>
        <v>0.20623054710060093</v>
      </c>
      <c r="O22" s="8"/>
    </row>
    <row r="23" spans="1:15" x14ac:dyDescent="0.3">
      <c r="A23" s="17" t="s">
        <v>12</v>
      </c>
      <c r="B23">
        <v>5</v>
      </c>
      <c r="C23" s="8">
        <f t="shared" si="8"/>
        <v>0.40253179601099781</v>
      </c>
      <c r="F23" s="24" t="s">
        <v>12</v>
      </c>
      <c r="G23" s="8"/>
      <c r="H23" s="8"/>
      <c r="I23">
        <f t="shared" si="9"/>
        <v>6.7000000000000004E-2</v>
      </c>
      <c r="J23" s="16">
        <f>'2017'!J22</f>
        <v>0.17628714622641511</v>
      </c>
      <c r="K23" s="16"/>
      <c r="L23" s="16">
        <f t="shared" si="10"/>
        <v>6.7000000000000004E-2</v>
      </c>
      <c r="M23" s="16"/>
      <c r="N23" s="16">
        <f>'2017'!J22</f>
        <v>0.17628714622641511</v>
      </c>
      <c r="O23" s="8"/>
    </row>
    <row r="24" spans="1:15" x14ac:dyDescent="0.3">
      <c r="A24" s="17" t="s">
        <v>13</v>
      </c>
      <c r="B24">
        <v>0</v>
      </c>
      <c r="C24" s="8">
        <f t="shared" si="8"/>
        <v>0</v>
      </c>
      <c r="F24" s="24" t="s">
        <v>13</v>
      </c>
      <c r="G24" s="8"/>
      <c r="H24" s="8"/>
      <c r="I24">
        <f t="shared" si="9"/>
        <v>6.7000000000000004E-2</v>
      </c>
      <c r="J24" s="16">
        <f>'2017'!J23</f>
        <v>0.16459877197470851</v>
      </c>
      <c r="K24" s="16"/>
      <c r="L24" s="16">
        <f t="shared" si="10"/>
        <v>6.7000000000000004E-2</v>
      </c>
      <c r="M24" s="16"/>
      <c r="N24" s="16">
        <f>'2017'!J23</f>
        <v>0.16459877197470851</v>
      </c>
      <c r="O24" s="8"/>
    </row>
    <row r="25" spans="1:15" x14ac:dyDescent="0.3">
      <c r="A25" s="17" t="s">
        <v>138</v>
      </c>
      <c r="B25">
        <v>0</v>
      </c>
      <c r="C25" s="8">
        <f t="shared" si="8"/>
        <v>0</v>
      </c>
      <c r="F25" s="17" t="s">
        <v>138</v>
      </c>
      <c r="G25" s="8"/>
      <c r="H25" s="8"/>
      <c r="I25">
        <f t="shared" si="9"/>
        <v>6.7000000000000004E-2</v>
      </c>
      <c r="J25" s="16">
        <f>'2017'!J24</f>
        <v>0.15069629712872953</v>
      </c>
      <c r="K25" s="16"/>
      <c r="L25" s="16">
        <f t="shared" si="10"/>
        <v>6.7000000000000004E-2</v>
      </c>
      <c r="M25" s="16"/>
      <c r="N25" s="16">
        <f>'2017'!J24</f>
        <v>0.15069629712872953</v>
      </c>
      <c r="O25" s="8"/>
    </row>
    <row r="26" spans="1:15" x14ac:dyDescent="0.3">
      <c r="A26" s="17" t="s">
        <v>139</v>
      </c>
      <c r="B26">
        <v>0</v>
      </c>
      <c r="C26" s="8">
        <f t="shared" si="8"/>
        <v>0</v>
      </c>
      <c r="F26" s="17" t="s">
        <v>139</v>
      </c>
      <c r="G26" s="8"/>
      <c r="H26" s="8"/>
      <c r="I26">
        <f t="shared" si="9"/>
        <v>6.7000000000000004E-2</v>
      </c>
      <c r="J26" s="16">
        <f>B6</f>
        <v>6.7000000000000004E-2</v>
      </c>
      <c r="K26" s="7"/>
      <c r="L26" s="16">
        <f t="shared" si="10"/>
        <v>6.7000000000000004E-2</v>
      </c>
      <c r="M26" s="16"/>
      <c r="N26" s="16">
        <f>'2017'!J25</f>
        <v>0.2692514531099427</v>
      </c>
      <c r="O26" s="8"/>
    </row>
    <row r="27" spans="1:15" x14ac:dyDescent="0.3">
      <c r="B27">
        <f>SUM(B16:B26)</f>
        <v>100</v>
      </c>
      <c r="F27" s="25" t="s">
        <v>43</v>
      </c>
      <c r="G27" s="7"/>
      <c r="H27" s="7"/>
      <c r="I27" s="2">
        <f>AVERAGE(I17:I26)</f>
        <v>6.699999999999999E-2</v>
      </c>
      <c r="J27" s="7">
        <f>(1/O13)*(SUM(S2:S12))</f>
        <v>0.23743228785095766</v>
      </c>
      <c r="L27" s="28">
        <f>AVERAGE(L16:L26)</f>
        <v>6.699999999999999E-2</v>
      </c>
      <c r="M27" s="28"/>
      <c r="N27" s="7">
        <f>AVERAGE(N16:N26)</f>
        <v>0.28495220258867443</v>
      </c>
      <c r="O27" s="7">
        <f>O41/O13</f>
        <v>0.23129896934973104</v>
      </c>
    </row>
    <row r="28" spans="1:15" x14ac:dyDescent="0.3">
      <c r="K28" s="35"/>
      <c r="L28" s="35"/>
      <c r="M28" s="35"/>
      <c r="N28" s="35"/>
    </row>
    <row r="29" spans="1:15" ht="57.6" x14ac:dyDescent="0.3">
      <c r="A29" s="26" t="s">
        <v>95</v>
      </c>
      <c r="B29" s="18" t="s">
        <v>52</v>
      </c>
      <c r="F29" s="23" t="s">
        <v>114</v>
      </c>
      <c r="G29" s="23"/>
      <c r="H29" s="23"/>
      <c r="I29" s="23" t="s">
        <v>57</v>
      </c>
      <c r="J29" s="23" t="s">
        <v>60</v>
      </c>
      <c r="K29" s="23"/>
      <c r="L29" s="23" t="s">
        <v>136</v>
      </c>
      <c r="M29" s="23"/>
      <c r="N29" s="23" t="s">
        <v>144</v>
      </c>
      <c r="O29" s="23" t="s">
        <v>61</v>
      </c>
    </row>
    <row r="30" spans="1:15" x14ac:dyDescent="0.3">
      <c r="A30" s="17" t="s">
        <v>5</v>
      </c>
      <c r="B30" s="3">
        <v>2.6</v>
      </c>
      <c r="F30" s="24" t="s">
        <v>5</v>
      </c>
      <c r="I30" s="8">
        <f t="shared" ref="I30:I40" si="11">I2*I16</f>
        <v>2.6969630332736853E-2</v>
      </c>
      <c r="J30" s="8">
        <f>J2*J16</f>
        <v>3.7422744091096831</v>
      </c>
      <c r="K30" s="8"/>
      <c r="L30" s="8"/>
      <c r="M30" s="8"/>
      <c r="N30" s="8">
        <f>N2*N16</f>
        <v>0.24995189999999995</v>
      </c>
      <c r="O30" s="8">
        <f t="shared" ref="O30:O40" si="12">SUM(I30:N30)</f>
        <v>4.0191959394424197</v>
      </c>
    </row>
    <row r="31" spans="1:15" x14ac:dyDescent="0.3">
      <c r="A31" s="17" t="s">
        <v>6</v>
      </c>
      <c r="B31" s="3">
        <v>3.4</v>
      </c>
      <c r="F31" s="24" t="s">
        <v>6</v>
      </c>
      <c r="I31" s="8">
        <f t="shared" si="11"/>
        <v>3.2363556399284225E-2</v>
      </c>
      <c r="J31" s="8">
        <f t="shared" ref="J31:J40" si="13">J3*J17</f>
        <v>4.1997613174326025</v>
      </c>
      <c r="K31" s="8"/>
      <c r="L31" s="8"/>
      <c r="M31" s="8"/>
      <c r="N31" s="8">
        <f t="shared" ref="N31:N40" si="14">N3*N17</f>
        <v>0.27879049999999994</v>
      </c>
      <c r="O31" s="8">
        <f t="shared" si="12"/>
        <v>4.510915373831887</v>
      </c>
    </row>
    <row r="32" spans="1:15" x14ac:dyDescent="0.3">
      <c r="A32" s="17" t="s">
        <v>7</v>
      </c>
      <c r="B32" s="3">
        <v>12.9</v>
      </c>
      <c r="F32" s="24" t="s">
        <v>7</v>
      </c>
      <c r="I32" s="8">
        <f t="shared" si="11"/>
        <v>0.10248459526440006</v>
      </c>
      <c r="J32" s="8">
        <f t="shared" si="13"/>
        <v>13.162087214170191</v>
      </c>
      <c r="K32" s="8"/>
      <c r="L32" s="8"/>
      <c r="M32" s="8"/>
      <c r="N32" s="8">
        <f t="shared" si="14"/>
        <v>0.82136809999999993</v>
      </c>
      <c r="O32" s="8">
        <f t="shared" si="12"/>
        <v>14.08593990943459</v>
      </c>
    </row>
    <row r="33" spans="1:15" x14ac:dyDescent="0.3">
      <c r="A33" s="17" t="s">
        <v>8</v>
      </c>
      <c r="B33" s="3">
        <v>12</v>
      </c>
      <c r="F33" s="24" t="s">
        <v>8</v>
      </c>
      <c r="I33" s="8">
        <f t="shared" si="11"/>
        <v>0.10787852133094741</v>
      </c>
      <c r="J33" s="8">
        <f t="shared" si="13"/>
        <v>10.249453584506021</v>
      </c>
      <c r="K33" s="8"/>
      <c r="L33" s="8"/>
      <c r="M33" s="8"/>
      <c r="N33" s="8">
        <f t="shared" si="14"/>
        <v>0.62423635</v>
      </c>
      <c r="O33" s="8">
        <f t="shared" si="12"/>
        <v>10.981568455836969</v>
      </c>
    </row>
    <row r="34" spans="1:15" x14ac:dyDescent="0.3">
      <c r="A34" s="17" t="s">
        <v>9</v>
      </c>
      <c r="B34" s="3">
        <v>20.6</v>
      </c>
      <c r="F34" s="24" t="s">
        <v>9</v>
      </c>
      <c r="I34" s="8">
        <f t="shared" si="11"/>
        <v>0.1483329668300527</v>
      </c>
      <c r="J34" s="8">
        <f t="shared" si="13"/>
        <v>14.33630826812866</v>
      </c>
      <c r="K34" s="8"/>
      <c r="L34" s="8"/>
      <c r="M34" s="8"/>
      <c r="N34" s="8">
        <f t="shared" si="14"/>
        <v>0.83319200000000015</v>
      </c>
      <c r="O34" s="8">
        <f t="shared" si="12"/>
        <v>15.317833234958712</v>
      </c>
    </row>
    <row r="35" spans="1:15" x14ac:dyDescent="0.3">
      <c r="A35" s="17" t="s">
        <v>10</v>
      </c>
      <c r="B35" s="3">
        <v>8.1</v>
      </c>
      <c r="F35" s="24" t="s">
        <v>10</v>
      </c>
      <c r="I35" s="8">
        <f t="shared" si="11"/>
        <v>5.3939260665473707E-2</v>
      </c>
      <c r="J35" s="8">
        <f t="shared" si="13"/>
        <v>4.7673604386228385</v>
      </c>
      <c r="K35" s="8"/>
      <c r="L35" s="8"/>
      <c r="M35" s="8"/>
      <c r="N35" s="8">
        <f t="shared" si="14"/>
        <v>0.26639619999999997</v>
      </c>
      <c r="O35" s="8">
        <f t="shared" si="12"/>
        <v>5.0876958992883123</v>
      </c>
    </row>
    <row r="36" spans="1:15" x14ac:dyDescent="0.3">
      <c r="A36" s="17" t="s">
        <v>11</v>
      </c>
      <c r="B36" s="3">
        <v>9.9188663104785828</v>
      </c>
      <c r="F36" s="24" t="s">
        <v>11</v>
      </c>
      <c r="I36" s="8">
        <f t="shared" si="11"/>
        <v>4.0454445499105283E-2</v>
      </c>
      <c r="J36" s="8">
        <f t="shared" si="13"/>
        <v>4.8596115853325115</v>
      </c>
      <c r="K36" s="8"/>
      <c r="L36" s="8"/>
      <c r="M36" s="8"/>
      <c r="N36" s="8">
        <f t="shared" si="14"/>
        <v>0.26424319999999996</v>
      </c>
      <c r="O36" s="8">
        <f t="shared" si="12"/>
        <v>5.1643092308316172</v>
      </c>
    </row>
    <row r="37" spans="1:15" x14ac:dyDescent="0.3">
      <c r="A37" s="17" t="s">
        <v>12</v>
      </c>
      <c r="B37" s="3">
        <v>10.7</v>
      </c>
      <c r="F37" s="24" t="s">
        <v>12</v>
      </c>
      <c r="I37" s="8">
        <f t="shared" si="11"/>
        <v>2.6969630332736853E-2</v>
      </c>
      <c r="J37" s="8">
        <f t="shared" si="13"/>
        <v>5.3088252652117394</v>
      </c>
      <c r="K37" s="8"/>
      <c r="L37" s="8"/>
      <c r="M37" s="8"/>
      <c r="N37" s="8">
        <f t="shared" si="14"/>
        <v>0.28403384999999998</v>
      </c>
      <c r="O37" s="8">
        <f t="shared" si="12"/>
        <v>5.619828745544476</v>
      </c>
    </row>
    <row r="38" spans="1:15" x14ac:dyDescent="0.3">
      <c r="A38" s="17" t="s">
        <v>13</v>
      </c>
      <c r="B38" s="3">
        <v>9.1999999999999993</v>
      </c>
      <c r="F38" s="24" t="s">
        <v>13</v>
      </c>
      <c r="I38" s="8">
        <f t="shared" si="11"/>
        <v>0</v>
      </c>
      <c r="J38" s="8">
        <f t="shared" si="13"/>
        <v>4.2702339239421088</v>
      </c>
      <c r="K38" s="8"/>
      <c r="L38" s="8"/>
      <c r="M38" s="8"/>
      <c r="N38" s="8">
        <f t="shared" si="14"/>
        <v>0.22517935000000003</v>
      </c>
      <c r="O38" s="8">
        <f t="shared" si="12"/>
        <v>4.4954132739421091</v>
      </c>
    </row>
    <row r="39" spans="1:15" x14ac:dyDescent="0.3">
      <c r="A39" s="17" t="s">
        <v>138</v>
      </c>
      <c r="B39" s="3">
        <v>7</v>
      </c>
      <c r="F39" s="17" t="s">
        <v>138</v>
      </c>
      <c r="I39" s="8">
        <f t="shared" si="11"/>
        <v>0</v>
      </c>
      <c r="J39" s="8">
        <f t="shared" si="13"/>
        <v>5.908068115083374</v>
      </c>
      <c r="K39" s="7"/>
      <c r="L39" s="7"/>
      <c r="M39" s="7"/>
      <c r="N39" s="8">
        <f t="shared" si="14"/>
        <v>0.13409709999999997</v>
      </c>
      <c r="O39" s="8">
        <f t="shared" si="12"/>
        <v>6.042165215083374</v>
      </c>
    </row>
    <row r="40" spans="1:15" x14ac:dyDescent="0.3">
      <c r="A40" s="17" t="s">
        <v>139</v>
      </c>
      <c r="B40" s="3">
        <v>3.5811336895214083</v>
      </c>
      <c r="F40" s="17" t="s">
        <v>139</v>
      </c>
      <c r="I40" s="8">
        <f t="shared" si="11"/>
        <v>0</v>
      </c>
      <c r="J40" s="8">
        <f t="shared" si="13"/>
        <v>2.2447230394754598</v>
      </c>
      <c r="L40" s="8">
        <f>L26*ForecastingBuildingStock!Q12</f>
        <v>0.33483900511885994</v>
      </c>
      <c r="M40" s="8"/>
      <c r="N40" s="8">
        <f t="shared" si="14"/>
        <v>0</v>
      </c>
      <c r="O40" s="8">
        <f t="shared" si="12"/>
        <v>2.5795620445943199</v>
      </c>
    </row>
    <row r="41" spans="1:15" x14ac:dyDescent="0.3">
      <c r="F41" s="2" t="s">
        <v>15</v>
      </c>
      <c r="G41" s="2"/>
      <c r="H41" s="2"/>
      <c r="I41" s="7">
        <f>SUM(I30:I40)</f>
        <v>0.53939260665473709</v>
      </c>
      <c r="J41" s="7">
        <f>SUM(J30:J40)</f>
        <v>73.048707161015173</v>
      </c>
      <c r="L41" s="7">
        <f>SUM(L31:L40)</f>
        <v>0.33483900511885994</v>
      </c>
      <c r="M41" s="7"/>
      <c r="N41" s="7">
        <f>SUM(N30:N40)</f>
        <v>3.9814885500000003</v>
      </c>
      <c r="O41" s="7">
        <f>SUM(O30:O40)</f>
        <v>77.904427322788791</v>
      </c>
    </row>
    <row r="42" spans="1:15" x14ac:dyDescent="0.3">
      <c r="A42" s="26" t="s">
        <v>98</v>
      </c>
      <c r="B42" s="26" t="s">
        <v>52</v>
      </c>
      <c r="C42" s="26" t="s">
        <v>99</v>
      </c>
    </row>
    <row r="43" spans="1:15" x14ac:dyDescent="0.3">
      <c r="A43" s="17" t="s">
        <v>5</v>
      </c>
      <c r="B43">
        <v>6</v>
      </c>
      <c r="C43" s="8">
        <f>(ForecastingBuildingStock!$Q$20/100)*B43</f>
        <v>7.9097500905120383E-2</v>
      </c>
    </row>
    <row r="44" spans="1:15" x14ac:dyDescent="0.3">
      <c r="A44" s="17" t="s">
        <v>6</v>
      </c>
      <c r="B44">
        <v>11.5</v>
      </c>
      <c r="C44" s="8">
        <f>(ForecastingBuildingStock!$Q$20/100)*B44</f>
        <v>0.15160354340148072</v>
      </c>
    </row>
    <row r="45" spans="1:15" x14ac:dyDescent="0.3">
      <c r="A45" s="17" t="s">
        <v>7</v>
      </c>
      <c r="B45">
        <v>30.1</v>
      </c>
      <c r="C45" s="8">
        <f>(ForecastingBuildingStock!$Q$20/100)*B45</f>
        <v>0.3968057962073539</v>
      </c>
    </row>
    <row r="46" spans="1:15" x14ac:dyDescent="0.3">
      <c r="A46" s="17" t="s">
        <v>8</v>
      </c>
      <c r="B46">
        <v>21.7</v>
      </c>
      <c r="C46" s="8">
        <f>(ForecastingBuildingStock!$Q$20/100)*B46</f>
        <v>0.28606929494018535</v>
      </c>
    </row>
    <row r="47" spans="1:15" x14ac:dyDescent="0.3">
      <c r="A47" s="17" t="s">
        <v>9</v>
      </c>
      <c r="B47">
        <v>23.3</v>
      </c>
      <c r="C47" s="8">
        <f>(ForecastingBuildingStock!$Q$20/100)*B47</f>
        <v>0.30716196184821748</v>
      </c>
    </row>
    <row r="48" spans="1:15" x14ac:dyDescent="0.3">
      <c r="A48" s="17" t="s">
        <v>10</v>
      </c>
      <c r="B48">
        <v>4.3</v>
      </c>
      <c r="C48" s="8">
        <f>(ForecastingBuildingStock!$Q$20/100)*B48</f>
        <v>5.668654231533627E-2</v>
      </c>
    </row>
    <row r="49" spans="1:3" x14ac:dyDescent="0.3">
      <c r="A49" s="17" t="s">
        <v>11</v>
      </c>
      <c r="B49">
        <v>1.3</v>
      </c>
      <c r="C49" s="8">
        <f>(ForecastingBuildingStock!$Q$20/100)*B49</f>
        <v>1.7137791862776083E-2</v>
      </c>
    </row>
    <row r="50" spans="1:3" x14ac:dyDescent="0.3">
      <c r="A50" s="17" t="s">
        <v>12</v>
      </c>
      <c r="B50">
        <v>0.9</v>
      </c>
      <c r="C50" s="8">
        <f>(ForecastingBuildingStock!$Q$20/100)*B50</f>
        <v>1.1864625135768057E-2</v>
      </c>
    </row>
    <row r="51" spans="1:3" x14ac:dyDescent="0.3">
      <c r="A51" s="17" t="s">
        <v>13</v>
      </c>
      <c r="B51">
        <v>0.6</v>
      </c>
      <c r="C51" s="8">
        <f>(ForecastingBuildingStock!$Q$20/100)*B51</f>
        <v>7.9097500905120372E-3</v>
      </c>
    </row>
    <row r="52" spans="1:3" x14ac:dyDescent="0.3">
      <c r="A52" s="17" t="s">
        <v>138</v>
      </c>
      <c r="B52">
        <v>0.3</v>
      </c>
      <c r="C52" s="8">
        <f>(ForecastingBuildingStock!$Q$20/100)*B52</f>
        <v>3.9548750452560186E-3</v>
      </c>
    </row>
    <row r="53" spans="1:3" x14ac:dyDescent="0.3">
      <c r="A53" s="17" t="s">
        <v>139</v>
      </c>
      <c r="B53">
        <v>0</v>
      </c>
      <c r="C53" s="8">
        <f>(ForecastingBuildingStock!$Q$20/100)*B53</f>
        <v>0</v>
      </c>
    </row>
    <row r="54" spans="1:3" x14ac:dyDescent="0.3">
      <c r="B54">
        <f>SUM(B42:B53)</f>
        <v>99.999999999999986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18759-415A-4C1C-A447-52A5D5BA2D8A}">
  <dimension ref="A1:S55"/>
  <sheetViews>
    <sheetView topLeftCell="A29" workbookViewId="0">
      <selection activeCell="B43" sqref="B43:B52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2030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SUM(C16,C43)</f>
        <v>0.48709248123418603</v>
      </c>
      <c r="I2" s="8">
        <f>IF(H2&gt;=M2,0,C16)</f>
        <v>0.40713092777296572</v>
      </c>
      <c r="J2" s="8">
        <f>M2-I2-K2</f>
        <v>7.043598157246584</v>
      </c>
      <c r="K2" s="8">
        <f>IF(H2&gt;=M2,0,C43)</f>
        <v>7.9961553461220289E-2</v>
      </c>
      <c r="L2" s="8"/>
      <c r="M2" s="8">
        <f>O2-N2</f>
        <v>7.5306906384807695</v>
      </c>
      <c r="N2" s="8">
        <f>'2017'!N2</f>
        <v>0.47609999999999997</v>
      </c>
      <c r="O2" s="8">
        <f>'2029'!O2-'2029'!K2</f>
        <v>8.0067906384807692</v>
      </c>
      <c r="Q2" s="3">
        <f>O2</f>
        <v>8.0067906384807692</v>
      </c>
      <c r="R2" s="3">
        <f>J16</f>
        <v>0.52499873976055444</v>
      </c>
      <c r="S2" s="3">
        <f>Q2*R2</f>
        <v>4.203554994729009</v>
      </c>
    </row>
    <row r="3" spans="1:19" x14ac:dyDescent="0.3">
      <c r="A3" t="s">
        <v>33</v>
      </c>
      <c r="B3">
        <f>ForecastingBuildingStock!R10</f>
        <v>2.5</v>
      </c>
      <c r="F3" s="24" t="s">
        <v>6</v>
      </c>
      <c r="G3" s="3"/>
      <c r="H3" s="3">
        <f t="shared" ref="H3:H12" si="0">SUM(C17,C44)</f>
        <v>0.64181675746156452</v>
      </c>
      <c r="I3" s="8">
        <f>IF(H3&gt;=M3,0,IF(I2=0,C17+C16,C17))</f>
        <v>0.48855711332755891</v>
      </c>
      <c r="J3" s="8">
        <f>M3-I3-K3</f>
        <v>8.855650412914164</v>
      </c>
      <c r="K3" s="8">
        <f>IF(H3&gt;=M3,0,IF(K2=0,C44+C43,C44))</f>
        <v>0.15325964413400556</v>
      </c>
      <c r="L3" s="8"/>
      <c r="M3" s="8">
        <f t="shared" ref="M3:M13" si="1">O3-N3</f>
        <v>9.4974671703757281</v>
      </c>
      <c r="N3" s="8">
        <f>'2017'!N3</f>
        <v>0.59839999999999993</v>
      </c>
      <c r="O3" s="8">
        <f>'2029'!O3-'2029'!K3</f>
        <v>10.095867170375728</v>
      </c>
      <c r="Q3" s="3">
        <f t="shared" ref="Q3:Q12" si="2">O3</f>
        <v>10.095867170375728</v>
      </c>
      <c r="R3" s="3">
        <f t="shared" ref="R3:R12" si="3">J17</f>
        <v>0.4658932152406417</v>
      </c>
      <c r="S3" s="3">
        <f t="shared" ref="S3:S12" si="4">Q3*R3</f>
        <v>4.7035960166487873</v>
      </c>
    </row>
    <row r="4" spans="1:19" x14ac:dyDescent="0.3">
      <c r="A4" t="s">
        <v>74</v>
      </c>
      <c r="B4" s="3">
        <f>ForecastingBuildingStock!R26</f>
        <v>8.1426185554593147</v>
      </c>
      <c r="F4" s="24" t="s">
        <v>7</v>
      </c>
      <c r="G4" s="3"/>
      <c r="H4" s="3">
        <f t="shared" si="0"/>
        <v>1.9482379854010583</v>
      </c>
      <c r="I4" s="8">
        <f t="shared" ref="I4:I12" si="5">IF(H4&gt;=M4,0,IF(I3=0,C18+C17,C18))</f>
        <v>1.5470975255372699</v>
      </c>
      <c r="J4" s="8">
        <f t="shared" ref="J4:J12" si="6">M4-I4-K4</f>
        <v>33.233823510216858</v>
      </c>
      <c r="K4" s="8">
        <f t="shared" ref="K4:K12" si="7">IF(H4&gt;=M4,0,IF(K3=0,C45+C44,C45))</f>
        <v>0.40114045986378849</v>
      </c>
      <c r="L4" s="8"/>
      <c r="M4" s="8">
        <f t="shared" si="1"/>
        <v>35.182061495617916</v>
      </c>
      <c r="N4" s="8">
        <f>'2017'!N4</f>
        <v>2.10005</v>
      </c>
      <c r="O4" s="8">
        <f>'2029'!O4-'2029'!K4</f>
        <v>37.282111495617919</v>
      </c>
      <c r="Q4" s="3">
        <f t="shared" si="2"/>
        <v>37.282111495617919</v>
      </c>
      <c r="R4" s="3">
        <f t="shared" si="3"/>
        <v>0.391118354324897</v>
      </c>
      <c r="S4" s="3">
        <f t="shared" si="4"/>
        <v>14.581718093923405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1.9177179961099429</v>
      </c>
      <c r="I5" s="8">
        <f t="shared" si="5"/>
        <v>1.6285237110918629</v>
      </c>
      <c r="J5" s="8">
        <f t="shared" si="6"/>
        <v>31.870732566434672</v>
      </c>
      <c r="K5" s="8">
        <f t="shared" si="7"/>
        <v>0.28919428501808003</v>
      </c>
      <c r="L5" s="8"/>
      <c r="M5" s="8">
        <f t="shared" si="1"/>
        <v>33.788450562544618</v>
      </c>
      <c r="N5" s="8">
        <f>'2017'!N5</f>
        <v>1.9598</v>
      </c>
      <c r="O5" s="8">
        <f>'2029'!O5-'2029'!K5</f>
        <v>35.748250562544619</v>
      </c>
      <c r="Q5" s="3">
        <f t="shared" si="2"/>
        <v>35.748250562544619</v>
      </c>
      <c r="R5" s="3">
        <f t="shared" si="3"/>
        <v>0.31852043575875089</v>
      </c>
      <c r="S5" s="3">
        <f t="shared" si="4"/>
        <v>11.386548346794724</v>
      </c>
    </row>
    <row r="6" spans="1:19" x14ac:dyDescent="0.3">
      <c r="A6" t="s">
        <v>21</v>
      </c>
      <c r="B6">
        <f>ForecastingBuildingStock!R14</f>
        <v>6.7000000000000004E-2</v>
      </c>
      <c r="F6" s="24" t="s">
        <v>9</v>
      </c>
      <c r="G6" s="3"/>
      <c r="H6" s="3">
        <f t="shared" si="0"/>
        <v>2.5497374686923835</v>
      </c>
      <c r="I6" s="8">
        <f t="shared" si="5"/>
        <v>2.2392201027513114</v>
      </c>
      <c r="J6" s="8">
        <f t="shared" si="6"/>
        <v>55.154251343373126</v>
      </c>
      <c r="K6" s="8">
        <f t="shared" si="7"/>
        <v>0.31051736594107215</v>
      </c>
      <c r="L6" s="8"/>
      <c r="M6" s="8">
        <f t="shared" si="1"/>
        <v>57.703988812065511</v>
      </c>
      <c r="N6" s="8">
        <f>'2017'!N6</f>
        <v>3.2249499999999998</v>
      </c>
      <c r="O6" s="8">
        <f>'2029'!O6-'2029'!K6</f>
        <v>60.92893881206551</v>
      </c>
      <c r="Q6" s="3">
        <f t="shared" si="2"/>
        <v>60.92893881206551</v>
      </c>
      <c r="R6" s="3">
        <f t="shared" si="3"/>
        <v>0.2583581140792881</v>
      </c>
      <c r="S6" s="3">
        <f t="shared" si="4"/>
        <v>15.741485724337586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0.87156763552647265</v>
      </c>
      <c r="I7" s="8">
        <f t="shared" si="5"/>
        <v>0.81426185554593145</v>
      </c>
      <c r="J7" s="8">
        <f t="shared" si="6"/>
        <v>22.796214450087426</v>
      </c>
      <c r="K7" s="8">
        <f t="shared" si="7"/>
        <v>5.7305779980541205E-2</v>
      </c>
      <c r="L7" s="8"/>
      <c r="M7" s="8">
        <f t="shared" si="1"/>
        <v>23.667782085613901</v>
      </c>
      <c r="N7" s="8">
        <f>'2017'!N7</f>
        <v>1.2775499999999997</v>
      </c>
      <c r="O7" s="8">
        <f>'2029'!O7-'2029'!K7</f>
        <v>24.945332085613899</v>
      </c>
      <c r="Q7" s="3">
        <f t="shared" si="2"/>
        <v>24.945332085613899</v>
      </c>
      <c r="R7" s="3">
        <f t="shared" si="3"/>
        <v>0.20852115377088962</v>
      </c>
      <c r="S7" s="3">
        <f t="shared" si="4"/>
        <v>5.201629427690202</v>
      </c>
    </row>
    <row r="8" spans="1:19" x14ac:dyDescent="0.3">
      <c r="A8" t="s">
        <v>31</v>
      </c>
      <c r="B8" s="8">
        <f>B4*B6</f>
        <v>0.54555544321577409</v>
      </c>
      <c r="F8" s="24" t="s">
        <v>11</v>
      </c>
      <c r="G8" s="3"/>
      <c r="H8" s="3">
        <f t="shared" si="0"/>
        <v>0.62802139490937958</v>
      </c>
      <c r="I8" s="8">
        <f t="shared" si="5"/>
        <v>0.61069639165944856</v>
      </c>
      <c r="J8" s="8">
        <f t="shared" si="6"/>
        <v>23.539751925675926</v>
      </c>
      <c r="K8" s="8">
        <f t="shared" si="7"/>
        <v>1.7325003249931064E-2</v>
      </c>
      <c r="L8" s="8"/>
      <c r="M8" s="8">
        <f t="shared" si="1"/>
        <v>24.167773320585304</v>
      </c>
      <c r="N8" s="8">
        <f>'2017'!N8</f>
        <v>1.2812999999999999</v>
      </c>
      <c r="O8" s="8">
        <f>'2029'!O8-'2029'!K8</f>
        <v>25.449073320585306</v>
      </c>
      <c r="Q8" s="3">
        <f t="shared" si="2"/>
        <v>25.449073320585306</v>
      </c>
      <c r="R8" s="3">
        <f t="shared" si="3"/>
        <v>0.20623054710060093</v>
      </c>
      <c r="S8" s="3">
        <f t="shared" si="4"/>
        <v>5.2483763141076141</v>
      </c>
    </row>
    <row r="9" spans="1:19" x14ac:dyDescent="0.3">
      <c r="F9" s="24" t="s">
        <v>12</v>
      </c>
      <c r="G9" s="3"/>
      <c r="H9" s="3">
        <f t="shared" si="0"/>
        <v>0.41912516079214879</v>
      </c>
      <c r="I9" s="8">
        <f t="shared" si="5"/>
        <v>0.40713092777296572</v>
      </c>
      <c r="J9" s="8">
        <f t="shared" si="6"/>
        <v>30.098054122865673</v>
      </c>
      <c r="K9" s="8">
        <f t="shared" si="7"/>
        <v>1.1994233019183044E-2</v>
      </c>
      <c r="L9" s="8"/>
      <c r="M9" s="8">
        <f t="shared" si="1"/>
        <v>30.517179283657821</v>
      </c>
      <c r="N9" s="8">
        <f>'2017'!N9</f>
        <v>1.6111999999999997</v>
      </c>
      <c r="O9" s="8">
        <f>'2029'!O9-'2029'!K9</f>
        <v>32.128379283657821</v>
      </c>
      <c r="Q9" s="3">
        <f t="shared" si="2"/>
        <v>32.128379283657821</v>
      </c>
      <c r="R9" s="3">
        <f t="shared" si="3"/>
        <v>0.17628714622641511</v>
      </c>
      <c r="S9" s="3">
        <f t="shared" si="4"/>
        <v>5.6638202967959126</v>
      </c>
    </row>
    <row r="10" spans="1:19" x14ac:dyDescent="0.3">
      <c r="F10" s="24" t="s">
        <v>13</v>
      </c>
      <c r="G10" s="3"/>
      <c r="H10" s="3">
        <f t="shared" si="0"/>
        <v>7.9961553461220282E-3</v>
      </c>
      <c r="I10" s="8">
        <f t="shared" si="5"/>
        <v>0</v>
      </c>
      <c r="J10" s="8">
        <f t="shared" si="6"/>
        <v>25.935295357170471</v>
      </c>
      <c r="K10" s="8">
        <f t="shared" si="7"/>
        <v>7.9961553461220282E-3</v>
      </c>
      <c r="L10" s="8"/>
      <c r="M10" s="8">
        <f t="shared" si="1"/>
        <v>25.943291512516591</v>
      </c>
      <c r="N10" s="8">
        <f>'2017'!N10</f>
        <v>1.3680500000000002</v>
      </c>
      <c r="O10" s="8">
        <f>'2029'!O10-'2029'!K10</f>
        <v>27.311341512516591</v>
      </c>
      <c r="Q10" s="3">
        <f t="shared" si="2"/>
        <v>27.311341512516591</v>
      </c>
      <c r="R10" s="3">
        <f t="shared" si="3"/>
        <v>0.16459877197470851</v>
      </c>
      <c r="S10" s="3">
        <f t="shared" si="4"/>
        <v>4.4954132739421091</v>
      </c>
    </row>
    <row r="11" spans="1:19" x14ac:dyDescent="0.3">
      <c r="F11" s="17" t="s">
        <v>138</v>
      </c>
      <c r="G11" s="3"/>
      <c r="H11" s="3">
        <f t="shared" si="0"/>
        <v>3.9980776730610141E-3</v>
      </c>
      <c r="I11" s="8">
        <f t="shared" si="5"/>
        <v>0</v>
      </c>
      <c r="J11" s="8">
        <f t="shared" si="6"/>
        <v>39.201133220520127</v>
      </c>
      <c r="K11" s="8">
        <f t="shared" si="7"/>
        <v>3.9980776730610141E-3</v>
      </c>
      <c r="L11" s="8"/>
      <c r="M11" s="8">
        <f t="shared" si="1"/>
        <v>39.205131298193187</v>
      </c>
      <c r="N11" s="8">
        <f>'2017'!N11</f>
        <v>0.88985000000000003</v>
      </c>
      <c r="O11" s="8">
        <f>'2029'!O11-'2029'!K11</f>
        <v>40.09498129819319</v>
      </c>
      <c r="Q11" s="3">
        <f t="shared" si="2"/>
        <v>40.09498129819319</v>
      </c>
      <c r="R11" s="3">
        <f t="shared" si="3"/>
        <v>0.15069629712872953</v>
      </c>
      <c r="S11" s="3">
        <f t="shared" si="4"/>
        <v>6.0421652150833749</v>
      </c>
    </row>
    <row r="12" spans="1:19" x14ac:dyDescent="0.3">
      <c r="F12" s="17" t="s">
        <v>139</v>
      </c>
      <c r="G12" s="3"/>
      <c r="H12" s="3">
        <f t="shared" si="0"/>
        <v>0</v>
      </c>
      <c r="I12" s="8">
        <f t="shared" si="5"/>
        <v>0</v>
      </c>
      <c r="J12" s="8">
        <f t="shared" si="6"/>
        <v>38.50092603872119</v>
      </c>
      <c r="K12" s="8">
        <f t="shared" si="7"/>
        <v>0</v>
      </c>
      <c r="L12" s="8">
        <f>ForecastingBuildingStock!R12</f>
        <v>5.0521903021319741</v>
      </c>
      <c r="M12" s="8">
        <f t="shared" si="1"/>
        <v>38.50092603872119</v>
      </c>
      <c r="N12" s="8">
        <v>0</v>
      </c>
      <c r="O12" s="8">
        <f>'2029'!O12-'2029'!K12+'2029'!L12</f>
        <v>38.50092603872119</v>
      </c>
      <c r="Q12" s="3">
        <f t="shared" si="2"/>
        <v>38.50092603872119</v>
      </c>
      <c r="R12" s="3">
        <f t="shared" si="3"/>
        <v>6.7000000000000004E-2</v>
      </c>
      <c r="S12" s="3">
        <f t="shared" si="4"/>
        <v>2.5795620445943199</v>
      </c>
    </row>
    <row r="13" spans="1:19" x14ac:dyDescent="0.3">
      <c r="F13" s="25" t="s">
        <v>15</v>
      </c>
      <c r="G13" s="5"/>
      <c r="H13" s="5"/>
      <c r="I13" s="5">
        <f>ForecastingBuildingStock!R26</f>
        <v>8.1426185554593147</v>
      </c>
      <c r="J13" s="7">
        <f>M13-I13-K13</f>
        <v>316.22943110522635</v>
      </c>
      <c r="K13" s="5">
        <f>SUM(K2:K12)</f>
        <v>1.332692557687005</v>
      </c>
      <c r="L13" s="5">
        <f>SUM(L2:L12)</f>
        <v>5.0521903021319741</v>
      </c>
      <c r="M13" s="5">
        <f t="shared" si="1"/>
        <v>325.70474221837264</v>
      </c>
      <c r="N13" s="7">
        <f>'2017'!N12</f>
        <v>14.78725</v>
      </c>
      <c r="O13" s="5">
        <f>SUM(O2:O12)</f>
        <v>340.49199221837262</v>
      </c>
    </row>
    <row r="15" spans="1:19" ht="55.2" customHeight="1" x14ac:dyDescent="0.3">
      <c r="A15" s="32" t="s">
        <v>51</v>
      </c>
      <c r="B15" s="18" t="s">
        <v>52</v>
      </c>
      <c r="F15" s="23" t="s">
        <v>50</v>
      </c>
      <c r="G15" s="23"/>
      <c r="H15" s="23"/>
      <c r="I15" s="23" t="s">
        <v>112</v>
      </c>
      <c r="J15" s="23" t="s">
        <v>113</v>
      </c>
      <c r="K15" s="23"/>
      <c r="L15" s="23" t="s">
        <v>135</v>
      </c>
      <c r="M15" s="23"/>
      <c r="N15" s="23" t="s">
        <v>143</v>
      </c>
      <c r="O15" s="23" t="s">
        <v>106</v>
      </c>
    </row>
    <row r="16" spans="1:19" x14ac:dyDescent="0.3">
      <c r="A16" s="17" t="s">
        <v>5</v>
      </c>
      <c r="B16">
        <v>5</v>
      </c>
      <c r="C16" s="8">
        <f>($I$13/100)*B16</f>
        <v>0.40713092777296572</v>
      </c>
      <c r="F16" s="24" t="s">
        <v>5</v>
      </c>
      <c r="G16" s="8"/>
      <c r="H16" s="8"/>
      <c r="I16">
        <f>$B$6</f>
        <v>6.7000000000000004E-2</v>
      </c>
      <c r="J16" s="16">
        <f>'2017'!J15</f>
        <v>0.52499873976055444</v>
      </c>
      <c r="K16" s="16"/>
      <c r="L16" s="16">
        <f>$B$6</f>
        <v>6.7000000000000004E-2</v>
      </c>
      <c r="M16" s="16"/>
      <c r="N16" s="16">
        <f>'2017'!J15</f>
        <v>0.52499873976055444</v>
      </c>
      <c r="O16" s="8"/>
    </row>
    <row r="17" spans="1:15" x14ac:dyDescent="0.3">
      <c r="A17" s="17" t="s">
        <v>6</v>
      </c>
      <c r="B17">
        <v>6</v>
      </c>
      <c r="C17" s="8">
        <f t="shared" ref="C17:C26" si="8">($I$13/100)*B17</f>
        <v>0.48855711332755891</v>
      </c>
      <c r="F17" s="24" t="s">
        <v>6</v>
      </c>
      <c r="G17" s="8"/>
      <c r="H17" s="8"/>
      <c r="I17">
        <f t="shared" ref="I17:I26" si="9">$B$6</f>
        <v>6.7000000000000004E-2</v>
      </c>
      <c r="J17" s="16">
        <f>'2017'!J16</f>
        <v>0.4658932152406417</v>
      </c>
      <c r="K17" s="16"/>
      <c r="L17" s="16">
        <f t="shared" ref="L17:L26" si="10">$B$6</f>
        <v>6.7000000000000004E-2</v>
      </c>
      <c r="M17" s="16"/>
      <c r="N17" s="16">
        <f>'2017'!J16</f>
        <v>0.4658932152406417</v>
      </c>
      <c r="O17" s="8"/>
    </row>
    <row r="18" spans="1:15" x14ac:dyDescent="0.3">
      <c r="A18" s="17" t="s">
        <v>7</v>
      </c>
      <c r="B18">
        <v>19</v>
      </c>
      <c r="C18" s="8">
        <f t="shared" si="8"/>
        <v>1.5470975255372699</v>
      </c>
      <c r="F18" s="24" t="s">
        <v>7</v>
      </c>
      <c r="G18" s="8"/>
      <c r="H18" s="8"/>
      <c r="I18">
        <f t="shared" si="9"/>
        <v>6.7000000000000004E-2</v>
      </c>
      <c r="J18" s="16">
        <f>'2017'!J17</f>
        <v>0.391118354324897</v>
      </c>
      <c r="K18" s="16"/>
      <c r="L18" s="16">
        <f t="shared" si="10"/>
        <v>6.7000000000000004E-2</v>
      </c>
      <c r="M18" s="16"/>
      <c r="N18" s="16">
        <f>'2017'!J17</f>
        <v>0.391118354324897</v>
      </c>
      <c r="O18" s="8"/>
    </row>
    <row r="19" spans="1:15" x14ac:dyDescent="0.3">
      <c r="A19" s="17" t="s">
        <v>8</v>
      </c>
      <c r="B19">
        <v>20</v>
      </c>
      <c r="C19" s="8">
        <f t="shared" si="8"/>
        <v>1.6285237110918629</v>
      </c>
      <c r="F19" s="24" t="s">
        <v>8</v>
      </c>
      <c r="G19" s="8"/>
      <c r="H19" s="8"/>
      <c r="I19">
        <f t="shared" si="9"/>
        <v>6.7000000000000004E-2</v>
      </c>
      <c r="J19" s="16">
        <f>'2017'!J18</f>
        <v>0.31852043575875089</v>
      </c>
      <c r="K19" s="16"/>
      <c r="L19" s="16">
        <f t="shared" si="10"/>
        <v>6.7000000000000004E-2</v>
      </c>
      <c r="M19" s="16"/>
      <c r="N19" s="16">
        <f>'2017'!J18</f>
        <v>0.31852043575875089</v>
      </c>
      <c r="O19" s="8"/>
    </row>
    <row r="20" spans="1:15" x14ac:dyDescent="0.3">
      <c r="A20" s="17" t="s">
        <v>9</v>
      </c>
      <c r="B20">
        <v>27.5</v>
      </c>
      <c r="C20" s="8">
        <f t="shared" si="8"/>
        <v>2.2392201027513114</v>
      </c>
      <c r="F20" s="24" t="s">
        <v>9</v>
      </c>
      <c r="G20" s="8"/>
      <c r="H20" s="8"/>
      <c r="I20">
        <f t="shared" si="9"/>
        <v>6.7000000000000004E-2</v>
      </c>
      <c r="J20" s="16">
        <f>'2017'!J19</f>
        <v>0.2583581140792881</v>
      </c>
      <c r="K20" s="16"/>
      <c r="L20" s="16">
        <f t="shared" si="10"/>
        <v>6.7000000000000004E-2</v>
      </c>
      <c r="M20" s="16"/>
      <c r="N20" s="16">
        <f>'2017'!J19</f>
        <v>0.2583581140792881</v>
      </c>
      <c r="O20" s="8"/>
    </row>
    <row r="21" spans="1:15" x14ac:dyDescent="0.3">
      <c r="A21" s="17" t="s">
        <v>10</v>
      </c>
      <c r="B21">
        <v>10</v>
      </c>
      <c r="C21" s="8">
        <f t="shared" si="8"/>
        <v>0.81426185554593145</v>
      </c>
      <c r="F21" s="24" t="s">
        <v>10</v>
      </c>
      <c r="G21" s="8"/>
      <c r="H21" s="8"/>
      <c r="I21">
        <f t="shared" si="9"/>
        <v>6.7000000000000004E-2</v>
      </c>
      <c r="J21" s="16">
        <f>'2017'!J20</f>
        <v>0.20852115377088962</v>
      </c>
      <c r="K21" s="16"/>
      <c r="L21" s="16">
        <f t="shared" si="10"/>
        <v>6.7000000000000004E-2</v>
      </c>
      <c r="M21" s="16"/>
      <c r="N21" s="16">
        <f>'2017'!J20</f>
        <v>0.20852115377088962</v>
      </c>
      <c r="O21" s="8"/>
    </row>
    <row r="22" spans="1:15" x14ac:dyDescent="0.3">
      <c r="A22" s="17" t="s">
        <v>11</v>
      </c>
      <c r="B22">
        <v>7.5</v>
      </c>
      <c r="C22" s="8">
        <f t="shared" si="8"/>
        <v>0.61069639165944856</v>
      </c>
      <c r="F22" s="24" t="s">
        <v>11</v>
      </c>
      <c r="G22" s="8"/>
      <c r="H22" s="8"/>
      <c r="I22">
        <f t="shared" si="9"/>
        <v>6.7000000000000004E-2</v>
      </c>
      <c r="J22" s="16">
        <f>'2017'!J21</f>
        <v>0.20623054710060093</v>
      </c>
      <c r="K22" s="16"/>
      <c r="L22" s="16">
        <f t="shared" si="10"/>
        <v>6.7000000000000004E-2</v>
      </c>
      <c r="M22" s="16"/>
      <c r="N22" s="16">
        <f>'2017'!J21</f>
        <v>0.20623054710060093</v>
      </c>
      <c r="O22" s="8"/>
    </row>
    <row r="23" spans="1:15" x14ac:dyDescent="0.3">
      <c r="A23" s="17" t="s">
        <v>12</v>
      </c>
      <c r="B23">
        <v>5</v>
      </c>
      <c r="C23" s="8">
        <f t="shared" si="8"/>
        <v>0.40713092777296572</v>
      </c>
      <c r="F23" s="24" t="s">
        <v>12</v>
      </c>
      <c r="G23" s="8"/>
      <c r="H23" s="8"/>
      <c r="I23">
        <f t="shared" si="9"/>
        <v>6.7000000000000004E-2</v>
      </c>
      <c r="J23" s="16">
        <f>'2017'!J22</f>
        <v>0.17628714622641511</v>
      </c>
      <c r="K23" s="16"/>
      <c r="L23" s="16">
        <f t="shared" si="10"/>
        <v>6.7000000000000004E-2</v>
      </c>
      <c r="M23" s="16"/>
      <c r="N23" s="16">
        <f>'2017'!J22</f>
        <v>0.17628714622641511</v>
      </c>
      <c r="O23" s="8"/>
    </row>
    <row r="24" spans="1:15" x14ac:dyDescent="0.3">
      <c r="A24" s="17" t="s">
        <v>13</v>
      </c>
      <c r="B24">
        <v>0</v>
      </c>
      <c r="C24" s="8">
        <f t="shared" si="8"/>
        <v>0</v>
      </c>
      <c r="F24" s="24" t="s">
        <v>13</v>
      </c>
      <c r="G24" s="8"/>
      <c r="H24" s="8"/>
      <c r="I24">
        <f t="shared" si="9"/>
        <v>6.7000000000000004E-2</v>
      </c>
      <c r="J24" s="16">
        <f>'2017'!J23</f>
        <v>0.16459877197470851</v>
      </c>
      <c r="K24" s="16"/>
      <c r="L24" s="16">
        <f t="shared" si="10"/>
        <v>6.7000000000000004E-2</v>
      </c>
      <c r="M24" s="16"/>
      <c r="N24" s="16">
        <f>'2017'!J23</f>
        <v>0.16459877197470851</v>
      </c>
      <c r="O24" s="8"/>
    </row>
    <row r="25" spans="1:15" x14ac:dyDescent="0.3">
      <c r="A25" s="17" t="s">
        <v>138</v>
      </c>
      <c r="B25">
        <v>0</v>
      </c>
      <c r="C25" s="8">
        <f t="shared" si="8"/>
        <v>0</v>
      </c>
      <c r="F25" s="17" t="s">
        <v>138</v>
      </c>
      <c r="G25" s="8"/>
      <c r="H25" s="8"/>
      <c r="I25">
        <f t="shared" si="9"/>
        <v>6.7000000000000004E-2</v>
      </c>
      <c r="J25" s="16">
        <f>'2017'!J24</f>
        <v>0.15069629712872953</v>
      </c>
      <c r="K25" s="16"/>
      <c r="L25" s="16">
        <f t="shared" si="10"/>
        <v>6.7000000000000004E-2</v>
      </c>
      <c r="M25" s="16"/>
      <c r="N25" s="16">
        <f>'2017'!J24</f>
        <v>0.15069629712872953</v>
      </c>
      <c r="O25" s="8"/>
    </row>
    <row r="26" spans="1:15" x14ac:dyDescent="0.3">
      <c r="A26" s="17" t="s">
        <v>139</v>
      </c>
      <c r="B26">
        <v>0</v>
      </c>
      <c r="C26" s="8">
        <f t="shared" si="8"/>
        <v>0</v>
      </c>
      <c r="F26" s="17" t="s">
        <v>139</v>
      </c>
      <c r="G26" s="8"/>
      <c r="H26" s="8"/>
      <c r="I26">
        <f t="shared" si="9"/>
        <v>6.7000000000000004E-2</v>
      </c>
      <c r="J26" s="16">
        <f>B6</f>
        <v>6.7000000000000004E-2</v>
      </c>
      <c r="K26" s="7"/>
      <c r="L26" s="16">
        <f t="shared" si="10"/>
        <v>6.7000000000000004E-2</v>
      </c>
      <c r="M26" s="16"/>
      <c r="N26" s="16">
        <f>'2017'!J25</f>
        <v>0.2692514531099427</v>
      </c>
      <c r="O26" s="8"/>
    </row>
    <row r="27" spans="1:15" x14ac:dyDescent="0.3">
      <c r="B27">
        <f>SUM(B16:B26)</f>
        <v>100</v>
      </c>
      <c r="F27" s="25" t="s">
        <v>43</v>
      </c>
      <c r="G27" s="7"/>
      <c r="H27" s="7"/>
      <c r="I27" s="2">
        <f>AVERAGE(I17:I26)</f>
        <v>6.699999999999999E-2</v>
      </c>
      <c r="J27" s="7">
        <f>(1/O13)*(SUM(S2:S12))</f>
        <v>0.2345073351899479</v>
      </c>
      <c r="L27" s="28">
        <f>AVERAGE(L16:L26)</f>
        <v>6.699999999999999E-2</v>
      </c>
      <c r="M27" s="28"/>
      <c r="N27" s="7">
        <f>AVERAGE(N16:N26)</f>
        <v>0.28495220258867443</v>
      </c>
      <c r="O27" s="7">
        <f>O41/O13</f>
        <v>0.22837115356964074</v>
      </c>
    </row>
    <row r="28" spans="1:15" x14ac:dyDescent="0.3">
      <c r="K28" s="35"/>
      <c r="L28" s="35"/>
      <c r="M28" s="35"/>
      <c r="N28" s="35"/>
    </row>
    <row r="29" spans="1:15" ht="57.6" x14ac:dyDescent="0.3">
      <c r="A29" s="26" t="s">
        <v>95</v>
      </c>
      <c r="B29" s="18" t="s">
        <v>52</v>
      </c>
      <c r="F29" s="23" t="s">
        <v>114</v>
      </c>
      <c r="G29" s="23"/>
      <c r="H29" s="23"/>
      <c r="I29" s="23" t="s">
        <v>57</v>
      </c>
      <c r="J29" s="23" t="s">
        <v>60</v>
      </c>
      <c r="K29" s="23"/>
      <c r="L29" s="23" t="s">
        <v>136</v>
      </c>
      <c r="M29" s="23"/>
      <c r="N29" s="23" t="s">
        <v>144</v>
      </c>
      <c r="O29" s="23" t="s">
        <v>61</v>
      </c>
    </row>
    <row r="30" spans="1:15" x14ac:dyDescent="0.3">
      <c r="A30" s="17" t="s">
        <v>5</v>
      </c>
      <c r="B30" s="3">
        <v>2.6</v>
      </c>
      <c r="F30" s="24" t="s">
        <v>5</v>
      </c>
      <c r="I30" s="8">
        <f t="shared" ref="I30:I40" si="11">I2*I16</f>
        <v>2.7277772160788704E-2</v>
      </c>
      <c r="J30" s="8">
        <f>J2*J16</f>
        <v>3.6978801559342203</v>
      </c>
      <c r="K30" s="8"/>
      <c r="L30" s="8"/>
      <c r="M30" s="8"/>
      <c r="N30" s="8">
        <f>N2*N16</f>
        <v>0.24995189999999995</v>
      </c>
      <c r="O30" s="8">
        <f t="shared" ref="O30:O40" si="12">SUM(I30:N30)</f>
        <v>3.9751098280950092</v>
      </c>
    </row>
    <row r="31" spans="1:15" x14ac:dyDescent="0.3">
      <c r="A31" s="17" t="s">
        <v>6</v>
      </c>
      <c r="B31" s="3">
        <v>3.4</v>
      </c>
      <c r="F31" s="24" t="s">
        <v>6</v>
      </c>
      <c r="I31" s="8">
        <f t="shared" si="11"/>
        <v>3.2733326592946449E-2</v>
      </c>
      <c r="J31" s="8">
        <f t="shared" ref="J31:J40" si="13">J3*J17</f>
        <v>4.1257874439196964</v>
      </c>
      <c r="K31" s="8"/>
      <c r="L31" s="8"/>
      <c r="M31" s="8"/>
      <c r="N31" s="8">
        <f t="shared" ref="N31:N40" si="14">N3*N17</f>
        <v>0.27879049999999994</v>
      </c>
      <c r="O31" s="8">
        <f t="shared" si="12"/>
        <v>4.4373112705126427</v>
      </c>
    </row>
    <row r="32" spans="1:15" x14ac:dyDescent="0.3">
      <c r="A32" s="17" t="s">
        <v>7</v>
      </c>
      <c r="B32" s="3">
        <v>12.8</v>
      </c>
      <c r="F32" s="24" t="s">
        <v>7</v>
      </c>
      <c r="I32" s="8">
        <f t="shared" si="11"/>
        <v>0.10365553421099709</v>
      </c>
      <c r="J32" s="8">
        <f t="shared" si="13"/>
        <v>12.99835835924009</v>
      </c>
      <c r="K32" s="8"/>
      <c r="L32" s="8"/>
      <c r="M32" s="8"/>
      <c r="N32" s="8">
        <f t="shared" si="14"/>
        <v>0.82136809999999993</v>
      </c>
      <c r="O32" s="8">
        <f t="shared" si="12"/>
        <v>13.923381993451088</v>
      </c>
    </row>
    <row r="33" spans="1:15" x14ac:dyDescent="0.3">
      <c r="A33" s="17" t="s">
        <v>8</v>
      </c>
      <c r="B33" s="3">
        <v>11.9</v>
      </c>
      <c r="F33" s="24" t="s">
        <v>8</v>
      </c>
      <c r="I33" s="8">
        <f t="shared" si="11"/>
        <v>0.10911108864315482</v>
      </c>
      <c r="J33" s="8">
        <f t="shared" si="13"/>
        <v>10.151479625011385</v>
      </c>
      <c r="K33" s="8"/>
      <c r="L33" s="8"/>
      <c r="M33" s="8"/>
      <c r="N33" s="8">
        <f t="shared" si="14"/>
        <v>0.62423635</v>
      </c>
      <c r="O33" s="8">
        <f t="shared" si="12"/>
        <v>10.884827063654541</v>
      </c>
    </row>
    <row r="34" spans="1:15" x14ac:dyDescent="0.3">
      <c r="A34" s="17" t="s">
        <v>9</v>
      </c>
      <c r="B34" s="3">
        <v>20.5</v>
      </c>
      <c r="F34" s="24" t="s">
        <v>9</v>
      </c>
      <c r="I34" s="8">
        <f t="shared" si="11"/>
        <v>0.15002774688433787</v>
      </c>
      <c r="J34" s="8">
        <f t="shared" si="13"/>
        <v>14.249548360528923</v>
      </c>
      <c r="K34" s="8"/>
      <c r="L34" s="8"/>
      <c r="M34" s="8"/>
      <c r="N34" s="8">
        <f t="shared" si="14"/>
        <v>0.83319200000000015</v>
      </c>
      <c r="O34" s="8">
        <f t="shared" si="12"/>
        <v>15.232768107413261</v>
      </c>
    </row>
    <row r="35" spans="1:15" x14ac:dyDescent="0.3">
      <c r="A35" s="17" t="s">
        <v>10</v>
      </c>
      <c r="B35" s="3">
        <v>8.1</v>
      </c>
      <c r="F35" s="24" t="s">
        <v>10</v>
      </c>
      <c r="I35" s="8">
        <f t="shared" si="11"/>
        <v>5.4555544321577408E-2</v>
      </c>
      <c r="J35" s="8">
        <f t="shared" si="13"/>
        <v>4.7534929387408562</v>
      </c>
      <c r="K35" s="8"/>
      <c r="L35" s="8"/>
      <c r="M35" s="8"/>
      <c r="N35" s="8">
        <f t="shared" si="14"/>
        <v>0.26639619999999997</v>
      </c>
      <c r="O35" s="8">
        <f t="shared" si="12"/>
        <v>5.0744446830624339</v>
      </c>
    </row>
    <row r="36" spans="1:15" x14ac:dyDescent="0.3">
      <c r="A36" s="17" t="s">
        <v>11</v>
      </c>
      <c r="B36" s="3">
        <v>10.018866310478582</v>
      </c>
      <c r="F36" s="24" t="s">
        <v>11</v>
      </c>
      <c r="I36" s="8">
        <f t="shared" si="11"/>
        <v>4.0916658241183054E-2</v>
      </c>
      <c r="J36" s="8">
        <f t="shared" si="13"/>
        <v>4.8546159182445709</v>
      </c>
      <c r="K36" s="8"/>
      <c r="L36" s="8"/>
      <c r="M36" s="8"/>
      <c r="N36" s="8">
        <f t="shared" si="14"/>
        <v>0.26424319999999996</v>
      </c>
      <c r="O36" s="8">
        <f t="shared" si="12"/>
        <v>5.1597757764857537</v>
      </c>
    </row>
    <row r="37" spans="1:15" x14ac:dyDescent="0.3">
      <c r="A37" s="17" t="s">
        <v>12</v>
      </c>
      <c r="B37" s="3">
        <v>10.6</v>
      </c>
      <c r="F37" s="24" t="s">
        <v>12</v>
      </c>
      <c r="I37" s="8">
        <f t="shared" si="11"/>
        <v>2.7277772160788704E-2</v>
      </c>
      <c r="J37" s="8">
        <f t="shared" si="13"/>
        <v>5.3059000682881772</v>
      </c>
      <c r="K37" s="8"/>
      <c r="L37" s="8"/>
      <c r="M37" s="8"/>
      <c r="N37" s="8">
        <f t="shared" si="14"/>
        <v>0.28403384999999998</v>
      </c>
      <c r="O37" s="8">
        <f t="shared" si="12"/>
        <v>5.6172116904489657</v>
      </c>
    </row>
    <row r="38" spans="1:15" x14ac:dyDescent="0.3">
      <c r="A38" s="17" t="s">
        <v>13</v>
      </c>
      <c r="B38" s="3">
        <v>9.1999999999999993</v>
      </c>
      <c r="F38" s="24" t="s">
        <v>13</v>
      </c>
      <c r="I38" s="8">
        <f t="shared" si="11"/>
        <v>0</v>
      </c>
      <c r="J38" s="8">
        <f t="shared" si="13"/>
        <v>4.2689177665916187</v>
      </c>
      <c r="K38" s="8"/>
      <c r="L38" s="8"/>
      <c r="M38" s="8"/>
      <c r="N38" s="8">
        <f t="shared" si="14"/>
        <v>0.22517935000000003</v>
      </c>
      <c r="O38" s="8">
        <f t="shared" si="12"/>
        <v>4.494097116591619</v>
      </c>
    </row>
    <row r="39" spans="1:15" x14ac:dyDescent="0.3">
      <c r="A39" s="17" t="s">
        <v>138</v>
      </c>
      <c r="B39" s="3">
        <v>7</v>
      </c>
      <c r="F39" s="17" t="s">
        <v>138</v>
      </c>
      <c r="I39" s="8">
        <f t="shared" si="11"/>
        <v>0</v>
      </c>
      <c r="J39" s="8">
        <f t="shared" si="13"/>
        <v>5.9074656195824113</v>
      </c>
      <c r="K39" s="7"/>
      <c r="L39" s="7"/>
      <c r="M39" s="7"/>
      <c r="N39" s="8">
        <f t="shared" si="14"/>
        <v>0.13409709999999997</v>
      </c>
      <c r="O39" s="8">
        <f t="shared" si="12"/>
        <v>6.0415627195824113</v>
      </c>
    </row>
    <row r="40" spans="1:15" x14ac:dyDescent="0.3">
      <c r="A40" s="17" t="s">
        <v>139</v>
      </c>
      <c r="B40" s="3">
        <v>3.8811336895214197</v>
      </c>
      <c r="F40" s="17" t="s">
        <v>139</v>
      </c>
      <c r="I40" s="8">
        <f t="shared" si="11"/>
        <v>0</v>
      </c>
      <c r="J40" s="8">
        <f t="shared" si="13"/>
        <v>2.5795620445943199</v>
      </c>
      <c r="L40" s="8">
        <f>L26*ForecastingBuildingStock!R12</f>
        <v>0.33849675024284226</v>
      </c>
      <c r="M40" s="8"/>
      <c r="N40" s="8">
        <f t="shared" si="14"/>
        <v>0</v>
      </c>
      <c r="O40" s="8">
        <f t="shared" si="12"/>
        <v>2.9180587948371621</v>
      </c>
    </row>
    <row r="41" spans="1:15" x14ac:dyDescent="0.3">
      <c r="F41" s="2" t="s">
        <v>15</v>
      </c>
      <c r="G41" s="2"/>
      <c r="H41" s="2"/>
      <c r="I41" s="7">
        <f>SUM(I30:I40)</f>
        <v>0.54555544321577409</v>
      </c>
      <c r="J41" s="7">
        <f>SUM(J30:J40)</f>
        <v>72.893008300676271</v>
      </c>
      <c r="L41" s="7">
        <f>SUM(L31:L40)</f>
        <v>0.33849675024284226</v>
      </c>
      <c r="M41" s="7"/>
      <c r="N41" s="7">
        <f>SUM(N30:N40)</f>
        <v>3.9814885500000003</v>
      </c>
      <c r="O41" s="7">
        <f>SUM(O30:O40)</f>
        <v>77.758549044134895</v>
      </c>
    </row>
    <row r="42" spans="1:15" x14ac:dyDescent="0.3">
      <c r="A42" s="26" t="s">
        <v>98</v>
      </c>
      <c r="B42" s="26" t="s">
        <v>52</v>
      </c>
      <c r="C42" s="26" t="s">
        <v>99</v>
      </c>
    </row>
    <row r="43" spans="1:15" x14ac:dyDescent="0.3">
      <c r="A43" s="17" t="s">
        <v>5</v>
      </c>
      <c r="B43">
        <v>6</v>
      </c>
      <c r="C43" s="8">
        <f>(ForecastingBuildingStock!$R$20/100)*B43</f>
        <v>7.9961553461220289E-2</v>
      </c>
    </row>
    <row r="44" spans="1:15" x14ac:dyDescent="0.3">
      <c r="A44" s="17" t="s">
        <v>6</v>
      </c>
      <c r="B44">
        <v>11.5</v>
      </c>
      <c r="C44" s="8">
        <f>(ForecastingBuildingStock!$R$20/100)*B44</f>
        <v>0.15325964413400556</v>
      </c>
    </row>
    <row r="45" spans="1:15" x14ac:dyDescent="0.3">
      <c r="A45" s="17" t="s">
        <v>7</v>
      </c>
      <c r="B45">
        <v>30.1</v>
      </c>
      <c r="C45" s="8">
        <f>(ForecastingBuildingStock!$R$20/100)*B45</f>
        <v>0.40114045986378849</v>
      </c>
    </row>
    <row r="46" spans="1:15" x14ac:dyDescent="0.3">
      <c r="A46" s="17" t="s">
        <v>8</v>
      </c>
      <c r="B46">
        <v>21.7</v>
      </c>
      <c r="C46" s="8">
        <f>(ForecastingBuildingStock!$R$20/100)*B46</f>
        <v>0.28919428501808003</v>
      </c>
    </row>
    <row r="47" spans="1:15" x14ac:dyDescent="0.3">
      <c r="A47" s="17" t="s">
        <v>9</v>
      </c>
      <c r="B47">
        <v>23.3</v>
      </c>
      <c r="C47" s="8">
        <f>(ForecastingBuildingStock!$R$20/100)*B47</f>
        <v>0.31051736594107215</v>
      </c>
    </row>
    <row r="48" spans="1:15" x14ac:dyDescent="0.3">
      <c r="A48" s="17" t="s">
        <v>10</v>
      </c>
      <c r="B48">
        <v>4.3</v>
      </c>
      <c r="C48" s="8">
        <f>(ForecastingBuildingStock!$R$20/100)*B48</f>
        <v>5.7305779980541205E-2</v>
      </c>
    </row>
    <row r="49" spans="1:3" x14ac:dyDescent="0.3">
      <c r="A49" s="17" t="s">
        <v>11</v>
      </c>
      <c r="B49">
        <v>1.3</v>
      </c>
      <c r="C49" s="8">
        <f>(ForecastingBuildingStock!$R$20/100)*B49</f>
        <v>1.7325003249931064E-2</v>
      </c>
    </row>
    <row r="50" spans="1:3" x14ac:dyDescent="0.3">
      <c r="A50" s="17" t="s">
        <v>12</v>
      </c>
      <c r="B50">
        <v>0.9</v>
      </c>
      <c r="C50" s="8">
        <f>(ForecastingBuildingStock!$R$20/100)*B50</f>
        <v>1.1994233019183044E-2</v>
      </c>
    </row>
    <row r="51" spans="1:3" x14ac:dyDescent="0.3">
      <c r="A51" s="17" t="s">
        <v>13</v>
      </c>
      <c r="B51">
        <v>0.6</v>
      </c>
      <c r="C51" s="8">
        <f>(ForecastingBuildingStock!$R$20/100)*B51</f>
        <v>7.9961553461220282E-3</v>
      </c>
    </row>
    <row r="52" spans="1:3" x14ac:dyDescent="0.3">
      <c r="A52" s="17" t="s">
        <v>138</v>
      </c>
      <c r="B52">
        <v>0.3</v>
      </c>
      <c r="C52" s="8">
        <f>(ForecastingBuildingStock!$R$20/100)*B52</f>
        <v>3.9980776730610141E-3</v>
      </c>
    </row>
    <row r="53" spans="1:3" x14ac:dyDescent="0.3">
      <c r="A53" s="17" t="s">
        <v>139</v>
      </c>
      <c r="B53">
        <v>0</v>
      </c>
      <c r="C53" s="8">
        <f>(ForecastingBuildingStock!$R$20/100)*B53</f>
        <v>0</v>
      </c>
    </row>
    <row r="54" spans="1:3" x14ac:dyDescent="0.3">
      <c r="A54" s="24" t="s">
        <v>140</v>
      </c>
      <c r="B54">
        <v>0</v>
      </c>
      <c r="C54" s="8">
        <f>(ForecastingBuildingStock!$R$20/100)*B54</f>
        <v>0</v>
      </c>
    </row>
    <row r="55" spans="1:3" x14ac:dyDescent="0.3">
      <c r="B55">
        <f>SUM(B43:B54)</f>
        <v>99.999999999999986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F8477-EC9F-4316-900F-3A0935BF10C2}">
  <dimension ref="A1:S58"/>
  <sheetViews>
    <sheetView topLeftCell="A30" workbookViewId="0">
      <selection activeCell="B46" sqref="B46:B56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2031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SUM(C17,C46)</f>
        <v>0.45219782237057776</v>
      </c>
      <c r="I2" s="8">
        <f>IF(H2&gt;=M2,0,C17)</f>
        <v>0.41178029995352194</v>
      </c>
      <c r="J2" s="8">
        <f>M2-I2-K2</f>
        <v>6.9985312626489717</v>
      </c>
      <c r="K2" s="8">
        <f>IF(H2&gt;=M2,0,C46)</f>
        <v>4.0417522417055797E-2</v>
      </c>
      <c r="L2" s="8"/>
      <c r="M2" s="8">
        <f>O2-N2</f>
        <v>7.4507290850195496</v>
      </c>
      <c r="N2" s="8">
        <f>'2017'!N2</f>
        <v>0.47609999999999997</v>
      </c>
      <c r="O2" s="8">
        <f>'2030'!O2-'2030'!K2</f>
        <v>7.9268290850195493</v>
      </c>
      <c r="Q2" s="3">
        <f>O2</f>
        <v>7.9268290850195493</v>
      </c>
      <c r="R2" s="3">
        <f>J17</f>
        <v>0.52499873976055444</v>
      </c>
      <c r="S2" s="3">
        <f>Q2*R2</f>
        <v>4.1615752799325723</v>
      </c>
    </row>
    <row r="3" spans="1:19" x14ac:dyDescent="0.3">
      <c r="A3" t="s">
        <v>33</v>
      </c>
      <c r="B3">
        <f>ForecastingBuildingStock!S10</f>
        <v>2.5</v>
      </c>
      <c r="F3" s="24" t="s">
        <v>6</v>
      </c>
      <c r="G3" s="3"/>
      <c r="H3" s="3">
        <f t="shared" ref="H3:H13" si="0">SUM(C18,C47)</f>
        <v>0.34061522470028027</v>
      </c>
      <c r="I3" s="8">
        <f>IF(H3&gt;=M3,0,IF(I2=0,C18+C17,C18))</f>
        <v>0.20589014997676097</v>
      </c>
      <c r="J3" s="8">
        <f>M3-I3-K3</f>
        <v>9.0035923015414419</v>
      </c>
      <c r="K3" s="8">
        <f>IF(H3&gt;=M3,0,IF(K2=0,C47+C46,C47))</f>
        <v>0.13472507472351933</v>
      </c>
      <c r="L3" s="8"/>
      <c r="M3" s="8">
        <f t="shared" ref="M3:M14" si="1">O3-N3</f>
        <v>9.344207526241723</v>
      </c>
      <c r="N3" s="8">
        <f>'2017'!N3</f>
        <v>0.59839999999999993</v>
      </c>
      <c r="O3" s="8">
        <f>'2030'!O3-'2030'!K3</f>
        <v>9.9426075262417228</v>
      </c>
      <c r="Q3" s="3">
        <f t="shared" ref="Q3:Q12" si="2">O3</f>
        <v>9.9426075262417228</v>
      </c>
      <c r="R3" s="3">
        <f t="shared" ref="R3:R12" si="3">J18</f>
        <v>0.4658932152406417</v>
      </c>
      <c r="S3" s="3">
        <f t="shared" ref="S3:S12" si="4">Q3*R3</f>
        <v>4.6321933882765594</v>
      </c>
    </row>
    <row r="4" spans="1:19" x14ac:dyDescent="0.3">
      <c r="A4" t="s">
        <v>74</v>
      </c>
      <c r="B4" s="3">
        <f>ForecastingBuildingStock!S26</f>
        <v>8.2356059990704384</v>
      </c>
      <c r="F4" s="24" t="s">
        <v>7</v>
      </c>
      <c r="G4" s="3"/>
      <c r="H4" s="3">
        <f t="shared" si="0"/>
        <v>1.6246963658115368</v>
      </c>
      <c r="I4" s="8">
        <f>IF(H4&gt;=M4,0,IF(I3=0,C19+C18,C19))</f>
        <v>1.2353408998605659</v>
      </c>
      <c r="J4" s="8">
        <f t="shared" ref="J4:J13" si="5">M4-I4-K4</f>
        <v>33.156224669942588</v>
      </c>
      <c r="K4" s="8">
        <f>IF(H4&gt;=M4,0,IF(K3=0,C48+C47,C48))</f>
        <v>0.38935546595097081</v>
      </c>
      <c r="L4" s="8"/>
      <c r="M4" s="8">
        <f t="shared" si="1"/>
        <v>34.780921035754126</v>
      </c>
      <c r="N4" s="8">
        <f>'2017'!N4</f>
        <v>2.10005</v>
      </c>
      <c r="O4" s="8">
        <f>'2030'!O4-'2030'!K4</f>
        <v>36.880971035754129</v>
      </c>
      <c r="Q4" s="3">
        <f t="shared" si="2"/>
        <v>36.880971035754129</v>
      </c>
      <c r="R4" s="3">
        <f t="shared" si="3"/>
        <v>0.391118354324897</v>
      </c>
      <c r="S4" s="3">
        <f t="shared" si="4"/>
        <v>14.424824697408347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1.7443624679652454</v>
      </c>
      <c r="I5" s="8">
        <f t="shared" ref="I5:I13" si="6">IF(H5&gt;=M5,0,IF(I4=0,C20+C19,C20))</f>
        <v>1.4412310498373269</v>
      </c>
      <c r="J5" s="8">
        <f t="shared" si="5"/>
        <v>31.754893809561295</v>
      </c>
      <c r="K5" s="8">
        <f t="shared" ref="K5:K13" si="7">IF(H5&gt;=M5,0,IF(K4=0,C49+C48,C49))</f>
        <v>0.30313141812791844</v>
      </c>
      <c r="L5" s="8"/>
      <c r="M5" s="8">
        <f t="shared" si="1"/>
        <v>33.499256277526541</v>
      </c>
      <c r="N5" s="8">
        <f>'2017'!N5</f>
        <v>1.9598</v>
      </c>
      <c r="O5" s="8">
        <f>'2030'!O5-'2030'!K5</f>
        <v>35.459056277526543</v>
      </c>
      <c r="Q5" s="3">
        <f t="shared" si="2"/>
        <v>35.459056277526543</v>
      </c>
      <c r="R5" s="3">
        <f t="shared" si="3"/>
        <v>0.31852043575875089</v>
      </c>
      <c r="S5" s="3">
        <f t="shared" si="4"/>
        <v>11.294434057111825</v>
      </c>
    </row>
    <row r="6" spans="1:19" x14ac:dyDescent="0.3">
      <c r="A6" t="s">
        <v>21</v>
      </c>
      <c r="B6">
        <f>ForecastingBuildingStock!S14</f>
        <v>6.7000000000000004E-2</v>
      </c>
      <c r="F6" s="24" t="s">
        <v>9</v>
      </c>
      <c r="G6" s="3"/>
      <c r="H6" s="3">
        <f t="shared" si="0"/>
        <v>2.3835889298512911</v>
      </c>
      <c r="I6" s="8">
        <f t="shared" si="6"/>
        <v>2.0589014997676096</v>
      </c>
      <c r="J6" s="8">
        <f t="shared" si="5"/>
        <v>55.009882516273144</v>
      </c>
      <c r="K6" s="8">
        <f t="shared" si="7"/>
        <v>0.32468743008368156</v>
      </c>
      <c r="L6" s="8"/>
      <c r="M6" s="8">
        <f t="shared" si="1"/>
        <v>57.393471446124437</v>
      </c>
      <c r="N6" s="8">
        <f>'2017'!N6</f>
        <v>3.2249499999999998</v>
      </c>
      <c r="O6" s="8">
        <f>'2030'!O6-'2030'!K6</f>
        <v>60.618421446124437</v>
      </c>
      <c r="Q6" s="3">
        <f t="shared" si="2"/>
        <v>60.618421446124437</v>
      </c>
      <c r="R6" s="3">
        <f t="shared" si="3"/>
        <v>0.2583581140792881</v>
      </c>
      <c r="S6" s="3">
        <f t="shared" si="4"/>
        <v>15.661261043284181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1.1170220484540923</v>
      </c>
      <c r="I7" s="8">
        <f t="shared" si="6"/>
        <v>1.0294507498838048</v>
      </c>
      <c r="J7" s="8">
        <f t="shared" si="5"/>
        <v>22.493454257179263</v>
      </c>
      <c r="K7" s="8">
        <f t="shared" si="7"/>
        <v>8.7571298570287559E-2</v>
      </c>
      <c r="L7" s="8"/>
      <c r="M7" s="8">
        <f t="shared" si="1"/>
        <v>23.610476305633355</v>
      </c>
      <c r="N7" s="8">
        <f>'2017'!N7</f>
        <v>1.2775499999999997</v>
      </c>
      <c r="O7" s="8">
        <f>'2030'!O7-'2030'!K7</f>
        <v>24.888026305633357</v>
      </c>
      <c r="Q7" s="3">
        <f t="shared" si="2"/>
        <v>24.888026305633357</v>
      </c>
      <c r="R7" s="3">
        <f t="shared" si="3"/>
        <v>0.20852115377088962</v>
      </c>
      <c r="S7" s="3">
        <f t="shared" si="4"/>
        <v>5.1896799603309187</v>
      </c>
    </row>
    <row r="8" spans="1:19" x14ac:dyDescent="0.3">
      <c r="A8" t="s">
        <v>31</v>
      </c>
      <c r="B8" s="8">
        <f>B4*B6</f>
        <v>0.55178560193771942</v>
      </c>
      <c r="F8" s="24" t="s">
        <v>11</v>
      </c>
      <c r="G8" s="3"/>
      <c r="H8" s="3">
        <f t="shared" si="0"/>
        <v>0.85185286559898299</v>
      </c>
      <c r="I8" s="8">
        <f t="shared" si="6"/>
        <v>0.82356059990704389</v>
      </c>
      <c r="J8" s="8">
        <f t="shared" si="5"/>
        <v>23.298595451736393</v>
      </c>
      <c r="K8" s="8">
        <f t="shared" si="7"/>
        <v>2.8292265691939059E-2</v>
      </c>
      <c r="L8" s="8"/>
      <c r="M8" s="8">
        <f t="shared" si="1"/>
        <v>24.150448317335375</v>
      </c>
      <c r="N8" s="8">
        <f>'2017'!N8</f>
        <v>1.2812999999999999</v>
      </c>
      <c r="O8" s="8">
        <f>'2030'!O8-'2030'!K8</f>
        <v>25.431748317335376</v>
      </c>
      <c r="Q8" s="3">
        <f t="shared" si="2"/>
        <v>25.431748317335376</v>
      </c>
      <c r="R8" s="3">
        <f t="shared" si="3"/>
        <v>0.20623054710060093</v>
      </c>
      <c r="S8" s="3">
        <f t="shared" si="4"/>
        <v>5.2448033692088618</v>
      </c>
    </row>
    <row r="9" spans="1:19" x14ac:dyDescent="0.3">
      <c r="F9" s="24" t="s">
        <v>12</v>
      </c>
      <c r="G9" s="3"/>
      <c r="H9" s="3">
        <f t="shared" si="0"/>
        <v>0.63249020814987011</v>
      </c>
      <c r="I9" s="8">
        <f t="shared" si="6"/>
        <v>0.61767044993028297</v>
      </c>
      <c r="J9" s="8">
        <f t="shared" si="5"/>
        <v>29.872694842488769</v>
      </c>
      <c r="K9" s="8">
        <f t="shared" si="7"/>
        <v>1.4819758219587127E-2</v>
      </c>
      <c r="L9" s="8"/>
      <c r="M9" s="8">
        <f t="shared" si="1"/>
        <v>30.505185050638641</v>
      </c>
      <c r="N9" s="8">
        <f>'2017'!N9</f>
        <v>1.6111999999999997</v>
      </c>
      <c r="O9" s="8">
        <f>'2030'!O9-'2030'!K9</f>
        <v>32.116385050638641</v>
      </c>
      <c r="Q9" s="3">
        <f t="shared" si="2"/>
        <v>32.116385050638641</v>
      </c>
      <c r="R9" s="3">
        <f t="shared" si="3"/>
        <v>0.17628714622641511</v>
      </c>
      <c r="S9" s="3">
        <f t="shared" si="4"/>
        <v>5.6617058676857868</v>
      </c>
    </row>
    <row r="10" spans="1:19" x14ac:dyDescent="0.3">
      <c r="F10" s="24" t="s">
        <v>13</v>
      </c>
      <c r="G10" s="3"/>
      <c r="H10" s="3">
        <f t="shared" si="0"/>
        <v>0.42390555667863866</v>
      </c>
      <c r="I10" s="8">
        <f t="shared" si="6"/>
        <v>0.41178029995352194</v>
      </c>
      <c r="J10" s="8">
        <f t="shared" si="5"/>
        <v>25.51138980049183</v>
      </c>
      <c r="K10" s="8">
        <f t="shared" si="7"/>
        <v>1.2125256725116738E-2</v>
      </c>
      <c r="L10" s="8"/>
      <c r="M10" s="8">
        <f t="shared" si="1"/>
        <v>25.935295357170471</v>
      </c>
      <c r="N10" s="8">
        <f>'2017'!N10</f>
        <v>1.3680500000000002</v>
      </c>
      <c r="O10" s="8">
        <f>'2030'!O10-'2030'!K10</f>
        <v>27.303345357170471</v>
      </c>
      <c r="Q10" s="3">
        <f t="shared" si="2"/>
        <v>27.303345357170471</v>
      </c>
      <c r="R10" s="3">
        <f t="shared" si="3"/>
        <v>0.16459877197470851</v>
      </c>
      <c r="S10" s="3">
        <f t="shared" si="4"/>
        <v>4.494097116591619</v>
      </c>
    </row>
    <row r="11" spans="1:19" x14ac:dyDescent="0.3">
      <c r="F11" s="17" t="s">
        <v>138</v>
      </c>
      <c r="G11" s="3"/>
      <c r="H11" s="3">
        <f t="shared" si="0"/>
        <v>8.0835044834111584E-3</v>
      </c>
      <c r="I11" s="8">
        <f t="shared" si="6"/>
        <v>0</v>
      </c>
      <c r="J11" s="8">
        <f t="shared" si="5"/>
        <v>39.193049716036718</v>
      </c>
      <c r="K11" s="8">
        <f t="shared" si="7"/>
        <v>8.0835044834111584E-3</v>
      </c>
      <c r="L11" s="8"/>
      <c r="M11" s="8">
        <f t="shared" si="1"/>
        <v>39.201133220520127</v>
      </c>
      <c r="N11" s="8">
        <f>'2017'!N11</f>
        <v>0.88985000000000003</v>
      </c>
      <c r="O11" s="8">
        <f>'2030'!O11-'2030'!K11</f>
        <v>40.09098322052013</v>
      </c>
      <c r="Q11" s="3">
        <f t="shared" si="2"/>
        <v>40.09098322052013</v>
      </c>
      <c r="R11" s="3">
        <f t="shared" si="3"/>
        <v>0.15069629712872953</v>
      </c>
      <c r="S11" s="3">
        <f t="shared" si="4"/>
        <v>6.0415627195824113</v>
      </c>
    </row>
    <row r="12" spans="1:19" x14ac:dyDescent="0.3">
      <c r="F12" s="17" t="s">
        <v>139</v>
      </c>
      <c r="G12" s="3"/>
      <c r="H12" s="3">
        <f t="shared" si="0"/>
        <v>4.0417522417055792E-3</v>
      </c>
      <c r="I12" s="8">
        <f t="shared" si="6"/>
        <v>0</v>
      </c>
      <c r="J12" s="8">
        <f t="shared" si="5"/>
        <v>38.496884286479485</v>
      </c>
      <c r="K12" s="8">
        <f t="shared" si="7"/>
        <v>4.0417522417055792E-3</v>
      </c>
      <c r="L12" s="8"/>
      <c r="M12" s="8">
        <f t="shared" si="1"/>
        <v>38.50092603872119</v>
      </c>
      <c r="N12" s="8">
        <v>0</v>
      </c>
      <c r="O12" s="8">
        <f>'2030'!O12-'2030'!K12</f>
        <v>38.50092603872119</v>
      </c>
      <c r="Q12" s="3">
        <f t="shared" si="2"/>
        <v>38.50092603872119</v>
      </c>
      <c r="R12" s="3">
        <f t="shared" si="3"/>
        <v>6.7000000000000004E-2</v>
      </c>
      <c r="S12" s="3">
        <f t="shared" si="4"/>
        <v>2.5795620445943199</v>
      </c>
    </row>
    <row r="13" spans="1:19" x14ac:dyDescent="0.3">
      <c r="F13" s="24" t="s">
        <v>140</v>
      </c>
      <c r="G13" s="3"/>
      <c r="H13" s="3">
        <f t="shared" si="0"/>
        <v>0</v>
      </c>
      <c r="I13" s="8">
        <f t="shared" si="6"/>
        <v>0</v>
      </c>
      <c r="J13" s="8">
        <f t="shared" si="5"/>
        <v>5.0521903021319741</v>
      </c>
      <c r="K13" s="8">
        <f t="shared" si="7"/>
        <v>0</v>
      </c>
      <c r="L13" s="8">
        <f>ForecastingBuildingStock!S12</f>
        <v>5.1073798832755894</v>
      </c>
      <c r="M13" s="8">
        <f t="shared" si="1"/>
        <v>5.0521903021319741</v>
      </c>
      <c r="N13" s="8">
        <v>0</v>
      </c>
      <c r="O13" s="8">
        <f>'2030'!L12</f>
        <v>5.0521903021319741</v>
      </c>
      <c r="Q13" s="3">
        <f>O13</f>
        <v>5.0521903021319741</v>
      </c>
      <c r="R13" s="3">
        <f>J28</f>
        <v>6.7000000000000004E-2</v>
      </c>
      <c r="S13" s="3">
        <f>Q13*R13</f>
        <v>0.33849675024284226</v>
      </c>
    </row>
    <row r="14" spans="1:19" x14ac:dyDescent="0.3">
      <c r="F14" s="25" t="s">
        <v>15</v>
      </c>
      <c r="G14" s="5"/>
      <c r="H14" s="5"/>
      <c r="I14" s="5">
        <f>ForecastingBuildingStock!S26</f>
        <v>8.2356059990704384</v>
      </c>
      <c r="J14" s="7">
        <f>M14-I14-K14</f>
        <v>319.84138321651187</v>
      </c>
      <c r="K14" s="5">
        <f>SUM(K2:K13)</f>
        <v>1.3472507472351929</v>
      </c>
      <c r="L14" s="5">
        <f>SUM(L2:L13)</f>
        <v>5.1073798832755894</v>
      </c>
      <c r="M14" s="7">
        <f t="shared" si="1"/>
        <v>329.42423996281752</v>
      </c>
      <c r="N14" s="7">
        <f>'2017'!N12</f>
        <v>14.78725</v>
      </c>
      <c r="O14" s="5">
        <f>SUM(O2:O13)</f>
        <v>344.2114899628175</v>
      </c>
    </row>
    <row r="16" spans="1:19" ht="55.2" customHeight="1" x14ac:dyDescent="0.3">
      <c r="A16" s="32" t="s">
        <v>51</v>
      </c>
      <c r="B16" s="18" t="s">
        <v>52</v>
      </c>
      <c r="F16" s="23" t="s">
        <v>50</v>
      </c>
      <c r="G16" s="23"/>
      <c r="H16" s="23"/>
      <c r="I16" s="23" t="s">
        <v>112</v>
      </c>
      <c r="J16" s="23" t="s">
        <v>113</v>
      </c>
      <c r="K16" s="23"/>
      <c r="L16" s="23" t="s">
        <v>135</v>
      </c>
      <c r="M16" s="23"/>
      <c r="N16" s="23" t="s">
        <v>143</v>
      </c>
      <c r="O16" s="23" t="s">
        <v>106</v>
      </c>
    </row>
    <row r="17" spans="1:15" x14ac:dyDescent="0.3">
      <c r="A17" s="17" t="s">
        <v>5</v>
      </c>
      <c r="B17">
        <v>5</v>
      </c>
      <c r="C17" s="8">
        <f>($I$14/100)*B17</f>
        <v>0.41178029995352194</v>
      </c>
      <c r="D17">
        <v>5</v>
      </c>
      <c r="F17" s="24" t="s">
        <v>5</v>
      </c>
      <c r="G17" s="8"/>
      <c r="H17" s="8"/>
      <c r="I17">
        <f>$B$6</f>
        <v>6.7000000000000004E-2</v>
      </c>
      <c r="J17" s="16">
        <f>'2017'!J15</f>
        <v>0.52499873976055444</v>
      </c>
      <c r="K17" s="16"/>
      <c r="L17" s="16">
        <f>$B$6</f>
        <v>6.7000000000000004E-2</v>
      </c>
      <c r="M17" s="16"/>
      <c r="N17" s="16">
        <f>'2017'!J15</f>
        <v>0.52499873976055444</v>
      </c>
      <c r="O17" s="8"/>
    </row>
    <row r="18" spans="1:15" x14ac:dyDescent="0.3">
      <c r="A18" s="24" t="s">
        <v>6</v>
      </c>
      <c r="B18">
        <v>2.5</v>
      </c>
      <c r="C18" s="8">
        <f t="shared" ref="C18:C28" si="8">($I$14/100)*B18</f>
        <v>0.20589014997676097</v>
      </c>
      <c r="D18">
        <v>7.5</v>
      </c>
      <c r="F18" s="24" t="s">
        <v>6</v>
      </c>
      <c r="G18" s="8"/>
      <c r="H18" s="8"/>
      <c r="I18">
        <f t="shared" ref="I18:I28" si="9">$B$6</f>
        <v>6.7000000000000004E-2</v>
      </c>
      <c r="J18" s="16">
        <f>'2017'!J16</f>
        <v>0.4658932152406417</v>
      </c>
      <c r="K18" s="16"/>
      <c r="L18" s="16">
        <f t="shared" ref="L18:L28" si="10">$B$6</f>
        <v>6.7000000000000004E-2</v>
      </c>
      <c r="M18" s="16"/>
      <c r="N18" s="16">
        <f>'2017'!J16</f>
        <v>0.4658932152406417</v>
      </c>
      <c r="O18" s="8"/>
    </row>
    <row r="19" spans="1:15" x14ac:dyDescent="0.3">
      <c r="A19" s="17" t="s">
        <v>7</v>
      </c>
      <c r="B19">
        <v>15</v>
      </c>
      <c r="C19" s="8">
        <f t="shared" si="8"/>
        <v>1.2353408998605659</v>
      </c>
      <c r="D19">
        <v>20</v>
      </c>
      <c r="F19" s="24" t="s">
        <v>7</v>
      </c>
      <c r="G19" s="8"/>
      <c r="H19" s="8"/>
      <c r="I19">
        <f t="shared" si="9"/>
        <v>6.7000000000000004E-2</v>
      </c>
      <c r="J19" s="16">
        <f>'2017'!J17</f>
        <v>0.391118354324897</v>
      </c>
      <c r="K19" s="16"/>
      <c r="L19" s="16">
        <f t="shared" si="10"/>
        <v>6.7000000000000004E-2</v>
      </c>
      <c r="M19" s="16"/>
      <c r="N19" s="16">
        <f>'2017'!J17</f>
        <v>0.391118354324897</v>
      </c>
      <c r="O19" s="8"/>
    </row>
    <row r="20" spans="1:15" x14ac:dyDescent="0.3">
      <c r="A20" s="24" t="s">
        <v>8</v>
      </c>
      <c r="B20">
        <v>17.5</v>
      </c>
      <c r="C20" s="8">
        <f t="shared" si="8"/>
        <v>1.4412310498373269</v>
      </c>
      <c r="D20">
        <v>22.5</v>
      </c>
      <c r="F20" s="24" t="s">
        <v>8</v>
      </c>
      <c r="G20" s="8"/>
      <c r="H20" s="8"/>
      <c r="I20">
        <f t="shared" si="9"/>
        <v>6.7000000000000004E-2</v>
      </c>
      <c r="J20" s="16">
        <f>'2017'!J18</f>
        <v>0.31852043575875089</v>
      </c>
      <c r="K20" s="16"/>
      <c r="L20" s="16">
        <f t="shared" si="10"/>
        <v>6.7000000000000004E-2</v>
      </c>
      <c r="M20" s="16"/>
      <c r="N20" s="16">
        <f>'2017'!J18</f>
        <v>0.31852043575875089</v>
      </c>
      <c r="O20" s="8"/>
    </row>
    <row r="21" spans="1:15" x14ac:dyDescent="0.3">
      <c r="A21" s="17" t="s">
        <v>9</v>
      </c>
      <c r="B21">
        <v>25</v>
      </c>
      <c r="C21" s="8">
        <f t="shared" si="8"/>
        <v>2.0589014997676096</v>
      </c>
      <c r="D21">
        <v>27.5</v>
      </c>
      <c r="F21" s="24" t="s">
        <v>9</v>
      </c>
      <c r="G21" s="8"/>
      <c r="H21" s="8"/>
      <c r="I21">
        <f t="shared" si="9"/>
        <v>6.7000000000000004E-2</v>
      </c>
      <c r="J21" s="16">
        <f>'2017'!J19</f>
        <v>0.2583581140792881</v>
      </c>
      <c r="K21" s="16"/>
      <c r="L21" s="16">
        <f t="shared" si="10"/>
        <v>6.7000000000000004E-2</v>
      </c>
      <c r="M21" s="16"/>
      <c r="N21" s="16">
        <f>'2017'!J19</f>
        <v>0.2583581140792881</v>
      </c>
      <c r="O21" s="8"/>
    </row>
    <row r="22" spans="1:15" x14ac:dyDescent="0.3">
      <c r="A22" s="24" t="s">
        <v>10</v>
      </c>
      <c r="B22">
        <v>12.5</v>
      </c>
      <c r="C22" s="8">
        <f t="shared" si="8"/>
        <v>1.0294507498838048</v>
      </c>
      <c r="D22">
        <v>10</v>
      </c>
      <c r="F22" s="24" t="s">
        <v>10</v>
      </c>
      <c r="G22" s="8"/>
      <c r="H22" s="8"/>
      <c r="I22">
        <f t="shared" si="9"/>
        <v>6.7000000000000004E-2</v>
      </c>
      <c r="J22" s="16">
        <f>'2017'!J20</f>
        <v>0.20852115377088962</v>
      </c>
      <c r="K22" s="16"/>
      <c r="L22" s="16">
        <f t="shared" si="10"/>
        <v>6.7000000000000004E-2</v>
      </c>
      <c r="M22" s="16"/>
      <c r="N22" s="16">
        <f>'2017'!J20</f>
        <v>0.20852115377088962</v>
      </c>
      <c r="O22" s="8"/>
    </row>
    <row r="23" spans="1:15" x14ac:dyDescent="0.3">
      <c r="A23" s="17" t="s">
        <v>11</v>
      </c>
      <c r="B23">
        <v>10</v>
      </c>
      <c r="C23" s="8">
        <f t="shared" si="8"/>
        <v>0.82356059990704389</v>
      </c>
      <c r="D23">
        <v>5</v>
      </c>
      <c r="F23" s="24" t="s">
        <v>11</v>
      </c>
      <c r="G23" s="8"/>
      <c r="H23" s="8"/>
      <c r="I23">
        <f t="shared" si="9"/>
        <v>6.7000000000000004E-2</v>
      </c>
      <c r="J23" s="16">
        <f>'2017'!J21</f>
        <v>0.20623054710060093</v>
      </c>
      <c r="K23" s="16"/>
      <c r="L23" s="16">
        <f t="shared" si="10"/>
        <v>6.7000000000000004E-2</v>
      </c>
      <c r="M23" s="16"/>
      <c r="N23" s="16">
        <f>'2017'!J21</f>
        <v>0.20623054710060093</v>
      </c>
      <c r="O23" s="8"/>
    </row>
    <row r="24" spans="1:15" x14ac:dyDescent="0.3">
      <c r="A24" s="24" t="s">
        <v>12</v>
      </c>
      <c r="B24">
        <v>7.5</v>
      </c>
      <c r="C24" s="8">
        <f t="shared" si="8"/>
        <v>0.61767044993028297</v>
      </c>
      <c r="D24">
        <v>2.5</v>
      </c>
      <c r="F24" s="24" t="s">
        <v>12</v>
      </c>
      <c r="G24" s="8"/>
      <c r="H24" s="8"/>
      <c r="I24">
        <f t="shared" si="9"/>
        <v>6.7000000000000004E-2</v>
      </c>
      <c r="J24" s="16">
        <f>'2017'!J22</f>
        <v>0.17628714622641511</v>
      </c>
      <c r="K24" s="16"/>
      <c r="L24" s="16">
        <f t="shared" si="10"/>
        <v>6.7000000000000004E-2</v>
      </c>
      <c r="M24" s="16"/>
      <c r="N24" s="16">
        <f>'2017'!J22</f>
        <v>0.17628714622641511</v>
      </c>
      <c r="O24" s="8"/>
    </row>
    <row r="25" spans="1:15" x14ac:dyDescent="0.3">
      <c r="A25" s="17" t="s">
        <v>13</v>
      </c>
      <c r="B25">
        <v>5</v>
      </c>
      <c r="C25" s="8">
        <f t="shared" si="8"/>
        <v>0.41178029995352194</v>
      </c>
      <c r="D25">
        <v>0</v>
      </c>
      <c r="F25" s="24" t="s">
        <v>13</v>
      </c>
      <c r="G25" s="8"/>
      <c r="H25" s="8"/>
      <c r="I25">
        <f t="shared" si="9"/>
        <v>6.7000000000000004E-2</v>
      </c>
      <c r="J25" s="16">
        <f>'2017'!J23</f>
        <v>0.16459877197470851</v>
      </c>
      <c r="K25" s="16"/>
      <c r="L25" s="16">
        <f t="shared" si="10"/>
        <v>6.7000000000000004E-2</v>
      </c>
      <c r="M25" s="16"/>
      <c r="N25" s="16">
        <f>'2017'!J23</f>
        <v>0.16459877197470851</v>
      </c>
      <c r="O25" s="8"/>
    </row>
    <row r="26" spans="1:15" x14ac:dyDescent="0.3">
      <c r="A26" s="17" t="s">
        <v>138</v>
      </c>
      <c r="B26">
        <v>0</v>
      </c>
      <c r="C26" s="8">
        <f t="shared" si="8"/>
        <v>0</v>
      </c>
      <c r="D26">
        <v>0</v>
      </c>
      <c r="F26" s="17" t="s">
        <v>138</v>
      </c>
      <c r="G26" s="8"/>
      <c r="H26" s="8"/>
      <c r="I26">
        <f t="shared" si="9"/>
        <v>6.7000000000000004E-2</v>
      </c>
      <c r="J26" s="16">
        <f>'2017'!J24</f>
        <v>0.15069629712872953</v>
      </c>
      <c r="K26" s="16"/>
      <c r="L26" s="16">
        <f t="shared" si="10"/>
        <v>6.7000000000000004E-2</v>
      </c>
      <c r="M26" s="16"/>
      <c r="N26" s="16">
        <f>'2017'!J24</f>
        <v>0.15069629712872953</v>
      </c>
      <c r="O26" s="8"/>
    </row>
    <row r="27" spans="1:15" x14ac:dyDescent="0.3">
      <c r="A27" s="17" t="s">
        <v>139</v>
      </c>
      <c r="B27">
        <v>0</v>
      </c>
      <c r="C27" s="8">
        <f t="shared" si="8"/>
        <v>0</v>
      </c>
      <c r="D27">
        <v>0</v>
      </c>
      <c r="F27" s="17" t="s">
        <v>139</v>
      </c>
      <c r="G27" s="8"/>
      <c r="H27" s="8"/>
      <c r="I27">
        <f t="shared" si="9"/>
        <v>6.7000000000000004E-2</v>
      </c>
      <c r="J27" s="16">
        <f>'2030'!J26</f>
        <v>6.7000000000000004E-2</v>
      </c>
      <c r="K27" s="7"/>
      <c r="L27" s="16">
        <f t="shared" si="10"/>
        <v>6.7000000000000004E-2</v>
      </c>
      <c r="M27" s="16"/>
      <c r="N27" s="16">
        <f>'2017'!J25</f>
        <v>0.2692514531099427</v>
      </c>
      <c r="O27" s="8"/>
    </row>
    <row r="28" spans="1:15" x14ac:dyDescent="0.3">
      <c r="A28" s="24" t="s">
        <v>140</v>
      </c>
      <c r="B28">
        <v>0</v>
      </c>
      <c r="C28" s="8">
        <f t="shared" si="8"/>
        <v>0</v>
      </c>
      <c r="F28" s="24" t="s">
        <v>140</v>
      </c>
      <c r="G28" s="8"/>
      <c r="H28" s="8"/>
      <c r="I28">
        <f t="shared" si="9"/>
        <v>6.7000000000000004E-2</v>
      </c>
      <c r="J28" s="16">
        <f>B6</f>
        <v>6.7000000000000004E-2</v>
      </c>
      <c r="K28" s="7"/>
      <c r="L28" s="16">
        <f t="shared" si="10"/>
        <v>6.7000000000000004E-2</v>
      </c>
      <c r="M28" s="16"/>
      <c r="N28" s="16"/>
      <c r="O28" s="8"/>
    </row>
    <row r="29" spans="1:15" x14ac:dyDescent="0.3">
      <c r="B29">
        <f>SUM(B17:B28)</f>
        <v>100</v>
      </c>
      <c r="F29" s="25" t="s">
        <v>43</v>
      </c>
      <c r="G29" s="7"/>
      <c r="H29" s="7"/>
      <c r="I29" s="2">
        <f>AVERAGE(I18:I27)</f>
        <v>6.699999999999999E-2</v>
      </c>
      <c r="J29" s="7">
        <f>(1/O14)*(SUM(S2:S13))</f>
        <v>0.23161398912878314</v>
      </c>
      <c r="L29" s="28">
        <f>AVERAGE(L17:L27)</f>
        <v>6.699999999999999E-2</v>
      </c>
      <c r="M29" s="28"/>
      <c r="N29" s="7">
        <f>AVERAGE(N17:N28)</f>
        <v>0.28495220258867443</v>
      </c>
      <c r="O29" s="7">
        <f>O44/O14</f>
        <v>0.22609307886974839</v>
      </c>
    </row>
    <row r="30" spans="1:15" x14ac:dyDescent="0.3">
      <c r="K30" s="35"/>
      <c r="L30" s="35"/>
      <c r="M30" s="35"/>
      <c r="N30" s="35"/>
    </row>
    <row r="31" spans="1:15" ht="57.6" x14ac:dyDescent="0.3">
      <c r="A31" s="26" t="s">
        <v>95</v>
      </c>
      <c r="B31" s="18" t="s">
        <v>52</v>
      </c>
      <c r="F31" s="23" t="s">
        <v>114</v>
      </c>
      <c r="G31" s="23"/>
      <c r="H31" s="23"/>
      <c r="I31" s="23" t="s">
        <v>57</v>
      </c>
      <c r="J31" s="23" t="s">
        <v>60</v>
      </c>
      <c r="K31" s="23"/>
      <c r="L31" s="23" t="s">
        <v>136</v>
      </c>
      <c r="M31" s="23"/>
      <c r="N31" s="23" t="s">
        <v>144</v>
      </c>
      <c r="O31" s="23" t="s">
        <v>61</v>
      </c>
    </row>
    <row r="32" spans="1:15" x14ac:dyDescent="0.3">
      <c r="A32" s="17" t="s">
        <v>5</v>
      </c>
      <c r="B32" s="3">
        <v>2.5</v>
      </c>
      <c r="F32" s="24" t="s">
        <v>5</v>
      </c>
      <c r="I32" s="8">
        <f t="shared" ref="I32:J43" si="11">I2*I17</f>
        <v>2.7589280096885972E-2</v>
      </c>
      <c r="J32" s="8">
        <f t="shared" si="11"/>
        <v>3.6742200930655522</v>
      </c>
      <c r="K32" s="8"/>
      <c r="L32" s="8"/>
      <c r="M32" s="8"/>
      <c r="N32" s="8">
        <f>N2*N17</f>
        <v>0.24995189999999995</v>
      </c>
      <c r="O32" s="8">
        <f t="shared" ref="O32:O43" si="12">SUM(I32:N32)</f>
        <v>3.9517612731624383</v>
      </c>
    </row>
    <row r="33" spans="1:15" x14ac:dyDescent="0.3">
      <c r="A33" s="17" t="s">
        <v>6</v>
      </c>
      <c r="B33" s="3">
        <v>3.3</v>
      </c>
      <c r="F33" s="24" t="s">
        <v>6</v>
      </c>
      <c r="I33" s="8">
        <f t="shared" si="11"/>
        <v>1.3794640048442986E-2</v>
      </c>
      <c r="J33" s="8">
        <f t="shared" si="11"/>
        <v>4.1947125660810318</v>
      </c>
      <c r="K33" s="8"/>
      <c r="L33" s="8"/>
      <c r="M33" s="8"/>
      <c r="N33" s="8">
        <f t="shared" ref="N33:N43" si="13">N3*N18</f>
        <v>0.27879049999999994</v>
      </c>
      <c r="O33" s="8">
        <f t="shared" si="12"/>
        <v>4.4872977061294748</v>
      </c>
    </row>
    <row r="34" spans="1:15" x14ac:dyDescent="0.3">
      <c r="A34" s="17" t="s">
        <v>7</v>
      </c>
      <c r="B34" s="3">
        <v>12.7</v>
      </c>
      <c r="F34" s="24" t="s">
        <v>7</v>
      </c>
      <c r="I34" s="8">
        <f t="shared" si="11"/>
        <v>8.2767840290657924E-2</v>
      </c>
      <c r="J34" s="8">
        <f t="shared" si="11"/>
        <v>12.968008028534497</v>
      </c>
      <c r="K34" s="8"/>
      <c r="L34" s="8"/>
      <c r="M34" s="8"/>
      <c r="N34" s="8">
        <f t="shared" si="13"/>
        <v>0.82136809999999993</v>
      </c>
      <c r="O34" s="8">
        <f t="shared" si="12"/>
        <v>13.872143968825153</v>
      </c>
    </row>
    <row r="35" spans="1:15" x14ac:dyDescent="0.3">
      <c r="A35" s="17" t="s">
        <v>8</v>
      </c>
      <c r="B35" s="3">
        <v>11.8</v>
      </c>
      <c r="F35" s="24" t="s">
        <v>8</v>
      </c>
      <c r="I35" s="8">
        <f t="shared" si="11"/>
        <v>9.6562480339100906E-2</v>
      </c>
      <c r="J35" s="8">
        <f t="shared" si="11"/>
        <v>10.114582613694324</v>
      </c>
      <c r="K35" s="8"/>
      <c r="L35" s="8"/>
      <c r="M35" s="8"/>
      <c r="N35" s="8">
        <f t="shared" si="13"/>
        <v>0.62423635</v>
      </c>
      <c r="O35" s="8">
        <f t="shared" si="12"/>
        <v>10.835381444033425</v>
      </c>
    </row>
    <row r="36" spans="1:15" x14ac:dyDescent="0.3">
      <c r="A36" s="17" t="s">
        <v>9</v>
      </c>
      <c r="B36" s="3">
        <v>20.399999999999999</v>
      </c>
      <c r="F36" s="24" t="s">
        <v>9</v>
      </c>
      <c r="I36" s="8">
        <f t="shared" si="11"/>
        <v>0.13794640048442985</v>
      </c>
      <c r="J36" s="8">
        <f t="shared" si="11"/>
        <v>14.212249502627532</v>
      </c>
      <c r="K36" s="8"/>
      <c r="L36" s="8"/>
      <c r="M36" s="8"/>
      <c r="N36" s="8">
        <f t="shared" si="13"/>
        <v>0.83319200000000015</v>
      </c>
      <c r="O36" s="8">
        <f t="shared" si="12"/>
        <v>15.183387903111962</v>
      </c>
    </row>
    <row r="37" spans="1:15" x14ac:dyDescent="0.3">
      <c r="A37" s="17" t="s">
        <v>10</v>
      </c>
      <c r="B37" s="3">
        <v>8</v>
      </c>
      <c r="F37" s="24" t="s">
        <v>10</v>
      </c>
      <c r="I37" s="8">
        <f t="shared" si="11"/>
        <v>6.8973200242214927E-2</v>
      </c>
      <c r="J37" s="8">
        <f t="shared" si="11"/>
        <v>4.690361033999749</v>
      </c>
      <c r="K37" s="8"/>
      <c r="L37" s="8"/>
      <c r="M37" s="8"/>
      <c r="N37" s="8">
        <f t="shared" si="13"/>
        <v>0.26639619999999997</v>
      </c>
      <c r="O37" s="8">
        <f t="shared" si="12"/>
        <v>5.0257304342419635</v>
      </c>
    </row>
    <row r="38" spans="1:15" x14ac:dyDescent="0.3">
      <c r="A38" s="17" t="s">
        <v>11</v>
      </c>
      <c r="B38" s="3">
        <v>10.218866310478582</v>
      </c>
      <c r="F38" s="24" t="s">
        <v>11</v>
      </c>
      <c r="I38" s="8">
        <f t="shared" si="11"/>
        <v>5.5178560193771944E-2</v>
      </c>
      <c r="J38" s="8">
        <f t="shared" si="11"/>
        <v>4.8048820866871687</v>
      </c>
      <c r="K38" s="8"/>
      <c r="L38" s="8"/>
      <c r="M38" s="8"/>
      <c r="N38" s="8">
        <f t="shared" si="13"/>
        <v>0.26424319999999996</v>
      </c>
      <c r="O38" s="8">
        <f t="shared" si="12"/>
        <v>5.1243038468809408</v>
      </c>
    </row>
    <row r="39" spans="1:15" x14ac:dyDescent="0.3">
      <c r="A39" s="17" t="s">
        <v>12</v>
      </c>
      <c r="B39" s="3">
        <v>10.6</v>
      </c>
      <c r="F39" s="24" t="s">
        <v>12</v>
      </c>
      <c r="I39" s="8">
        <f t="shared" si="11"/>
        <v>4.1383920145328962E-2</v>
      </c>
      <c r="J39" s="8">
        <f t="shared" si="11"/>
        <v>5.2661721238748944</v>
      </c>
      <c r="K39" s="8"/>
      <c r="L39" s="8"/>
      <c r="M39" s="8"/>
      <c r="N39" s="8">
        <f t="shared" si="13"/>
        <v>0.28403384999999998</v>
      </c>
      <c r="O39" s="8">
        <f t="shared" si="12"/>
        <v>5.5915898940202231</v>
      </c>
    </row>
    <row r="40" spans="1:15" x14ac:dyDescent="0.3">
      <c r="A40" s="17" t="s">
        <v>13</v>
      </c>
      <c r="B40" s="3">
        <v>9.1999999999999993</v>
      </c>
      <c r="F40" s="24" t="s">
        <v>13</v>
      </c>
      <c r="I40" s="8">
        <f t="shared" si="11"/>
        <v>2.7589280096885972E-2</v>
      </c>
      <c r="J40" s="8">
        <f t="shared" si="11"/>
        <v>4.1991434325290591</v>
      </c>
      <c r="K40" s="8"/>
      <c r="L40" s="8"/>
      <c r="M40" s="8"/>
      <c r="N40" s="8">
        <f t="shared" si="13"/>
        <v>0.22517935000000003</v>
      </c>
      <c r="O40" s="8">
        <f t="shared" si="12"/>
        <v>4.4519120626259454</v>
      </c>
    </row>
    <row r="41" spans="1:15" x14ac:dyDescent="0.3">
      <c r="A41" s="17" t="s">
        <v>138</v>
      </c>
      <c r="B41" s="3">
        <v>7</v>
      </c>
      <c r="F41" s="17" t="s">
        <v>138</v>
      </c>
      <c r="I41" s="8">
        <f t="shared" si="11"/>
        <v>0</v>
      </c>
      <c r="J41" s="8">
        <f t="shared" si="11"/>
        <v>5.9062474653889376</v>
      </c>
      <c r="K41" s="7"/>
      <c r="L41" s="7"/>
      <c r="M41" s="7"/>
      <c r="N41" s="8">
        <f t="shared" si="13"/>
        <v>0.13409709999999997</v>
      </c>
      <c r="O41" s="8">
        <f t="shared" si="12"/>
        <v>6.0403445653889376</v>
      </c>
    </row>
    <row r="42" spans="1:15" x14ac:dyDescent="0.3">
      <c r="A42" s="17" t="s">
        <v>139</v>
      </c>
      <c r="B42" s="3">
        <v>4.2811336895214112</v>
      </c>
      <c r="F42" s="17" t="s">
        <v>139</v>
      </c>
      <c r="I42" s="8">
        <f t="shared" si="11"/>
        <v>0</v>
      </c>
      <c r="J42" s="8">
        <f t="shared" si="11"/>
        <v>2.5792912471941256</v>
      </c>
      <c r="L42" s="8"/>
      <c r="M42" s="8"/>
      <c r="N42" s="8">
        <f t="shared" si="13"/>
        <v>0</v>
      </c>
      <c r="O42" s="8">
        <f t="shared" si="12"/>
        <v>2.5792912471941256</v>
      </c>
    </row>
    <row r="43" spans="1:15" x14ac:dyDescent="0.3">
      <c r="A43" s="24" t="s">
        <v>140</v>
      </c>
      <c r="B43" s="3"/>
      <c r="F43" s="24" t="s">
        <v>140</v>
      </c>
      <c r="I43" s="8">
        <f t="shared" si="11"/>
        <v>0</v>
      </c>
      <c r="J43" s="8">
        <f t="shared" si="11"/>
        <v>0.33849675024284226</v>
      </c>
      <c r="L43" s="8">
        <f>L28*ForecastingBuildingStock!S12</f>
        <v>0.34219445217946454</v>
      </c>
      <c r="M43" s="8"/>
      <c r="N43" s="8">
        <f t="shared" si="13"/>
        <v>0</v>
      </c>
      <c r="O43" s="8">
        <f t="shared" si="12"/>
        <v>0.68069120242230685</v>
      </c>
    </row>
    <row r="44" spans="1:15" x14ac:dyDescent="0.3">
      <c r="F44" s="2" t="s">
        <v>15</v>
      </c>
      <c r="G44" s="2"/>
      <c r="H44" s="2"/>
      <c r="I44" s="7">
        <f>SUM(I32:I43)</f>
        <v>0.55178560193771942</v>
      </c>
      <c r="J44" s="7">
        <f>SUM(J32:J43)</f>
        <v>72.948366943919709</v>
      </c>
      <c r="L44" s="7">
        <f>SUM(L32:L43)</f>
        <v>0.34219445217946454</v>
      </c>
      <c r="M44" s="7"/>
      <c r="N44" s="7">
        <f>SUM(N32:N43)</f>
        <v>3.9814885500000003</v>
      </c>
      <c r="O44" s="7">
        <f>SUM(O32:O43)</f>
        <v>77.823835548036897</v>
      </c>
    </row>
    <row r="45" spans="1:15" x14ac:dyDescent="0.3">
      <c r="A45" s="26" t="s">
        <v>98</v>
      </c>
      <c r="B45" s="26" t="s">
        <v>52</v>
      </c>
      <c r="C45" s="26" t="s">
        <v>99</v>
      </c>
    </row>
    <row r="46" spans="1:15" x14ac:dyDescent="0.3">
      <c r="A46" s="17" t="s">
        <v>5</v>
      </c>
      <c r="B46">
        <v>3</v>
      </c>
      <c r="C46" s="8">
        <f>(ForecastingBuildingStock!$S$20/100)*B46</f>
        <v>4.0417522417055797E-2</v>
      </c>
    </row>
    <row r="47" spans="1:15" x14ac:dyDescent="0.3">
      <c r="A47" s="17" t="s">
        <v>6</v>
      </c>
      <c r="B47">
        <v>10</v>
      </c>
      <c r="C47" s="8">
        <f>(ForecastingBuildingStock!$S$20/100)*B47</f>
        <v>0.13472507472351933</v>
      </c>
    </row>
    <row r="48" spans="1:15" x14ac:dyDescent="0.3">
      <c r="A48" s="17" t="s">
        <v>7</v>
      </c>
      <c r="B48">
        <v>28.9</v>
      </c>
      <c r="C48" s="8">
        <f>(ForecastingBuildingStock!$S$20/100)*B48</f>
        <v>0.38935546595097081</v>
      </c>
    </row>
    <row r="49" spans="1:3" x14ac:dyDescent="0.3">
      <c r="A49" s="17" t="s">
        <v>8</v>
      </c>
      <c r="B49">
        <v>22.5</v>
      </c>
      <c r="C49" s="8">
        <f>(ForecastingBuildingStock!$S$20/100)*B49</f>
        <v>0.30313141812791844</v>
      </c>
    </row>
    <row r="50" spans="1:3" x14ac:dyDescent="0.3">
      <c r="A50" s="17" t="s">
        <v>9</v>
      </c>
      <c r="B50">
        <v>24.1</v>
      </c>
      <c r="C50" s="8">
        <f>(ForecastingBuildingStock!$S$20/100)*B50</f>
        <v>0.32468743008368156</v>
      </c>
    </row>
    <row r="51" spans="1:3" x14ac:dyDescent="0.3">
      <c r="A51" s="17" t="s">
        <v>10</v>
      </c>
      <c r="B51">
        <v>6.5</v>
      </c>
      <c r="C51" s="8">
        <f>(ForecastingBuildingStock!$S$20/100)*B51</f>
        <v>8.7571298570287559E-2</v>
      </c>
    </row>
    <row r="52" spans="1:3" x14ac:dyDescent="0.3">
      <c r="A52" s="17" t="s">
        <v>11</v>
      </c>
      <c r="B52">
        <v>2.1</v>
      </c>
      <c r="C52" s="8">
        <f>(ForecastingBuildingStock!$S$20/100)*B52</f>
        <v>2.8292265691939059E-2</v>
      </c>
    </row>
    <row r="53" spans="1:3" x14ac:dyDescent="0.3">
      <c r="A53" s="17" t="s">
        <v>12</v>
      </c>
      <c r="B53">
        <v>1.1000000000000001</v>
      </c>
      <c r="C53" s="8">
        <f>(ForecastingBuildingStock!$S$20/100)*B53</f>
        <v>1.4819758219587127E-2</v>
      </c>
    </row>
    <row r="54" spans="1:3" x14ac:dyDescent="0.3">
      <c r="A54" s="17" t="s">
        <v>13</v>
      </c>
      <c r="B54">
        <v>0.9</v>
      </c>
      <c r="C54" s="8">
        <f>(ForecastingBuildingStock!$S$20/100)*B54</f>
        <v>1.2125256725116738E-2</v>
      </c>
    </row>
    <row r="55" spans="1:3" x14ac:dyDescent="0.3">
      <c r="A55" s="17" t="s">
        <v>138</v>
      </c>
      <c r="B55">
        <v>0.6</v>
      </c>
      <c r="C55" s="8">
        <f>(ForecastingBuildingStock!$S$20/100)*B55</f>
        <v>8.0835044834111584E-3</v>
      </c>
    </row>
    <row r="56" spans="1:3" x14ac:dyDescent="0.3">
      <c r="A56" s="17" t="s">
        <v>139</v>
      </c>
      <c r="B56">
        <v>0.3</v>
      </c>
      <c r="C56" s="8">
        <f>(ForecastingBuildingStock!$S$20/100)*B56</f>
        <v>4.0417522417055792E-3</v>
      </c>
    </row>
    <row r="57" spans="1:3" x14ac:dyDescent="0.3">
      <c r="A57" s="24" t="s">
        <v>140</v>
      </c>
      <c r="B57">
        <v>0</v>
      </c>
    </row>
    <row r="58" spans="1:3" x14ac:dyDescent="0.3">
      <c r="B58">
        <f>SUM(B45:B57)</f>
        <v>99.999999999999986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90B0C-ED57-4C7C-8F9D-4885D0557DC1}">
  <dimension ref="A1:S58"/>
  <sheetViews>
    <sheetView topLeftCell="A31" workbookViewId="0">
      <selection activeCell="B46" sqref="B46:B56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2032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SUM(C17,C46)</f>
        <v>0.45733950043977711</v>
      </c>
      <c r="I2" s="8">
        <f>IF(H2&gt;=M2,0,C17)</f>
        <v>0.41648046137357236</v>
      </c>
      <c r="J2" s="8">
        <f>M2-I2-K2</f>
        <v>6.9529720621627167</v>
      </c>
      <c r="K2" s="8">
        <f>IF(H2&gt;=M2,0,C46)</f>
        <v>4.0859039066204722E-2</v>
      </c>
      <c r="L2" s="8"/>
      <c r="M2" s="8">
        <f>O2-N2</f>
        <v>7.4103115626024936</v>
      </c>
      <c r="N2" s="8">
        <f>'2017'!N2</f>
        <v>0.47609999999999997</v>
      </c>
      <c r="O2" s="8">
        <f>'2031'!O2-'2031'!K2</f>
        <v>7.8864115626024933</v>
      </c>
      <c r="Q2" s="3">
        <f>O2</f>
        <v>7.8864115626024933</v>
      </c>
      <c r="R2" s="3">
        <f>J17</f>
        <v>0.52499873976055444</v>
      </c>
      <c r="S2" s="3">
        <f>Q2*R2</f>
        <v>4.1403561315993738</v>
      </c>
    </row>
    <row r="3" spans="1:19" x14ac:dyDescent="0.3">
      <c r="A3" t="s">
        <v>33</v>
      </c>
      <c r="B3">
        <f>ForecastingBuildingStock!T10</f>
        <v>2.5</v>
      </c>
      <c r="F3" s="24" t="s">
        <v>6</v>
      </c>
      <c r="G3" s="3"/>
      <c r="H3" s="3">
        <f t="shared" ref="H3:H13" si="0">SUM(C18,C47)</f>
        <v>0.34443702757413525</v>
      </c>
      <c r="I3" s="8">
        <f>IF(H3&gt;=M3,0,IF(I2=0,C18+C17,C18))</f>
        <v>0.20824023068678618</v>
      </c>
      <c r="J3" s="8">
        <f>M3-I3-K3</f>
        <v>8.8650454239440677</v>
      </c>
      <c r="K3" s="8">
        <f>IF(H3&gt;=M3,0,IF(K2=0,C47+C46,C47))</f>
        <v>0.13619679688734906</v>
      </c>
      <c r="L3" s="8"/>
      <c r="M3" s="8">
        <f t="shared" ref="M3:M14" si="1">O3-N3</f>
        <v>9.2094824515182037</v>
      </c>
      <c r="N3" s="8">
        <f>'2017'!N3</f>
        <v>0.59839999999999993</v>
      </c>
      <c r="O3" s="8">
        <f>'2031'!O3-'2031'!K3</f>
        <v>9.8078824515182035</v>
      </c>
      <c r="Q3" s="3">
        <f t="shared" ref="Q3:Q12" si="2">O3</f>
        <v>9.8078824515182035</v>
      </c>
      <c r="R3" s="3">
        <f t="shared" ref="R3:R12" si="3">J18</f>
        <v>0.4658932152406417</v>
      </c>
      <c r="S3" s="3">
        <f t="shared" ref="S3:S12" si="4">Q3*R3</f>
        <v>4.5694258900400833</v>
      </c>
    </row>
    <row r="4" spans="1:19" x14ac:dyDescent="0.3">
      <c r="A4" t="s">
        <v>74</v>
      </c>
      <c r="B4" s="3">
        <f>ForecastingBuildingStock!T26</f>
        <v>8.3296092274714475</v>
      </c>
      <c r="F4" s="24" t="s">
        <v>7</v>
      </c>
      <c r="G4" s="3"/>
      <c r="H4" s="3">
        <f t="shared" si="0"/>
        <v>1.6430501271251559</v>
      </c>
      <c r="I4" s="8">
        <f>IF(H4&gt;=M4,0,IF(I3=0,C19+C18,C19))</f>
        <v>1.249441384120717</v>
      </c>
      <c r="J4" s="8">
        <f t="shared" ref="J4:J13" si="5">M4-I4-K4</f>
        <v>32.748515442678006</v>
      </c>
      <c r="K4" s="8">
        <f>IF(H4&gt;=M4,0,IF(K3=0,C48+C47,C48))</f>
        <v>0.39360874300443877</v>
      </c>
      <c r="L4" s="8"/>
      <c r="M4" s="8">
        <f t="shared" si="1"/>
        <v>34.391565569803156</v>
      </c>
      <c r="N4" s="8">
        <f>'2017'!N4</f>
        <v>2.10005</v>
      </c>
      <c r="O4" s="8">
        <f>'2031'!O4-'2031'!K4</f>
        <v>36.491615569803159</v>
      </c>
      <c r="Q4" s="3">
        <f t="shared" si="2"/>
        <v>36.491615569803159</v>
      </c>
      <c r="R4" s="3">
        <f t="shared" si="3"/>
        <v>0.391118354324897</v>
      </c>
      <c r="S4" s="3">
        <f t="shared" si="4"/>
        <v>14.2725406283182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1.7641244078040388</v>
      </c>
      <c r="I5" s="8">
        <f t="shared" ref="I5:I13" si="6">IF(H5&gt;=M5,0,IF(I4=0,C20+C19,C20))</f>
        <v>1.4576816148075034</v>
      </c>
      <c r="J5" s="8">
        <f t="shared" si="5"/>
        <v>31.432000451594586</v>
      </c>
      <c r="K5" s="8">
        <f t="shared" ref="K5:K13" si="7">IF(H5&gt;=M5,0,IF(K4=0,C49+C48,C49))</f>
        <v>0.30644279299653543</v>
      </c>
      <c r="L5" s="8"/>
      <c r="M5" s="8">
        <f t="shared" si="1"/>
        <v>33.196124859398623</v>
      </c>
      <c r="N5" s="8">
        <f>'2017'!N5</f>
        <v>1.9598</v>
      </c>
      <c r="O5" s="8">
        <f>'2031'!O5-'2031'!K5</f>
        <v>35.155924859398624</v>
      </c>
      <c r="Q5" s="3">
        <f t="shared" si="2"/>
        <v>35.155924859398624</v>
      </c>
      <c r="R5" s="3">
        <f t="shared" si="3"/>
        <v>0.31852043575875089</v>
      </c>
      <c r="S5" s="3">
        <f t="shared" si="4"/>
        <v>11.197880505717553</v>
      </c>
    </row>
    <row r="6" spans="1:19" x14ac:dyDescent="0.3">
      <c r="A6" t="s">
        <v>21</v>
      </c>
      <c r="B6">
        <f>ForecastingBuildingStock!T14</f>
        <v>6.7000000000000004E-2</v>
      </c>
      <c r="F6" s="24" t="s">
        <v>9</v>
      </c>
      <c r="G6" s="3"/>
      <c r="H6" s="3">
        <f t="shared" si="0"/>
        <v>2.4106365873663731</v>
      </c>
      <c r="I6" s="8">
        <f t="shared" si="6"/>
        <v>2.0824023068678619</v>
      </c>
      <c r="J6" s="8">
        <f t="shared" si="5"/>
        <v>54.658147428674376</v>
      </c>
      <c r="K6" s="8">
        <f t="shared" si="7"/>
        <v>0.32823428049851128</v>
      </c>
      <c r="L6" s="8"/>
      <c r="M6" s="8">
        <f t="shared" si="1"/>
        <v>57.068784016040752</v>
      </c>
      <c r="N6" s="8">
        <f>'2017'!N6</f>
        <v>3.2249499999999998</v>
      </c>
      <c r="O6" s="8">
        <f>'2031'!O6-'2031'!K6</f>
        <v>60.293734016040752</v>
      </c>
      <c r="Q6" s="3">
        <f t="shared" si="2"/>
        <v>60.293734016040752</v>
      </c>
      <c r="R6" s="3">
        <f t="shared" si="3"/>
        <v>0.2583581140792881</v>
      </c>
      <c r="S6" s="3">
        <f t="shared" si="4"/>
        <v>15.57737541118251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1.1297290714107078</v>
      </c>
      <c r="I7" s="8">
        <f t="shared" si="6"/>
        <v>1.0412011534339309</v>
      </c>
      <c r="J7" s="8">
        <f t="shared" si="5"/>
        <v>22.393175935652359</v>
      </c>
      <c r="K7" s="8">
        <f t="shared" si="7"/>
        <v>8.8527917976776893E-2</v>
      </c>
      <c r="L7" s="8"/>
      <c r="M7" s="8">
        <f t="shared" si="1"/>
        <v>23.522905007063066</v>
      </c>
      <c r="N7" s="8">
        <f>'2017'!N7</f>
        <v>1.2775499999999997</v>
      </c>
      <c r="O7" s="8">
        <f>'2031'!O7-'2031'!K7</f>
        <v>24.800455007063068</v>
      </c>
      <c r="Q7" s="3">
        <f t="shared" si="2"/>
        <v>24.800455007063068</v>
      </c>
      <c r="R7" s="3">
        <f t="shared" si="3"/>
        <v>0.20852115377088962</v>
      </c>
      <c r="S7" s="3">
        <f t="shared" si="4"/>
        <v>5.1714194921158274</v>
      </c>
    </row>
    <row r="8" spans="1:19" x14ac:dyDescent="0.3">
      <c r="A8" t="s">
        <v>31</v>
      </c>
      <c r="B8" s="8">
        <f>B4*B6</f>
        <v>0.55808381824058706</v>
      </c>
      <c r="F8" s="24" t="s">
        <v>11</v>
      </c>
      <c r="G8" s="3"/>
      <c r="H8" s="3">
        <f t="shared" si="0"/>
        <v>0.86156225009348808</v>
      </c>
      <c r="I8" s="8">
        <f t="shared" si="6"/>
        <v>0.83296092274714473</v>
      </c>
      <c r="J8" s="8">
        <f t="shared" si="5"/>
        <v>23.260593801549948</v>
      </c>
      <c r="K8" s="8">
        <f t="shared" si="7"/>
        <v>2.8601327346343304E-2</v>
      </c>
      <c r="L8" s="8"/>
      <c r="M8" s="8">
        <f t="shared" si="1"/>
        <v>24.122156051643437</v>
      </c>
      <c r="N8" s="8">
        <f>'2017'!N8</f>
        <v>1.2812999999999999</v>
      </c>
      <c r="O8" s="8">
        <f>'2031'!O8-'2031'!K8</f>
        <v>25.403456051643438</v>
      </c>
      <c r="Q8" s="3">
        <f t="shared" si="2"/>
        <v>25.403456051643438</v>
      </c>
      <c r="R8" s="3">
        <f t="shared" si="3"/>
        <v>0.20623054710060093</v>
      </c>
      <c r="S8" s="3">
        <f t="shared" si="4"/>
        <v>5.2389686397764974</v>
      </c>
    </row>
    <row r="9" spans="1:19" x14ac:dyDescent="0.3">
      <c r="F9" s="24" t="s">
        <v>12</v>
      </c>
      <c r="G9" s="3"/>
      <c r="H9" s="3">
        <f t="shared" si="0"/>
        <v>0.63970233971796686</v>
      </c>
      <c r="I9" s="8">
        <f t="shared" si="6"/>
        <v>0.62472069206035852</v>
      </c>
      <c r="J9" s="8">
        <f t="shared" si="5"/>
        <v>29.850662952701086</v>
      </c>
      <c r="K9" s="8">
        <f t="shared" si="7"/>
        <v>1.4981647657608399E-2</v>
      </c>
      <c r="L9" s="8"/>
      <c r="M9" s="8">
        <f t="shared" si="1"/>
        <v>30.490365292419053</v>
      </c>
      <c r="N9" s="8">
        <f>'2017'!N9</f>
        <v>1.6111999999999997</v>
      </c>
      <c r="O9" s="8">
        <f>'2031'!O9-'2031'!K9</f>
        <v>32.101565292419053</v>
      </c>
      <c r="Q9" s="3">
        <f t="shared" si="2"/>
        <v>32.101565292419053</v>
      </c>
      <c r="R9" s="3">
        <f t="shared" si="3"/>
        <v>0.17628714622641511</v>
      </c>
      <c r="S9" s="3">
        <f t="shared" si="4"/>
        <v>5.65909333480149</v>
      </c>
    </row>
    <row r="10" spans="1:19" x14ac:dyDescent="0.3">
      <c r="F10" s="24" t="s">
        <v>13</v>
      </c>
      <c r="G10" s="3"/>
      <c r="H10" s="3">
        <f t="shared" si="0"/>
        <v>0.42873817309343376</v>
      </c>
      <c r="I10" s="8">
        <f t="shared" si="6"/>
        <v>0.41648046137357236</v>
      </c>
      <c r="J10" s="8">
        <f t="shared" si="5"/>
        <v>25.494431927351918</v>
      </c>
      <c r="K10" s="8">
        <f t="shared" si="7"/>
        <v>1.2257711719861416E-2</v>
      </c>
      <c r="L10" s="8"/>
      <c r="M10" s="8">
        <f t="shared" si="1"/>
        <v>25.923170100445354</v>
      </c>
      <c r="N10" s="8">
        <f>'2017'!N10</f>
        <v>1.3680500000000002</v>
      </c>
      <c r="O10" s="8">
        <f>'2031'!O10-'2031'!K10</f>
        <v>27.291220100445354</v>
      </c>
      <c r="Q10" s="3">
        <f t="shared" si="2"/>
        <v>27.291220100445354</v>
      </c>
      <c r="R10" s="3">
        <f t="shared" si="3"/>
        <v>0.16459877197470851</v>
      </c>
      <c r="S10" s="3">
        <f t="shared" si="4"/>
        <v>4.4921013142247865</v>
      </c>
    </row>
    <row r="11" spans="1:19" x14ac:dyDescent="0.3">
      <c r="F11" s="24" t="s">
        <v>14</v>
      </c>
      <c r="G11" s="3"/>
      <c r="H11" s="3">
        <f t="shared" si="0"/>
        <v>8.171807813240943E-3</v>
      </c>
      <c r="I11" s="8">
        <f t="shared" si="6"/>
        <v>0</v>
      </c>
      <c r="J11" s="8">
        <f t="shared" si="5"/>
        <v>39.184877908223477</v>
      </c>
      <c r="K11" s="8">
        <f t="shared" si="7"/>
        <v>8.171807813240943E-3</v>
      </c>
      <c r="L11" s="8"/>
      <c r="M11" s="8">
        <f t="shared" si="1"/>
        <v>39.193049716036718</v>
      </c>
      <c r="N11" s="8">
        <f>'2017'!N11</f>
        <v>0.88985000000000003</v>
      </c>
      <c r="O11" s="8">
        <f>'2031'!O11-'2031'!K11</f>
        <v>40.082899716036721</v>
      </c>
      <c r="Q11" s="3">
        <f t="shared" si="2"/>
        <v>40.082899716036721</v>
      </c>
      <c r="R11" s="3">
        <f t="shared" si="3"/>
        <v>0.15069629712872953</v>
      </c>
      <c r="S11" s="3">
        <f t="shared" si="4"/>
        <v>6.0403445653889385</v>
      </c>
    </row>
    <row r="12" spans="1:19" x14ac:dyDescent="0.3">
      <c r="F12" s="24" t="s">
        <v>117</v>
      </c>
      <c r="G12" s="3"/>
      <c r="H12" s="3">
        <f t="shared" si="0"/>
        <v>4.0859039066204715E-3</v>
      </c>
      <c r="I12" s="8">
        <f t="shared" si="6"/>
        <v>0</v>
      </c>
      <c r="J12" s="8">
        <f t="shared" si="5"/>
        <v>38.492798382572865</v>
      </c>
      <c r="K12" s="8">
        <f t="shared" si="7"/>
        <v>4.0859039066204715E-3</v>
      </c>
      <c r="L12" s="8"/>
      <c r="M12" s="8">
        <f t="shared" si="1"/>
        <v>38.496884286479485</v>
      </c>
      <c r="N12" s="8">
        <v>0</v>
      </c>
      <c r="O12" s="8">
        <f>'2031'!O12-'2031'!K12</f>
        <v>38.496884286479485</v>
      </c>
      <c r="Q12" s="3">
        <f t="shared" si="2"/>
        <v>38.496884286479485</v>
      </c>
      <c r="R12" s="3">
        <f t="shared" si="3"/>
        <v>6.7000000000000004E-2</v>
      </c>
      <c r="S12" s="3">
        <f t="shared" si="4"/>
        <v>2.5792912471941256</v>
      </c>
    </row>
    <row r="13" spans="1:19" x14ac:dyDescent="0.3">
      <c r="F13" s="24" t="s">
        <v>140</v>
      </c>
      <c r="G13" s="3"/>
      <c r="H13" s="3">
        <f t="shared" si="0"/>
        <v>0</v>
      </c>
      <c r="I13" s="8">
        <f t="shared" si="6"/>
        <v>0</v>
      </c>
      <c r="J13" s="8">
        <f t="shared" si="5"/>
        <v>10.159570185407564</v>
      </c>
      <c r="K13" s="8">
        <f t="shared" si="7"/>
        <v>0</v>
      </c>
      <c r="L13" s="8">
        <f>ForecastingBuildingStock!T12</f>
        <v>5.1631723494422621</v>
      </c>
      <c r="M13" s="8">
        <f t="shared" si="1"/>
        <v>10.159570185407564</v>
      </c>
      <c r="N13" s="8">
        <v>0</v>
      </c>
      <c r="O13" s="8">
        <f>'2031'!O13-'2031'!I13-'2031'!K13+'2031'!L13</f>
        <v>10.159570185407564</v>
      </c>
      <c r="Q13" s="3">
        <f>O13</f>
        <v>10.159570185407564</v>
      </c>
      <c r="R13" s="3">
        <f>J28</f>
        <v>6.7000000000000004E-2</v>
      </c>
      <c r="S13" s="3">
        <f>Q13*R13</f>
        <v>0.68069120242230685</v>
      </c>
    </row>
    <row r="14" spans="1:19" x14ac:dyDescent="0.3">
      <c r="F14" s="25" t="s">
        <v>15</v>
      </c>
      <c r="G14" s="5"/>
      <c r="H14" s="5"/>
      <c r="I14" s="5">
        <f>ForecastingBuildingStock!T26</f>
        <v>8.3296092274714475</v>
      </c>
      <c r="J14" s="7">
        <f>M14-I14-K14</f>
        <v>323.49279190251298</v>
      </c>
      <c r="K14" s="5">
        <f>SUM(K2:K13)</f>
        <v>1.3619679688734905</v>
      </c>
      <c r="L14" s="5">
        <f>SUM(L2:L13)</f>
        <v>5.1631723494422621</v>
      </c>
      <c r="M14" s="5">
        <f t="shared" si="1"/>
        <v>333.18436909885793</v>
      </c>
      <c r="N14" s="7">
        <f>'2017'!N12</f>
        <v>14.78725</v>
      </c>
      <c r="O14" s="5">
        <f>SUM(O2:O13)</f>
        <v>347.97161909885796</v>
      </c>
    </row>
    <row r="16" spans="1:19" ht="55.2" customHeight="1" x14ac:dyDescent="0.3">
      <c r="A16" s="32" t="s">
        <v>51</v>
      </c>
      <c r="B16" s="18" t="s">
        <v>52</v>
      </c>
      <c r="F16" s="23" t="s">
        <v>50</v>
      </c>
      <c r="G16" s="23"/>
      <c r="H16" s="23"/>
      <c r="I16" s="23" t="s">
        <v>112</v>
      </c>
      <c r="J16" s="23" t="s">
        <v>113</v>
      </c>
      <c r="K16" s="23"/>
      <c r="L16" s="23" t="s">
        <v>135</v>
      </c>
      <c r="M16" s="23"/>
      <c r="N16" s="23" t="s">
        <v>143</v>
      </c>
      <c r="O16" s="23" t="s">
        <v>106</v>
      </c>
    </row>
    <row r="17" spans="1:15" x14ac:dyDescent="0.3">
      <c r="A17" s="17" t="s">
        <v>5</v>
      </c>
      <c r="B17">
        <v>5</v>
      </c>
      <c r="C17" s="8">
        <f>($I$14/100)*B17</f>
        <v>0.41648046137357236</v>
      </c>
      <c r="F17" s="24" t="s">
        <v>5</v>
      </c>
      <c r="G17" s="8"/>
      <c r="H17" s="8"/>
      <c r="I17">
        <f>$B$6</f>
        <v>6.7000000000000004E-2</v>
      </c>
      <c r="J17" s="16">
        <f>'2017'!J15</f>
        <v>0.52499873976055444</v>
      </c>
      <c r="K17" s="16"/>
      <c r="L17" s="16">
        <f>$B$6</f>
        <v>6.7000000000000004E-2</v>
      </c>
      <c r="M17" s="16"/>
      <c r="N17" s="16">
        <f>'2017'!J15</f>
        <v>0.52499873976055444</v>
      </c>
      <c r="O17" s="8"/>
    </row>
    <row r="18" spans="1:15" x14ac:dyDescent="0.3">
      <c r="A18" s="24" t="s">
        <v>6</v>
      </c>
      <c r="B18">
        <v>2.5</v>
      </c>
      <c r="C18" s="8">
        <f t="shared" ref="C18:C28" si="8">($I$14/100)*B18</f>
        <v>0.20824023068678618</v>
      </c>
      <c r="F18" s="24" t="s">
        <v>6</v>
      </c>
      <c r="G18" s="8"/>
      <c r="H18" s="8"/>
      <c r="I18">
        <f t="shared" ref="I18:I28" si="9">$B$6</f>
        <v>6.7000000000000004E-2</v>
      </c>
      <c r="J18" s="16">
        <f>'2017'!J16</f>
        <v>0.4658932152406417</v>
      </c>
      <c r="K18" s="16"/>
      <c r="L18" s="16">
        <f t="shared" ref="L18:L28" si="10">$B$6</f>
        <v>6.7000000000000004E-2</v>
      </c>
      <c r="M18" s="16"/>
      <c r="N18" s="16">
        <f>'2017'!J16</f>
        <v>0.4658932152406417</v>
      </c>
      <c r="O18" s="8"/>
    </row>
    <row r="19" spans="1:15" x14ac:dyDescent="0.3">
      <c r="A19" s="17" t="s">
        <v>7</v>
      </c>
      <c r="B19">
        <v>15</v>
      </c>
      <c r="C19" s="8">
        <f t="shared" si="8"/>
        <v>1.249441384120717</v>
      </c>
      <c r="F19" s="24" t="s">
        <v>7</v>
      </c>
      <c r="G19" s="8"/>
      <c r="H19" s="8"/>
      <c r="I19">
        <f t="shared" si="9"/>
        <v>6.7000000000000004E-2</v>
      </c>
      <c r="J19" s="16">
        <f>'2017'!J17</f>
        <v>0.391118354324897</v>
      </c>
      <c r="K19" s="16"/>
      <c r="L19" s="16">
        <f t="shared" si="10"/>
        <v>6.7000000000000004E-2</v>
      </c>
      <c r="M19" s="16"/>
      <c r="N19" s="16">
        <f>'2017'!J17</f>
        <v>0.391118354324897</v>
      </c>
      <c r="O19" s="8"/>
    </row>
    <row r="20" spans="1:15" x14ac:dyDescent="0.3">
      <c r="A20" s="24" t="s">
        <v>8</v>
      </c>
      <c r="B20">
        <v>17.5</v>
      </c>
      <c r="C20" s="8">
        <f t="shared" si="8"/>
        <v>1.4576816148075034</v>
      </c>
      <c r="F20" s="24" t="s">
        <v>8</v>
      </c>
      <c r="G20" s="8"/>
      <c r="H20" s="8"/>
      <c r="I20">
        <f t="shared" si="9"/>
        <v>6.7000000000000004E-2</v>
      </c>
      <c r="J20" s="16">
        <f>'2017'!J18</f>
        <v>0.31852043575875089</v>
      </c>
      <c r="K20" s="16"/>
      <c r="L20" s="16">
        <f t="shared" si="10"/>
        <v>6.7000000000000004E-2</v>
      </c>
      <c r="M20" s="16"/>
      <c r="N20" s="16">
        <f>'2017'!J18</f>
        <v>0.31852043575875089</v>
      </c>
      <c r="O20" s="8"/>
    </row>
    <row r="21" spans="1:15" x14ac:dyDescent="0.3">
      <c r="A21" s="17" t="s">
        <v>9</v>
      </c>
      <c r="B21">
        <v>25</v>
      </c>
      <c r="C21" s="8">
        <f t="shared" si="8"/>
        <v>2.0824023068678619</v>
      </c>
      <c r="F21" s="24" t="s">
        <v>9</v>
      </c>
      <c r="G21" s="8"/>
      <c r="H21" s="8"/>
      <c r="I21">
        <f t="shared" si="9"/>
        <v>6.7000000000000004E-2</v>
      </c>
      <c r="J21" s="16">
        <f>'2017'!J19</f>
        <v>0.2583581140792881</v>
      </c>
      <c r="K21" s="16"/>
      <c r="L21" s="16">
        <f t="shared" si="10"/>
        <v>6.7000000000000004E-2</v>
      </c>
      <c r="M21" s="16"/>
      <c r="N21" s="16">
        <f>'2017'!J19</f>
        <v>0.2583581140792881</v>
      </c>
      <c r="O21" s="8"/>
    </row>
    <row r="22" spans="1:15" x14ac:dyDescent="0.3">
      <c r="A22" s="24" t="s">
        <v>10</v>
      </c>
      <c r="B22">
        <v>12.5</v>
      </c>
      <c r="C22" s="8">
        <f t="shared" si="8"/>
        <v>1.0412011534339309</v>
      </c>
      <c r="F22" s="24" t="s">
        <v>10</v>
      </c>
      <c r="G22" s="8"/>
      <c r="H22" s="8"/>
      <c r="I22">
        <f t="shared" si="9"/>
        <v>6.7000000000000004E-2</v>
      </c>
      <c r="J22" s="16">
        <f>'2017'!J20</f>
        <v>0.20852115377088962</v>
      </c>
      <c r="K22" s="16"/>
      <c r="L22" s="16">
        <f t="shared" si="10"/>
        <v>6.7000000000000004E-2</v>
      </c>
      <c r="M22" s="16"/>
      <c r="N22" s="16">
        <f>'2017'!J20</f>
        <v>0.20852115377088962</v>
      </c>
      <c r="O22" s="8"/>
    </row>
    <row r="23" spans="1:15" x14ac:dyDescent="0.3">
      <c r="A23" s="17" t="s">
        <v>11</v>
      </c>
      <c r="B23">
        <v>10</v>
      </c>
      <c r="C23" s="8">
        <f t="shared" si="8"/>
        <v>0.83296092274714473</v>
      </c>
      <c r="F23" s="24" t="s">
        <v>11</v>
      </c>
      <c r="G23" s="8"/>
      <c r="H23" s="8"/>
      <c r="I23">
        <f t="shared" si="9"/>
        <v>6.7000000000000004E-2</v>
      </c>
      <c r="J23" s="16">
        <f>'2017'!J21</f>
        <v>0.20623054710060093</v>
      </c>
      <c r="K23" s="16"/>
      <c r="L23" s="16">
        <f t="shared" si="10"/>
        <v>6.7000000000000004E-2</v>
      </c>
      <c r="M23" s="16"/>
      <c r="N23" s="16">
        <f>'2017'!J21</f>
        <v>0.20623054710060093</v>
      </c>
      <c r="O23" s="8"/>
    </row>
    <row r="24" spans="1:15" x14ac:dyDescent="0.3">
      <c r="A24" s="24" t="s">
        <v>12</v>
      </c>
      <c r="B24">
        <v>7.5</v>
      </c>
      <c r="C24" s="8">
        <f t="shared" si="8"/>
        <v>0.62472069206035852</v>
      </c>
      <c r="F24" s="24" t="s">
        <v>12</v>
      </c>
      <c r="G24" s="8"/>
      <c r="H24" s="8"/>
      <c r="I24">
        <f t="shared" si="9"/>
        <v>6.7000000000000004E-2</v>
      </c>
      <c r="J24" s="16">
        <f>'2017'!J22</f>
        <v>0.17628714622641511</v>
      </c>
      <c r="K24" s="16"/>
      <c r="L24" s="16">
        <f t="shared" si="10"/>
        <v>6.7000000000000004E-2</v>
      </c>
      <c r="M24" s="16"/>
      <c r="N24" s="16">
        <f>'2017'!J22</f>
        <v>0.17628714622641511</v>
      </c>
      <c r="O24" s="8"/>
    </row>
    <row r="25" spans="1:15" x14ac:dyDescent="0.3">
      <c r="A25" s="17" t="s">
        <v>13</v>
      </c>
      <c r="B25">
        <v>5</v>
      </c>
      <c r="C25" s="8">
        <f t="shared" si="8"/>
        <v>0.41648046137357236</v>
      </c>
      <c r="F25" s="24" t="s">
        <v>13</v>
      </c>
      <c r="G25" s="8"/>
      <c r="H25" s="8"/>
      <c r="I25">
        <f t="shared" si="9"/>
        <v>6.7000000000000004E-2</v>
      </c>
      <c r="J25" s="16">
        <f>'2017'!J23</f>
        <v>0.16459877197470851</v>
      </c>
      <c r="K25" s="16"/>
      <c r="L25" s="16">
        <f t="shared" si="10"/>
        <v>6.7000000000000004E-2</v>
      </c>
      <c r="M25" s="16"/>
      <c r="N25" s="16">
        <f>'2017'!J23</f>
        <v>0.16459877197470851</v>
      </c>
      <c r="O25" s="8"/>
    </row>
    <row r="26" spans="1:15" x14ac:dyDescent="0.3">
      <c r="A26" s="17" t="s">
        <v>138</v>
      </c>
      <c r="B26">
        <v>0</v>
      </c>
      <c r="C26" s="8">
        <f t="shared" si="8"/>
        <v>0</v>
      </c>
      <c r="F26" s="17" t="s">
        <v>138</v>
      </c>
      <c r="G26" s="8"/>
      <c r="H26" s="8"/>
      <c r="I26">
        <f t="shared" si="9"/>
        <v>6.7000000000000004E-2</v>
      </c>
      <c r="J26" s="16">
        <f>'2017'!J24</f>
        <v>0.15069629712872953</v>
      </c>
      <c r="K26" s="16"/>
      <c r="L26" s="16">
        <f t="shared" si="10"/>
        <v>6.7000000000000004E-2</v>
      </c>
      <c r="M26" s="16"/>
      <c r="N26" s="16">
        <f>'2017'!J24</f>
        <v>0.15069629712872953</v>
      </c>
      <c r="O26" s="8"/>
    </row>
    <row r="27" spans="1:15" x14ac:dyDescent="0.3">
      <c r="A27" s="17" t="s">
        <v>139</v>
      </c>
      <c r="B27">
        <v>0</v>
      </c>
      <c r="C27" s="8">
        <f t="shared" si="8"/>
        <v>0</v>
      </c>
      <c r="F27" s="17" t="s">
        <v>139</v>
      </c>
      <c r="G27" s="8"/>
      <c r="H27" s="8"/>
      <c r="I27">
        <f t="shared" si="9"/>
        <v>6.7000000000000004E-2</v>
      </c>
      <c r="J27" s="16">
        <f>'2030'!J26</f>
        <v>6.7000000000000004E-2</v>
      </c>
      <c r="K27" s="7"/>
      <c r="L27" s="16">
        <f t="shared" si="10"/>
        <v>6.7000000000000004E-2</v>
      </c>
      <c r="M27" s="16"/>
      <c r="N27" s="16">
        <f>'2017'!J25</f>
        <v>0.2692514531099427</v>
      </c>
      <c r="O27" s="8"/>
    </row>
    <row r="28" spans="1:15" x14ac:dyDescent="0.3">
      <c r="A28" s="24" t="s">
        <v>140</v>
      </c>
      <c r="B28">
        <v>0</v>
      </c>
      <c r="C28" s="8">
        <f t="shared" si="8"/>
        <v>0</v>
      </c>
      <c r="F28" s="24" t="s">
        <v>140</v>
      </c>
      <c r="G28" s="8"/>
      <c r="H28" s="8"/>
      <c r="I28">
        <f t="shared" si="9"/>
        <v>6.7000000000000004E-2</v>
      </c>
      <c r="J28" s="16">
        <f>B6</f>
        <v>6.7000000000000004E-2</v>
      </c>
      <c r="K28" s="7"/>
      <c r="L28" s="16">
        <f t="shared" si="10"/>
        <v>6.7000000000000004E-2</v>
      </c>
      <c r="M28" s="16"/>
      <c r="N28" s="16"/>
      <c r="O28" s="8"/>
    </row>
    <row r="29" spans="1:15" x14ac:dyDescent="0.3">
      <c r="B29">
        <f>SUM(B17:B28)</f>
        <v>100</v>
      </c>
      <c r="F29" s="25" t="s">
        <v>43</v>
      </c>
      <c r="G29" s="7"/>
      <c r="H29" s="7"/>
      <c r="I29" s="2">
        <f>AVERAGE(I18:I27)</f>
        <v>6.699999999999999E-2</v>
      </c>
      <c r="J29" s="7">
        <f>(1/O14)*(SUM(S2:S13))</f>
        <v>0.22881029369283692</v>
      </c>
      <c r="L29" s="28">
        <f>AVERAGE(L17:L27)</f>
        <v>6.699999999999999E-2</v>
      </c>
      <c r="M29" s="28"/>
      <c r="N29" s="7">
        <f>AVERAGE(N17:N28)</f>
        <v>0.28495220258867443</v>
      </c>
      <c r="O29" s="7">
        <f>O44/O14</f>
        <v>0.22328685304179804</v>
      </c>
    </row>
    <row r="30" spans="1:15" x14ac:dyDescent="0.3">
      <c r="K30" s="35"/>
      <c r="L30" s="35"/>
      <c r="M30" s="35"/>
      <c r="N30" s="35"/>
    </row>
    <row r="31" spans="1:15" ht="57.6" x14ac:dyDescent="0.3">
      <c r="A31" s="26" t="s">
        <v>95</v>
      </c>
      <c r="B31" s="18" t="s">
        <v>52</v>
      </c>
      <c r="F31" s="23" t="s">
        <v>114</v>
      </c>
      <c r="G31" s="23"/>
      <c r="H31" s="23"/>
      <c r="I31" s="23" t="s">
        <v>57</v>
      </c>
      <c r="J31" s="23" t="s">
        <v>60</v>
      </c>
      <c r="K31" s="23"/>
      <c r="L31" s="23" t="s">
        <v>136</v>
      </c>
      <c r="M31" s="23"/>
      <c r="N31" s="23" t="s">
        <v>144</v>
      </c>
      <c r="O31" s="23" t="s">
        <v>61</v>
      </c>
    </row>
    <row r="32" spans="1:15" x14ac:dyDescent="0.3">
      <c r="A32" s="17" t="s">
        <v>5</v>
      </c>
      <c r="B32" s="3">
        <v>2.5</v>
      </c>
      <c r="F32" s="24" t="s">
        <v>5</v>
      </c>
      <c r="I32" s="8">
        <f t="shared" ref="I32:J43" si="11">I2*I17</f>
        <v>2.790419091202935E-2</v>
      </c>
      <c r="J32" s="8">
        <f t="shared" si="11"/>
        <v>3.6503015702257695</v>
      </c>
      <c r="K32" s="8"/>
      <c r="L32" s="8"/>
      <c r="M32" s="8"/>
      <c r="N32" s="8">
        <f>N2*N17</f>
        <v>0.24995189999999995</v>
      </c>
      <c r="O32" s="8">
        <f t="shared" ref="O32:O43" si="12">SUM(I32:N32)</f>
        <v>3.9281576611377989</v>
      </c>
    </row>
    <row r="33" spans="1:15" x14ac:dyDescent="0.3">
      <c r="A33" s="17" t="s">
        <v>6</v>
      </c>
      <c r="B33" s="3">
        <v>3.3</v>
      </c>
      <c r="F33" s="24" t="s">
        <v>6</v>
      </c>
      <c r="I33" s="8">
        <f t="shared" si="11"/>
        <v>1.3952095456014675E-2</v>
      </c>
      <c r="J33" s="8">
        <f t="shared" si="11"/>
        <v>4.1301645158156397</v>
      </c>
      <c r="K33" s="8"/>
      <c r="L33" s="8"/>
      <c r="M33" s="8"/>
      <c r="N33" s="8">
        <f t="shared" ref="N33:N43" si="13">N3*N18</f>
        <v>0.27879049999999994</v>
      </c>
      <c r="O33" s="8">
        <f t="shared" si="12"/>
        <v>4.4229071112716536</v>
      </c>
    </row>
    <row r="34" spans="1:15" x14ac:dyDescent="0.3">
      <c r="A34" s="17" t="s">
        <v>7</v>
      </c>
      <c r="B34" s="3">
        <v>12.6</v>
      </c>
      <c r="F34" s="24" t="s">
        <v>7</v>
      </c>
      <c r="I34" s="8">
        <f t="shared" si="11"/>
        <v>8.3712572736088051E-2</v>
      </c>
      <c r="J34" s="8">
        <f t="shared" si="11"/>
        <v>12.808545466523697</v>
      </c>
      <c r="K34" s="8"/>
      <c r="L34" s="8"/>
      <c r="M34" s="8"/>
      <c r="N34" s="8">
        <f t="shared" si="13"/>
        <v>0.82136809999999993</v>
      </c>
      <c r="O34" s="8">
        <f t="shared" si="12"/>
        <v>13.713626139259784</v>
      </c>
    </row>
    <row r="35" spans="1:15" x14ac:dyDescent="0.3">
      <c r="A35" s="17" t="s">
        <v>8</v>
      </c>
      <c r="B35" s="3">
        <v>11.7</v>
      </c>
      <c r="F35" s="24" t="s">
        <v>8</v>
      </c>
      <c r="I35" s="8">
        <f t="shared" si="11"/>
        <v>9.7664668192102733E-2</v>
      </c>
      <c r="J35" s="8">
        <f t="shared" si="11"/>
        <v>10.011734480611162</v>
      </c>
      <c r="K35" s="8"/>
      <c r="L35" s="8"/>
      <c r="M35" s="8"/>
      <c r="N35" s="8">
        <f t="shared" si="13"/>
        <v>0.62423635</v>
      </c>
      <c r="O35" s="8">
        <f t="shared" si="12"/>
        <v>10.733635498803265</v>
      </c>
    </row>
    <row r="36" spans="1:15" x14ac:dyDescent="0.3">
      <c r="A36" s="17" t="s">
        <v>9</v>
      </c>
      <c r="B36" s="3">
        <v>20.3</v>
      </c>
      <c r="F36" s="24" t="s">
        <v>9</v>
      </c>
      <c r="I36" s="8">
        <f t="shared" si="11"/>
        <v>0.13952095456014676</v>
      </c>
      <c r="J36" s="8">
        <f t="shared" si="11"/>
        <v>14.121375888740003</v>
      </c>
      <c r="K36" s="8"/>
      <c r="L36" s="8"/>
      <c r="M36" s="8"/>
      <c r="N36" s="8">
        <f t="shared" si="13"/>
        <v>0.83319200000000015</v>
      </c>
      <c r="O36" s="8">
        <f t="shared" si="12"/>
        <v>15.094088843300151</v>
      </c>
    </row>
    <row r="37" spans="1:15" x14ac:dyDescent="0.3">
      <c r="A37" s="17" t="s">
        <v>10</v>
      </c>
      <c r="B37" s="3">
        <v>8</v>
      </c>
      <c r="F37" s="24" t="s">
        <v>10</v>
      </c>
      <c r="I37" s="8">
        <f t="shared" si="11"/>
        <v>6.9760477280073382E-2</v>
      </c>
      <c r="J37" s="8">
        <f t="shared" si="11"/>
        <v>4.6694508826967507</v>
      </c>
      <c r="K37" s="8"/>
      <c r="L37" s="8"/>
      <c r="M37" s="8"/>
      <c r="N37" s="8">
        <f t="shared" si="13"/>
        <v>0.26639619999999997</v>
      </c>
      <c r="O37" s="8">
        <f t="shared" si="12"/>
        <v>5.0056075599768244</v>
      </c>
    </row>
    <row r="38" spans="1:15" x14ac:dyDescent="0.3">
      <c r="A38" s="17" t="s">
        <v>11</v>
      </c>
      <c r="B38" s="3">
        <v>10.418866310478581</v>
      </c>
      <c r="F38" s="24" t="s">
        <v>11</v>
      </c>
      <c r="I38" s="8">
        <f t="shared" si="11"/>
        <v>5.58083818240587E-2</v>
      </c>
      <c r="J38" s="8">
        <f t="shared" si="11"/>
        <v>4.7970449855784922</v>
      </c>
      <c r="K38" s="8"/>
      <c r="L38" s="8"/>
      <c r="M38" s="8"/>
      <c r="N38" s="8">
        <f t="shared" si="13"/>
        <v>0.26424319999999996</v>
      </c>
      <c r="O38" s="8">
        <f t="shared" si="12"/>
        <v>5.1170965674025508</v>
      </c>
    </row>
    <row r="39" spans="1:15" x14ac:dyDescent="0.3">
      <c r="A39" s="17" t="s">
        <v>12</v>
      </c>
      <c r="B39" s="3">
        <v>10.6</v>
      </c>
      <c r="F39" s="24" t="s">
        <v>12</v>
      </c>
      <c r="I39" s="8">
        <f t="shared" si="11"/>
        <v>4.1856286368044025E-2</v>
      </c>
      <c r="J39" s="8">
        <f t="shared" si="11"/>
        <v>5.2622881848982486</v>
      </c>
      <c r="K39" s="8"/>
      <c r="L39" s="8"/>
      <c r="M39" s="8"/>
      <c r="N39" s="8">
        <f t="shared" si="13"/>
        <v>0.28403384999999998</v>
      </c>
      <c r="O39" s="8">
        <f t="shared" si="12"/>
        <v>5.5881783212662928</v>
      </c>
    </row>
    <row r="40" spans="1:15" x14ac:dyDescent="0.3">
      <c r="A40" s="17" t="s">
        <v>13</v>
      </c>
      <c r="B40" s="3">
        <v>9.1999999999999993</v>
      </c>
      <c r="F40" s="24" t="s">
        <v>13</v>
      </c>
      <c r="I40" s="8">
        <f t="shared" si="11"/>
        <v>2.790419091202935E-2</v>
      </c>
      <c r="J40" s="8">
        <f t="shared" si="11"/>
        <v>4.1963521874349272</v>
      </c>
      <c r="K40" s="8"/>
      <c r="L40" s="8"/>
      <c r="M40" s="8"/>
      <c r="N40" s="8">
        <f t="shared" si="13"/>
        <v>0.22517935000000003</v>
      </c>
      <c r="O40" s="8">
        <f t="shared" si="12"/>
        <v>4.4494357283469572</v>
      </c>
    </row>
    <row r="41" spans="1:15" x14ac:dyDescent="0.3">
      <c r="A41" s="17" t="s">
        <v>138</v>
      </c>
      <c r="B41" s="3">
        <v>6.9</v>
      </c>
      <c r="F41" s="17" t="s">
        <v>138</v>
      </c>
      <c r="I41" s="8">
        <f t="shared" si="11"/>
        <v>0</v>
      </c>
      <c r="J41" s="8">
        <f t="shared" si="11"/>
        <v>5.9050160042106352</v>
      </c>
      <c r="K41" s="7"/>
      <c r="L41" s="7"/>
      <c r="M41" s="7"/>
      <c r="N41" s="8">
        <f t="shared" si="13"/>
        <v>0.13409709999999997</v>
      </c>
      <c r="O41" s="8">
        <f t="shared" si="12"/>
        <v>6.0391131042106352</v>
      </c>
    </row>
    <row r="42" spans="1:15" x14ac:dyDescent="0.3">
      <c r="A42" s="17" t="s">
        <v>139</v>
      </c>
      <c r="B42" s="3">
        <v>4.481133689521414</v>
      </c>
      <c r="F42" s="17" t="s">
        <v>139</v>
      </c>
      <c r="I42" s="8">
        <f t="shared" si="11"/>
        <v>0</v>
      </c>
      <c r="J42" s="8">
        <f t="shared" si="11"/>
        <v>2.5790174916323823</v>
      </c>
      <c r="L42" s="8"/>
      <c r="M42" s="8"/>
      <c r="N42" s="8">
        <f t="shared" si="13"/>
        <v>0</v>
      </c>
      <c r="O42" s="8">
        <f t="shared" si="12"/>
        <v>2.5790174916323823</v>
      </c>
    </row>
    <row r="43" spans="1:15" x14ac:dyDescent="0.3">
      <c r="A43" s="24" t="s">
        <v>140</v>
      </c>
      <c r="B43" s="3"/>
      <c r="F43" s="24" t="s">
        <v>140</v>
      </c>
      <c r="I43" s="8">
        <f t="shared" si="11"/>
        <v>0</v>
      </c>
      <c r="J43" s="8">
        <f t="shared" si="11"/>
        <v>0.68069120242230685</v>
      </c>
      <c r="L43" s="8">
        <f>L28*ForecastingBuildingStock!T12</f>
        <v>0.34593254741263157</v>
      </c>
      <c r="M43" s="8"/>
      <c r="N43" s="8">
        <f t="shared" si="13"/>
        <v>0</v>
      </c>
      <c r="O43" s="8">
        <f t="shared" si="12"/>
        <v>1.0266237498349384</v>
      </c>
    </row>
    <row r="44" spans="1:15" x14ac:dyDescent="0.3">
      <c r="F44" s="2" t="s">
        <v>15</v>
      </c>
      <c r="G44" s="2"/>
      <c r="H44" s="2"/>
      <c r="I44" s="7">
        <f>SUM(I32:I43)</f>
        <v>0.55808381824058706</v>
      </c>
      <c r="J44" s="7">
        <f>SUM(J32:J43)</f>
        <v>72.81198286079001</v>
      </c>
      <c r="L44" s="7">
        <f>SUM(L32:L43)</f>
        <v>0.34593254741263157</v>
      </c>
      <c r="M44" s="7"/>
      <c r="N44" s="7">
        <f>SUM(N32:N43)</f>
        <v>3.9814885500000003</v>
      </c>
      <c r="O44" s="7">
        <f>SUM(O32:O43)</f>
        <v>77.697487776443225</v>
      </c>
    </row>
    <row r="45" spans="1:15" x14ac:dyDescent="0.3">
      <c r="A45" s="26" t="s">
        <v>98</v>
      </c>
      <c r="B45" s="26" t="s">
        <v>52</v>
      </c>
      <c r="C45" s="26" t="s">
        <v>99</v>
      </c>
    </row>
    <row r="46" spans="1:15" x14ac:dyDescent="0.3">
      <c r="A46" s="17" t="s">
        <v>5</v>
      </c>
      <c r="B46">
        <v>3</v>
      </c>
      <c r="C46" s="8">
        <f>(ForecastingBuildingStock!$T$20/100)*B46</f>
        <v>4.0859039066204722E-2</v>
      </c>
    </row>
    <row r="47" spans="1:15" x14ac:dyDescent="0.3">
      <c r="A47" s="17" t="s">
        <v>6</v>
      </c>
      <c r="B47">
        <v>10</v>
      </c>
      <c r="C47" s="8">
        <f>(ForecastingBuildingStock!$T$20/100)*B47</f>
        <v>0.13619679688734906</v>
      </c>
    </row>
    <row r="48" spans="1:15" x14ac:dyDescent="0.3">
      <c r="A48" s="17" t="s">
        <v>7</v>
      </c>
      <c r="B48">
        <v>28.9</v>
      </c>
      <c r="C48" s="8">
        <f>(ForecastingBuildingStock!$T$20/100)*B48</f>
        <v>0.39360874300443877</v>
      </c>
    </row>
    <row r="49" spans="1:3" x14ac:dyDescent="0.3">
      <c r="A49" s="17" t="s">
        <v>8</v>
      </c>
      <c r="B49">
        <v>22.5</v>
      </c>
      <c r="C49" s="8">
        <f>(ForecastingBuildingStock!$T$20/100)*B49</f>
        <v>0.30644279299653543</v>
      </c>
    </row>
    <row r="50" spans="1:3" x14ac:dyDescent="0.3">
      <c r="A50" s="17" t="s">
        <v>9</v>
      </c>
      <c r="B50">
        <v>24.1</v>
      </c>
      <c r="C50" s="8">
        <f>(ForecastingBuildingStock!$T$20/100)*B50</f>
        <v>0.32823428049851128</v>
      </c>
    </row>
    <row r="51" spans="1:3" x14ac:dyDescent="0.3">
      <c r="A51" s="17" t="s">
        <v>10</v>
      </c>
      <c r="B51">
        <v>6.5</v>
      </c>
      <c r="C51" s="8">
        <f>(ForecastingBuildingStock!$T$20/100)*B51</f>
        <v>8.8527917976776893E-2</v>
      </c>
    </row>
    <row r="52" spans="1:3" x14ac:dyDescent="0.3">
      <c r="A52" s="17" t="s">
        <v>11</v>
      </c>
      <c r="B52">
        <v>2.1</v>
      </c>
      <c r="C52" s="8">
        <f>(ForecastingBuildingStock!$T$20/100)*B52</f>
        <v>2.8601327346343304E-2</v>
      </c>
    </row>
    <row r="53" spans="1:3" x14ac:dyDescent="0.3">
      <c r="A53" s="17" t="s">
        <v>12</v>
      </c>
      <c r="B53">
        <v>1.1000000000000001</v>
      </c>
      <c r="C53" s="8">
        <f>(ForecastingBuildingStock!$T$20/100)*B53</f>
        <v>1.4981647657608399E-2</v>
      </c>
    </row>
    <row r="54" spans="1:3" x14ac:dyDescent="0.3">
      <c r="A54" s="17" t="s">
        <v>13</v>
      </c>
      <c r="B54">
        <v>0.9</v>
      </c>
      <c r="C54" s="8">
        <f>(ForecastingBuildingStock!$T$20/100)*B54</f>
        <v>1.2257711719861416E-2</v>
      </c>
    </row>
    <row r="55" spans="1:3" x14ac:dyDescent="0.3">
      <c r="A55" s="17" t="s">
        <v>138</v>
      </c>
      <c r="B55">
        <v>0.6</v>
      </c>
      <c r="C55" s="8">
        <f>(ForecastingBuildingStock!$T$20/100)*B55</f>
        <v>8.171807813240943E-3</v>
      </c>
    </row>
    <row r="56" spans="1:3" x14ac:dyDescent="0.3">
      <c r="A56" s="17" t="s">
        <v>139</v>
      </c>
      <c r="B56">
        <v>0.3</v>
      </c>
      <c r="C56" s="8">
        <f>(ForecastingBuildingStock!$T$20/100)*B56</f>
        <v>4.0859039066204715E-3</v>
      </c>
    </row>
    <row r="57" spans="1:3" x14ac:dyDescent="0.3">
      <c r="A57" s="24" t="s">
        <v>140</v>
      </c>
      <c r="B57">
        <v>0</v>
      </c>
    </row>
    <row r="58" spans="1:3" x14ac:dyDescent="0.3">
      <c r="B58">
        <f>SUM(B45:B57)</f>
        <v>99.999999999999986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681CD-69D3-46CB-84EB-9A5A13B3ED97}">
  <dimension ref="A1:S58"/>
  <sheetViews>
    <sheetView topLeftCell="A30" workbookViewId="0">
      <selection activeCell="B46" sqref="B46:B56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2033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SUM(C17,C46)</f>
        <v>0.46253734564482152</v>
      </c>
      <c r="I2" s="8">
        <f>IF(H2&gt;=M2,0,C17)</f>
        <v>0.42123196684928343</v>
      </c>
      <c r="J2" s="8">
        <f>M2-I2-K2</f>
        <v>6.9069151778914666</v>
      </c>
      <c r="K2" s="8">
        <f>IF(H2&gt;=M2,0,C46)</f>
        <v>4.1305378795538097E-2</v>
      </c>
      <c r="L2" s="8"/>
      <c r="M2" s="8">
        <f>O2-N2</f>
        <v>7.3694525235362889</v>
      </c>
      <c r="N2" s="8">
        <f>'2017'!N2</f>
        <v>0.47609999999999997</v>
      </c>
      <c r="O2" s="8">
        <f>'2032'!O2-'2032'!K2</f>
        <v>7.8455525235362886</v>
      </c>
      <c r="Q2" s="3">
        <f>O2</f>
        <v>7.8455525235362886</v>
      </c>
      <c r="R2" s="3">
        <f>J17</f>
        <v>0.52499873976055444</v>
      </c>
      <c r="S2" s="3">
        <f>Q2*R2</f>
        <v>4.118905187581789</v>
      </c>
    </row>
    <row r="3" spans="1:19" x14ac:dyDescent="0.3">
      <c r="A3" t="s">
        <v>33</v>
      </c>
      <c r="B3">
        <f>ForecastingBuildingStock!U10</f>
        <v>2.5</v>
      </c>
      <c r="F3" s="24" t="s">
        <v>6</v>
      </c>
      <c r="G3" s="3"/>
      <c r="H3" s="3">
        <f t="shared" ref="H3:H13" si="0">SUM(C18,C47)</f>
        <v>0.34830057940976872</v>
      </c>
      <c r="I3" s="8">
        <f>IF(H3&gt;=M3,0,IF(I2=0,C18+C17,C18))</f>
        <v>0.21061598342464172</v>
      </c>
      <c r="J3" s="8">
        <f>M3-I3-K3</f>
        <v>8.7249850752210865</v>
      </c>
      <c r="K3" s="8">
        <f>IF(H3&gt;=M3,0,IF(K2=0,C47+C46,C47))</f>
        <v>0.137684595985127</v>
      </c>
      <c r="L3" s="8"/>
      <c r="M3" s="8">
        <f t="shared" ref="M3:M14" si="1">O3-N3</f>
        <v>9.0732856546308547</v>
      </c>
      <c r="N3" s="8">
        <f>'2017'!N3</f>
        <v>0.59839999999999993</v>
      </c>
      <c r="O3" s="8">
        <f>'2032'!O3-'2032'!K3</f>
        <v>9.6716856546308545</v>
      </c>
      <c r="Q3" s="3">
        <f t="shared" ref="Q3:Q12" si="2">O3</f>
        <v>9.6716856546308545</v>
      </c>
      <c r="R3" s="3">
        <f t="shared" ref="R3:R12" si="3">J18</f>
        <v>0.4658932152406417</v>
      </c>
      <c r="S3" s="3">
        <f t="shared" ref="S3:S12" si="4">Q3*R3</f>
        <v>4.5059727264327591</v>
      </c>
    </row>
    <row r="4" spans="1:19" x14ac:dyDescent="0.3">
      <c r="A4" t="s">
        <v>74</v>
      </c>
      <c r="B4" s="3">
        <f>ForecastingBuildingStock!U26</f>
        <v>8.4246393369856687</v>
      </c>
      <c r="F4" s="24" t="s">
        <v>7</v>
      </c>
      <c r="G4" s="3"/>
      <c r="H4" s="3">
        <f t="shared" si="0"/>
        <v>1.6616043829448672</v>
      </c>
      <c r="I4" s="8">
        <f>IF(H4&gt;=M4,0,IF(I3=0,C19+C18,C19))</f>
        <v>1.2636959005478503</v>
      </c>
      <c r="J4" s="8">
        <f t="shared" ref="J4:J13" si="5">M4-I4-K4</f>
        <v>32.336352443853855</v>
      </c>
      <c r="K4" s="8">
        <f>IF(H4&gt;=M4,0,IF(K3=0,C48+C47,C48))</f>
        <v>0.39790848239701698</v>
      </c>
      <c r="L4" s="8"/>
      <c r="M4" s="8">
        <f t="shared" si="1"/>
        <v>33.99795682679872</v>
      </c>
      <c r="N4" s="8">
        <f>'2017'!N4</f>
        <v>2.10005</v>
      </c>
      <c r="O4" s="8">
        <f>'2032'!O4-'2032'!K4</f>
        <v>36.098006826798724</v>
      </c>
      <c r="Q4" s="3">
        <f t="shared" si="2"/>
        <v>36.098006826798724</v>
      </c>
      <c r="R4" s="3">
        <f t="shared" si="3"/>
        <v>0.391118354324897</v>
      </c>
      <c r="S4" s="3">
        <f t="shared" si="4"/>
        <v>14.118593024506414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1.7841022249390277</v>
      </c>
      <c r="I5" s="8">
        <f t="shared" ref="I5:I13" si="6">IF(H5&gt;=M5,0,IF(I4=0,C20+C19,C20))</f>
        <v>1.474311883972492</v>
      </c>
      <c r="J5" s="8">
        <f t="shared" si="5"/>
        <v>31.105579841463058</v>
      </c>
      <c r="K5" s="8">
        <f t="shared" ref="K5:K13" si="7">IF(H5&gt;=M5,0,IF(K4=0,C49+C48,C49))</f>
        <v>0.30979034096653574</v>
      </c>
      <c r="L5" s="8"/>
      <c r="M5" s="8">
        <f t="shared" si="1"/>
        <v>32.889682066402088</v>
      </c>
      <c r="N5" s="8">
        <f>'2017'!N5</f>
        <v>1.9598</v>
      </c>
      <c r="O5" s="8">
        <f>'2032'!O5-'2032'!K5</f>
        <v>34.849482066402089</v>
      </c>
      <c r="Q5" s="3">
        <f t="shared" si="2"/>
        <v>34.849482066402089</v>
      </c>
      <c r="R5" s="3">
        <f t="shared" si="3"/>
        <v>0.31852043575875089</v>
      </c>
      <c r="S5" s="3">
        <f t="shared" si="4"/>
        <v>11.100272213757167</v>
      </c>
    </row>
    <row r="6" spans="1:19" x14ac:dyDescent="0.3">
      <c r="A6" t="s">
        <v>21</v>
      </c>
      <c r="B6">
        <f>ForecastingBuildingStock!U14</f>
        <v>6.7000000000000004E-2</v>
      </c>
      <c r="F6" s="24" t="s">
        <v>9</v>
      </c>
      <c r="G6" s="3"/>
      <c r="H6" s="3">
        <f t="shared" si="0"/>
        <v>2.4379797105705734</v>
      </c>
      <c r="I6" s="8">
        <f t="shared" si="6"/>
        <v>2.1061598342464172</v>
      </c>
      <c r="J6" s="8">
        <f t="shared" si="5"/>
        <v>54.302570024971665</v>
      </c>
      <c r="K6" s="8">
        <f t="shared" si="7"/>
        <v>0.3318198763241561</v>
      </c>
      <c r="L6" s="8"/>
      <c r="M6" s="8">
        <f t="shared" si="1"/>
        <v>56.740549735542238</v>
      </c>
      <c r="N6" s="8">
        <f>'2017'!N6</f>
        <v>3.2249499999999998</v>
      </c>
      <c r="O6" s="8">
        <f>'2032'!O6-'2032'!K6</f>
        <v>59.965499735542238</v>
      </c>
      <c r="Q6" s="3">
        <f t="shared" si="2"/>
        <v>59.965499735542238</v>
      </c>
      <c r="R6" s="3">
        <f t="shared" si="3"/>
        <v>0.2583581140792881</v>
      </c>
      <c r="S6" s="3">
        <f t="shared" si="4"/>
        <v>15.492573421496742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1.1425749045135412</v>
      </c>
      <c r="I7" s="8">
        <f t="shared" si="6"/>
        <v>1.0530799171232086</v>
      </c>
      <c r="J7" s="8">
        <f t="shared" si="5"/>
        <v>22.291802184572749</v>
      </c>
      <c r="K7" s="8">
        <f t="shared" si="7"/>
        <v>8.9494987390332542E-2</v>
      </c>
      <c r="L7" s="8"/>
      <c r="M7" s="8">
        <f t="shared" si="1"/>
        <v>23.43437708908629</v>
      </c>
      <c r="N7" s="8">
        <f>'2017'!N7</f>
        <v>1.2775499999999997</v>
      </c>
      <c r="O7" s="8">
        <f>'2032'!O7-'2032'!K7</f>
        <v>24.711927089086291</v>
      </c>
      <c r="Q7" s="3">
        <f t="shared" si="2"/>
        <v>24.711927089086291</v>
      </c>
      <c r="R7" s="3">
        <f t="shared" si="3"/>
        <v>0.20852115377088962</v>
      </c>
      <c r="S7" s="3">
        <f t="shared" si="4"/>
        <v>5.1529595485183748</v>
      </c>
    </row>
    <row r="8" spans="1:19" x14ac:dyDescent="0.3">
      <c r="A8" t="s">
        <v>31</v>
      </c>
      <c r="B8" s="8">
        <f>B4*B6</f>
        <v>0.56445083557803988</v>
      </c>
      <c r="F8" s="24" t="s">
        <v>11</v>
      </c>
      <c r="G8" s="3"/>
      <c r="H8" s="3">
        <f t="shared" si="0"/>
        <v>0.87137769885544358</v>
      </c>
      <c r="I8" s="8">
        <f t="shared" si="6"/>
        <v>0.84246393369856687</v>
      </c>
      <c r="J8" s="8">
        <f t="shared" si="5"/>
        <v>23.222177025441649</v>
      </c>
      <c r="K8" s="8">
        <f t="shared" si="7"/>
        <v>2.8913765156876672E-2</v>
      </c>
      <c r="L8" s="8"/>
      <c r="M8" s="8">
        <f t="shared" si="1"/>
        <v>24.093554724297093</v>
      </c>
      <c r="N8" s="8">
        <f>'2017'!N8</f>
        <v>1.2812999999999999</v>
      </c>
      <c r="O8" s="8">
        <f>'2032'!O8-'2032'!K8</f>
        <v>25.374854724297094</v>
      </c>
      <c r="Q8" s="3">
        <f t="shared" si="2"/>
        <v>25.374854724297094</v>
      </c>
      <c r="R8" s="3">
        <f t="shared" si="3"/>
        <v>0.20623054710060093</v>
      </c>
      <c r="S8" s="3">
        <f t="shared" si="4"/>
        <v>5.2330701723900583</v>
      </c>
    </row>
    <row r="9" spans="1:19" x14ac:dyDescent="0.3">
      <c r="F9" s="24" t="s">
        <v>12</v>
      </c>
      <c r="G9" s="3"/>
      <c r="H9" s="3">
        <f t="shared" si="0"/>
        <v>0.64699325583228917</v>
      </c>
      <c r="I9" s="8">
        <f t="shared" si="6"/>
        <v>0.63184795027392515</v>
      </c>
      <c r="J9" s="8">
        <f t="shared" si="5"/>
        <v>29.828390388929158</v>
      </c>
      <c r="K9" s="8">
        <f t="shared" si="7"/>
        <v>1.5145305558363971E-2</v>
      </c>
      <c r="L9" s="8"/>
      <c r="M9" s="8">
        <f t="shared" si="1"/>
        <v>30.475383644761447</v>
      </c>
      <c r="N9" s="8">
        <f>'2017'!N9</f>
        <v>1.6111999999999997</v>
      </c>
      <c r="O9" s="8">
        <f>'2032'!O9-'2032'!K9</f>
        <v>32.086583644761447</v>
      </c>
      <c r="Q9" s="3">
        <f t="shared" si="2"/>
        <v>32.086583644761447</v>
      </c>
      <c r="R9" s="3">
        <f t="shared" si="3"/>
        <v>0.17628714622641511</v>
      </c>
      <c r="S9" s="3">
        <f t="shared" si="4"/>
        <v>5.656452262890161</v>
      </c>
    </row>
    <row r="10" spans="1:19" x14ac:dyDescent="0.3">
      <c r="F10" s="24" t="s">
        <v>13</v>
      </c>
      <c r="G10" s="3"/>
      <c r="H10" s="3">
        <f t="shared" si="0"/>
        <v>0.43362358048794486</v>
      </c>
      <c r="I10" s="8">
        <f t="shared" si="6"/>
        <v>0.42123196684928343</v>
      </c>
      <c r="J10" s="8">
        <f t="shared" si="5"/>
        <v>25.477288808237546</v>
      </c>
      <c r="K10" s="8">
        <f t="shared" si="7"/>
        <v>1.239161363866143E-2</v>
      </c>
      <c r="L10" s="8"/>
      <c r="M10" s="8">
        <f t="shared" si="1"/>
        <v>25.910912388725492</v>
      </c>
      <c r="N10" s="8">
        <f>'2017'!N10</f>
        <v>1.3680500000000002</v>
      </c>
      <c r="O10" s="8">
        <f>'2032'!O10-'2032'!K10</f>
        <v>27.278962388725493</v>
      </c>
      <c r="Q10" s="3">
        <f t="shared" si="2"/>
        <v>27.278962388725493</v>
      </c>
      <c r="R10" s="3">
        <f t="shared" si="3"/>
        <v>0.16459877197470851</v>
      </c>
      <c r="S10" s="3">
        <f t="shared" si="4"/>
        <v>4.4900837099284772</v>
      </c>
    </row>
    <row r="11" spans="1:19" x14ac:dyDescent="0.3">
      <c r="F11" s="24" t="s">
        <v>14</v>
      </c>
      <c r="G11" s="3"/>
      <c r="H11" s="3">
        <f t="shared" si="0"/>
        <v>8.2610757591076202E-3</v>
      </c>
      <c r="I11" s="8">
        <f t="shared" si="6"/>
        <v>0</v>
      </c>
      <c r="J11" s="8">
        <f t="shared" si="5"/>
        <v>39.176616832464369</v>
      </c>
      <c r="K11" s="8">
        <f t="shared" si="7"/>
        <v>8.2610757591076202E-3</v>
      </c>
      <c r="L11" s="8"/>
      <c r="M11" s="8">
        <f t="shared" si="1"/>
        <v>39.184877908223477</v>
      </c>
      <c r="N11" s="8">
        <f>'2017'!N11</f>
        <v>0.88985000000000003</v>
      </c>
      <c r="O11" s="8">
        <f>'2032'!O11-'2032'!K11</f>
        <v>40.07472790822348</v>
      </c>
      <c r="Q11" s="3">
        <f t="shared" si="2"/>
        <v>40.07472790822348</v>
      </c>
      <c r="R11" s="3">
        <f t="shared" si="3"/>
        <v>0.15069629712872953</v>
      </c>
      <c r="S11" s="3">
        <f t="shared" si="4"/>
        <v>6.0391131042106352</v>
      </c>
    </row>
    <row r="12" spans="1:19" x14ac:dyDescent="0.3">
      <c r="F12" s="24" t="s">
        <v>117</v>
      </c>
      <c r="G12" s="3"/>
      <c r="H12" s="3">
        <f t="shared" si="0"/>
        <v>4.1305378795538101E-3</v>
      </c>
      <c r="I12" s="8">
        <f t="shared" si="6"/>
        <v>0</v>
      </c>
      <c r="J12" s="8">
        <f t="shared" si="5"/>
        <v>38.48866784469331</v>
      </c>
      <c r="K12" s="8">
        <f t="shared" si="7"/>
        <v>4.1305378795538101E-3</v>
      </c>
      <c r="L12" s="8"/>
      <c r="M12" s="8">
        <f t="shared" si="1"/>
        <v>38.492798382572865</v>
      </c>
      <c r="N12" s="8">
        <v>0</v>
      </c>
      <c r="O12" s="8">
        <f>'2032'!O12-'2032'!K12</f>
        <v>38.492798382572865</v>
      </c>
      <c r="Q12" s="3">
        <f t="shared" si="2"/>
        <v>38.492798382572865</v>
      </c>
      <c r="R12" s="3">
        <f t="shared" si="3"/>
        <v>6.7000000000000004E-2</v>
      </c>
      <c r="S12" s="3">
        <f t="shared" si="4"/>
        <v>2.5790174916323823</v>
      </c>
    </row>
    <row r="13" spans="1:19" x14ac:dyDescent="0.3">
      <c r="F13" s="24" t="s">
        <v>140</v>
      </c>
      <c r="G13" s="3"/>
      <c r="H13" s="3">
        <f t="shared" si="0"/>
        <v>0</v>
      </c>
      <c r="I13" s="8">
        <f t="shared" si="6"/>
        <v>0</v>
      </c>
      <c r="J13" s="8">
        <f t="shared" si="5"/>
        <v>15.322742534849827</v>
      </c>
      <c r="K13" s="8">
        <f t="shared" si="7"/>
        <v>0</v>
      </c>
      <c r="L13" s="8">
        <f>ForecastingBuildingStock!U12</f>
        <v>5.2195742864828691</v>
      </c>
      <c r="M13" s="8">
        <f t="shared" si="1"/>
        <v>15.322742534849827</v>
      </c>
      <c r="N13" s="8">
        <v>0</v>
      </c>
      <c r="O13" s="8">
        <f>'2032'!O13-'2032'!I13-'2032'!K13+'2032'!L13</f>
        <v>15.322742534849827</v>
      </c>
      <c r="Q13" s="3">
        <f>O13</f>
        <v>15.322742534849827</v>
      </c>
      <c r="R13" s="3">
        <f>J28</f>
        <v>6.7000000000000004E-2</v>
      </c>
      <c r="S13" s="3">
        <f>Q13*R13</f>
        <v>1.0266237498349384</v>
      </c>
    </row>
    <row r="14" spans="1:19" x14ac:dyDescent="0.3">
      <c r="F14" s="25" t="s">
        <v>15</v>
      </c>
      <c r="G14" s="5"/>
      <c r="H14" s="5"/>
      <c r="I14" s="5">
        <f>ForecastingBuildingStock!U26</f>
        <v>8.4246393369856687</v>
      </c>
      <c r="J14" s="7">
        <f>M14-I14-K14</f>
        <v>327.18408818258985</v>
      </c>
      <c r="K14" s="5">
        <f>SUM(K2:K13)</f>
        <v>1.3768459598512701</v>
      </c>
      <c r="L14" s="5">
        <f>SUM(L2:L13)</f>
        <v>5.2195742864828691</v>
      </c>
      <c r="M14" s="5">
        <f t="shared" si="1"/>
        <v>336.98557347942676</v>
      </c>
      <c r="N14" s="7">
        <f>'2017'!N12</f>
        <v>14.78725</v>
      </c>
      <c r="O14" s="5">
        <f>SUM(O2:O13)</f>
        <v>351.77282347942673</v>
      </c>
    </row>
    <row r="16" spans="1:19" ht="55.2" customHeight="1" x14ac:dyDescent="0.3">
      <c r="A16" s="32" t="s">
        <v>51</v>
      </c>
      <c r="B16" s="18" t="s">
        <v>52</v>
      </c>
      <c r="F16" s="23" t="s">
        <v>50</v>
      </c>
      <c r="G16" s="23"/>
      <c r="H16" s="23"/>
      <c r="I16" s="23" t="s">
        <v>112</v>
      </c>
      <c r="J16" s="23" t="s">
        <v>113</v>
      </c>
      <c r="K16" s="23"/>
      <c r="L16" s="23" t="s">
        <v>135</v>
      </c>
      <c r="M16" s="23"/>
      <c r="N16" s="23" t="s">
        <v>143</v>
      </c>
      <c r="O16" s="23" t="s">
        <v>106</v>
      </c>
    </row>
    <row r="17" spans="1:15" x14ac:dyDescent="0.3">
      <c r="A17" s="17" t="s">
        <v>5</v>
      </c>
      <c r="B17">
        <v>5</v>
      </c>
      <c r="C17" s="8">
        <f>($I$14/100)*B17</f>
        <v>0.42123196684928343</v>
      </c>
      <c r="F17" s="24" t="s">
        <v>5</v>
      </c>
      <c r="G17" s="8"/>
      <c r="H17" s="8"/>
      <c r="I17">
        <f>$B$6</f>
        <v>6.7000000000000004E-2</v>
      </c>
      <c r="J17" s="16">
        <f>'2017'!J15</f>
        <v>0.52499873976055444</v>
      </c>
      <c r="K17" s="16"/>
      <c r="L17" s="16">
        <f>$B$6</f>
        <v>6.7000000000000004E-2</v>
      </c>
      <c r="M17" s="16"/>
      <c r="N17" s="16">
        <f>'2017'!J15</f>
        <v>0.52499873976055444</v>
      </c>
      <c r="O17" s="8"/>
    </row>
    <row r="18" spans="1:15" x14ac:dyDescent="0.3">
      <c r="A18" s="24" t="s">
        <v>6</v>
      </c>
      <c r="B18">
        <v>2.5</v>
      </c>
      <c r="C18" s="8">
        <f t="shared" ref="C18:C28" si="8">($I$14/100)*B18</f>
        <v>0.21061598342464172</v>
      </c>
      <c r="F18" s="24" t="s">
        <v>6</v>
      </c>
      <c r="G18" s="8"/>
      <c r="H18" s="8"/>
      <c r="I18">
        <f t="shared" ref="I18:I28" si="9">$B$6</f>
        <v>6.7000000000000004E-2</v>
      </c>
      <c r="J18" s="16">
        <f>'2017'!J16</f>
        <v>0.4658932152406417</v>
      </c>
      <c r="K18" s="16"/>
      <c r="L18" s="16">
        <f t="shared" ref="L18:L28" si="10">$B$6</f>
        <v>6.7000000000000004E-2</v>
      </c>
      <c r="M18" s="16"/>
      <c r="N18" s="16">
        <f>'2017'!J16</f>
        <v>0.4658932152406417</v>
      </c>
      <c r="O18" s="8"/>
    </row>
    <row r="19" spans="1:15" x14ac:dyDescent="0.3">
      <c r="A19" s="17" t="s">
        <v>7</v>
      </c>
      <c r="B19">
        <v>15</v>
      </c>
      <c r="C19" s="8">
        <f t="shared" si="8"/>
        <v>1.2636959005478503</v>
      </c>
      <c r="F19" s="24" t="s">
        <v>7</v>
      </c>
      <c r="G19" s="8"/>
      <c r="H19" s="8"/>
      <c r="I19">
        <f t="shared" si="9"/>
        <v>6.7000000000000004E-2</v>
      </c>
      <c r="J19" s="16">
        <f>'2017'!J17</f>
        <v>0.391118354324897</v>
      </c>
      <c r="K19" s="16"/>
      <c r="L19" s="16">
        <f t="shared" si="10"/>
        <v>6.7000000000000004E-2</v>
      </c>
      <c r="M19" s="16"/>
      <c r="N19" s="16">
        <f>'2017'!J17</f>
        <v>0.391118354324897</v>
      </c>
      <c r="O19" s="8"/>
    </row>
    <row r="20" spans="1:15" x14ac:dyDescent="0.3">
      <c r="A20" s="24" t="s">
        <v>8</v>
      </c>
      <c r="B20">
        <v>17.5</v>
      </c>
      <c r="C20" s="8">
        <f t="shared" si="8"/>
        <v>1.474311883972492</v>
      </c>
      <c r="F20" s="24" t="s">
        <v>8</v>
      </c>
      <c r="G20" s="8"/>
      <c r="H20" s="8"/>
      <c r="I20">
        <f t="shared" si="9"/>
        <v>6.7000000000000004E-2</v>
      </c>
      <c r="J20" s="16">
        <f>'2017'!J18</f>
        <v>0.31852043575875089</v>
      </c>
      <c r="K20" s="16"/>
      <c r="L20" s="16">
        <f t="shared" si="10"/>
        <v>6.7000000000000004E-2</v>
      </c>
      <c r="M20" s="16"/>
      <c r="N20" s="16">
        <f>'2017'!J18</f>
        <v>0.31852043575875089</v>
      </c>
      <c r="O20" s="8"/>
    </row>
    <row r="21" spans="1:15" x14ac:dyDescent="0.3">
      <c r="A21" s="17" t="s">
        <v>9</v>
      </c>
      <c r="B21">
        <v>25</v>
      </c>
      <c r="C21" s="8">
        <f t="shared" si="8"/>
        <v>2.1061598342464172</v>
      </c>
      <c r="F21" s="24" t="s">
        <v>9</v>
      </c>
      <c r="G21" s="8"/>
      <c r="H21" s="8"/>
      <c r="I21">
        <f t="shared" si="9"/>
        <v>6.7000000000000004E-2</v>
      </c>
      <c r="J21" s="16">
        <f>'2017'!J19</f>
        <v>0.2583581140792881</v>
      </c>
      <c r="K21" s="16"/>
      <c r="L21" s="16">
        <f t="shared" si="10"/>
        <v>6.7000000000000004E-2</v>
      </c>
      <c r="M21" s="16"/>
      <c r="N21" s="16">
        <f>'2017'!J19</f>
        <v>0.2583581140792881</v>
      </c>
      <c r="O21" s="8"/>
    </row>
    <row r="22" spans="1:15" x14ac:dyDescent="0.3">
      <c r="A22" s="24" t="s">
        <v>10</v>
      </c>
      <c r="B22">
        <v>12.5</v>
      </c>
      <c r="C22" s="8">
        <f t="shared" si="8"/>
        <v>1.0530799171232086</v>
      </c>
      <c r="F22" s="24" t="s">
        <v>10</v>
      </c>
      <c r="G22" s="8"/>
      <c r="H22" s="8"/>
      <c r="I22">
        <f t="shared" si="9"/>
        <v>6.7000000000000004E-2</v>
      </c>
      <c r="J22" s="16">
        <f>'2017'!J20</f>
        <v>0.20852115377088962</v>
      </c>
      <c r="K22" s="16"/>
      <c r="L22" s="16">
        <f t="shared" si="10"/>
        <v>6.7000000000000004E-2</v>
      </c>
      <c r="M22" s="16"/>
      <c r="N22" s="16">
        <f>'2017'!J20</f>
        <v>0.20852115377088962</v>
      </c>
      <c r="O22" s="8"/>
    </row>
    <row r="23" spans="1:15" x14ac:dyDescent="0.3">
      <c r="A23" s="17" t="s">
        <v>11</v>
      </c>
      <c r="B23">
        <v>10</v>
      </c>
      <c r="C23" s="8">
        <f t="shared" si="8"/>
        <v>0.84246393369856687</v>
      </c>
      <c r="F23" s="24" t="s">
        <v>11</v>
      </c>
      <c r="G23" s="8"/>
      <c r="H23" s="8"/>
      <c r="I23">
        <f t="shared" si="9"/>
        <v>6.7000000000000004E-2</v>
      </c>
      <c r="J23" s="16">
        <f>'2017'!J21</f>
        <v>0.20623054710060093</v>
      </c>
      <c r="K23" s="16"/>
      <c r="L23" s="16">
        <f t="shared" si="10"/>
        <v>6.7000000000000004E-2</v>
      </c>
      <c r="M23" s="16"/>
      <c r="N23" s="16">
        <f>'2017'!J21</f>
        <v>0.20623054710060093</v>
      </c>
      <c r="O23" s="8"/>
    </row>
    <row r="24" spans="1:15" x14ac:dyDescent="0.3">
      <c r="A24" s="24" t="s">
        <v>12</v>
      </c>
      <c r="B24">
        <v>7.5</v>
      </c>
      <c r="C24" s="8">
        <f t="shared" si="8"/>
        <v>0.63184795027392515</v>
      </c>
      <c r="F24" s="24" t="s">
        <v>12</v>
      </c>
      <c r="G24" s="8"/>
      <c r="H24" s="8"/>
      <c r="I24">
        <f t="shared" si="9"/>
        <v>6.7000000000000004E-2</v>
      </c>
      <c r="J24" s="16">
        <f>'2017'!J22</f>
        <v>0.17628714622641511</v>
      </c>
      <c r="K24" s="16"/>
      <c r="L24" s="16">
        <f t="shared" si="10"/>
        <v>6.7000000000000004E-2</v>
      </c>
      <c r="M24" s="16"/>
      <c r="N24" s="16">
        <f>'2017'!J22</f>
        <v>0.17628714622641511</v>
      </c>
      <c r="O24" s="8"/>
    </row>
    <row r="25" spans="1:15" x14ac:dyDescent="0.3">
      <c r="A25" s="17" t="s">
        <v>13</v>
      </c>
      <c r="B25">
        <v>5</v>
      </c>
      <c r="C25" s="8">
        <f t="shared" si="8"/>
        <v>0.42123196684928343</v>
      </c>
      <c r="F25" s="24" t="s">
        <v>13</v>
      </c>
      <c r="G25" s="8"/>
      <c r="H25" s="8"/>
      <c r="I25">
        <f t="shared" si="9"/>
        <v>6.7000000000000004E-2</v>
      </c>
      <c r="J25" s="16">
        <f>'2017'!J23</f>
        <v>0.16459877197470851</v>
      </c>
      <c r="K25" s="16"/>
      <c r="L25" s="16">
        <f t="shared" si="10"/>
        <v>6.7000000000000004E-2</v>
      </c>
      <c r="M25" s="16"/>
      <c r="N25" s="16">
        <f>'2017'!J23</f>
        <v>0.16459877197470851</v>
      </c>
      <c r="O25" s="8"/>
    </row>
    <row r="26" spans="1:15" x14ac:dyDescent="0.3">
      <c r="A26" s="17" t="s">
        <v>138</v>
      </c>
      <c r="B26">
        <v>0</v>
      </c>
      <c r="C26" s="8">
        <f t="shared" si="8"/>
        <v>0</v>
      </c>
      <c r="F26" s="17" t="s">
        <v>138</v>
      </c>
      <c r="G26" s="8"/>
      <c r="H26" s="8"/>
      <c r="I26">
        <f t="shared" si="9"/>
        <v>6.7000000000000004E-2</v>
      </c>
      <c r="J26" s="16">
        <f>'2017'!J24</f>
        <v>0.15069629712872953</v>
      </c>
      <c r="K26" s="16"/>
      <c r="L26" s="16">
        <f t="shared" si="10"/>
        <v>6.7000000000000004E-2</v>
      </c>
      <c r="M26" s="16"/>
      <c r="N26" s="16">
        <f>'2017'!J24</f>
        <v>0.15069629712872953</v>
      </c>
      <c r="O26" s="8"/>
    </row>
    <row r="27" spans="1:15" x14ac:dyDescent="0.3">
      <c r="A27" s="17" t="s">
        <v>139</v>
      </c>
      <c r="B27">
        <v>0</v>
      </c>
      <c r="C27" s="8">
        <f t="shared" si="8"/>
        <v>0</v>
      </c>
      <c r="F27" s="17" t="s">
        <v>139</v>
      </c>
      <c r="G27" s="8"/>
      <c r="H27" s="8"/>
      <c r="I27">
        <f t="shared" si="9"/>
        <v>6.7000000000000004E-2</v>
      </c>
      <c r="J27" s="16">
        <f>'2030'!J26</f>
        <v>6.7000000000000004E-2</v>
      </c>
      <c r="K27" s="7"/>
      <c r="L27" s="16">
        <f t="shared" si="10"/>
        <v>6.7000000000000004E-2</v>
      </c>
      <c r="M27" s="16"/>
      <c r="N27" s="16">
        <f>'2017'!J25</f>
        <v>0.2692514531099427</v>
      </c>
      <c r="O27" s="8"/>
    </row>
    <row r="28" spans="1:15" x14ac:dyDescent="0.3">
      <c r="A28" s="24" t="s">
        <v>140</v>
      </c>
      <c r="B28">
        <v>0</v>
      </c>
      <c r="C28" s="8">
        <f t="shared" si="8"/>
        <v>0</v>
      </c>
      <c r="F28" s="24" t="s">
        <v>140</v>
      </c>
      <c r="G28" s="8"/>
      <c r="H28" s="8"/>
      <c r="I28">
        <f t="shared" si="9"/>
        <v>6.7000000000000004E-2</v>
      </c>
      <c r="J28" s="16">
        <f>B6</f>
        <v>6.7000000000000004E-2</v>
      </c>
      <c r="K28" s="7"/>
      <c r="L28" s="16">
        <f t="shared" si="10"/>
        <v>6.7000000000000004E-2</v>
      </c>
      <c r="M28" s="16"/>
      <c r="N28" s="16"/>
      <c r="O28" s="8"/>
    </row>
    <row r="29" spans="1:15" x14ac:dyDescent="0.3">
      <c r="B29">
        <f>SUM(B17:B28)</f>
        <v>100</v>
      </c>
      <c r="F29" s="25" t="s">
        <v>43</v>
      </c>
      <c r="G29" s="7"/>
      <c r="H29" s="7"/>
      <c r="I29" s="2">
        <f>AVERAGE(I18:I27)</f>
        <v>6.699999999999999E-2</v>
      </c>
      <c r="J29" s="7">
        <f>(1/O14)*(SUM(S2:S13))</f>
        <v>0.2260368945693447</v>
      </c>
      <c r="L29" s="28">
        <f>AVERAGE(L17:L27)</f>
        <v>6.699999999999999E-2</v>
      </c>
      <c r="M29" s="28"/>
      <c r="N29" s="7">
        <f>AVERAGE(N17:N28)</f>
        <v>0.28495220258867443</v>
      </c>
      <c r="O29" s="7">
        <f>O44/O14</f>
        <v>0.2205109508693382</v>
      </c>
    </row>
    <row r="30" spans="1:15" x14ac:dyDescent="0.3">
      <c r="K30" s="35"/>
      <c r="L30" s="35"/>
      <c r="M30" s="35"/>
      <c r="N30" s="35"/>
    </row>
    <row r="31" spans="1:15" ht="57.6" x14ac:dyDescent="0.3">
      <c r="A31" s="26" t="s">
        <v>95</v>
      </c>
      <c r="B31" s="18" t="s">
        <v>52</v>
      </c>
      <c r="F31" s="23" t="s">
        <v>114</v>
      </c>
      <c r="G31" s="23"/>
      <c r="H31" s="23"/>
      <c r="I31" s="23" t="s">
        <v>57</v>
      </c>
      <c r="J31" s="23" t="s">
        <v>60</v>
      </c>
      <c r="K31" s="23"/>
      <c r="L31" s="23" t="s">
        <v>136</v>
      </c>
      <c r="M31" s="23"/>
      <c r="N31" s="23" t="s">
        <v>144</v>
      </c>
      <c r="O31" s="23" t="s">
        <v>61</v>
      </c>
    </row>
    <row r="32" spans="1:15" x14ac:dyDescent="0.3">
      <c r="A32" s="17" t="s">
        <v>5</v>
      </c>
      <c r="B32" s="3">
        <v>2.4</v>
      </c>
      <c r="F32" s="24" t="s">
        <v>5</v>
      </c>
      <c r="I32" s="8">
        <f t="shared" ref="I32:J43" si="11">I2*I17</f>
        <v>2.8222541778901992E-2</v>
      </c>
      <c r="J32" s="8">
        <f t="shared" si="11"/>
        <v>3.6261217640260655</v>
      </c>
      <c r="K32" s="8"/>
      <c r="L32" s="8"/>
      <c r="M32" s="8"/>
      <c r="N32" s="8">
        <f>N2*N17</f>
        <v>0.24995189999999995</v>
      </c>
      <c r="O32" s="8">
        <f t="shared" ref="O32:O43" si="12">SUM(I32:N32)</f>
        <v>3.9042962058049677</v>
      </c>
    </row>
    <row r="33" spans="1:15" x14ac:dyDescent="0.3">
      <c r="A33" s="17" t="s">
        <v>6</v>
      </c>
      <c r="B33" s="3">
        <v>3.2</v>
      </c>
      <c r="F33" s="24" t="s">
        <v>6</v>
      </c>
      <c r="I33" s="8">
        <f t="shared" si="11"/>
        <v>1.4111270889450996E-2</v>
      </c>
      <c r="J33" s="8">
        <f t="shared" si="11"/>
        <v>4.0649113496213642</v>
      </c>
      <c r="K33" s="8"/>
      <c r="L33" s="8"/>
      <c r="M33" s="8"/>
      <c r="N33" s="8">
        <f t="shared" ref="N33:N43" si="13">N3*N18</f>
        <v>0.27879049999999994</v>
      </c>
      <c r="O33" s="8">
        <f t="shared" si="12"/>
        <v>4.3578131205108157</v>
      </c>
    </row>
    <row r="34" spans="1:15" x14ac:dyDescent="0.3">
      <c r="A34" s="17" t="s">
        <v>7</v>
      </c>
      <c r="B34" s="3">
        <v>12.5</v>
      </c>
      <c r="F34" s="24" t="s">
        <v>7</v>
      </c>
      <c r="I34" s="8">
        <f t="shared" si="11"/>
        <v>8.4667625336705979E-2</v>
      </c>
      <c r="J34" s="8">
        <f t="shared" si="11"/>
        <v>12.647340952709982</v>
      </c>
      <c r="K34" s="8"/>
      <c r="L34" s="8"/>
      <c r="M34" s="8"/>
      <c r="N34" s="8">
        <f t="shared" si="13"/>
        <v>0.82136809999999993</v>
      </c>
      <c r="O34" s="8">
        <f t="shared" si="12"/>
        <v>13.553376678046689</v>
      </c>
    </row>
    <row r="35" spans="1:15" x14ac:dyDescent="0.3">
      <c r="A35" s="17" t="s">
        <v>8</v>
      </c>
      <c r="B35" s="3">
        <v>11.6</v>
      </c>
      <c r="F35" s="24" t="s">
        <v>8</v>
      </c>
      <c r="I35" s="8">
        <f t="shared" si="11"/>
        <v>9.8778896226156973E-2</v>
      </c>
      <c r="J35" s="8">
        <f t="shared" si="11"/>
        <v>9.9077628456314297</v>
      </c>
      <c r="K35" s="8"/>
      <c r="L35" s="8"/>
      <c r="M35" s="8"/>
      <c r="N35" s="8">
        <f t="shared" si="13"/>
        <v>0.62423635</v>
      </c>
      <c r="O35" s="8">
        <f t="shared" si="12"/>
        <v>10.630778091857588</v>
      </c>
    </row>
    <row r="36" spans="1:15" x14ac:dyDescent="0.3">
      <c r="A36" s="17" t="s">
        <v>9</v>
      </c>
      <c r="B36" s="3">
        <v>20.2</v>
      </c>
      <c r="F36" s="24" t="s">
        <v>9</v>
      </c>
      <c r="I36" s="8">
        <f t="shared" si="11"/>
        <v>0.14111270889450997</v>
      </c>
      <c r="J36" s="8">
        <f t="shared" si="11"/>
        <v>14.02950958131016</v>
      </c>
      <c r="K36" s="8"/>
      <c r="L36" s="8"/>
      <c r="M36" s="8"/>
      <c r="N36" s="8">
        <f t="shared" si="13"/>
        <v>0.83319200000000015</v>
      </c>
      <c r="O36" s="8">
        <f t="shared" si="12"/>
        <v>15.003814290204671</v>
      </c>
    </row>
    <row r="37" spans="1:15" x14ac:dyDescent="0.3">
      <c r="A37" s="17" t="s">
        <v>10</v>
      </c>
      <c r="B37" s="3">
        <v>7.9</v>
      </c>
      <c r="F37" s="24" t="s">
        <v>10</v>
      </c>
      <c r="I37" s="8">
        <f t="shared" si="11"/>
        <v>7.0556354447254985E-2</v>
      </c>
      <c r="J37" s="8">
        <f t="shared" si="11"/>
        <v>4.6483123111595468</v>
      </c>
      <c r="K37" s="8"/>
      <c r="L37" s="8"/>
      <c r="M37" s="8"/>
      <c r="N37" s="8">
        <f t="shared" si="13"/>
        <v>0.26639619999999997</v>
      </c>
      <c r="O37" s="8">
        <f t="shared" si="12"/>
        <v>4.9852648656068022</v>
      </c>
    </row>
    <row r="38" spans="1:15" x14ac:dyDescent="0.3">
      <c r="A38" s="17" t="s">
        <v>11</v>
      </c>
      <c r="B38" s="3">
        <v>10.61886631047858</v>
      </c>
      <c r="F38" s="24" t="s">
        <v>11</v>
      </c>
      <c r="I38" s="8">
        <f t="shared" si="11"/>
        <v>5.6445083557803984E-2</v>
      </c>
      <c r="J38" s="8">
        <f t="shared" si="11"/>
        <v>4.7891222728238372</v>
      </c>
      <c r="K38" s="8"/>
      <c r="L38" s="8"/>
      <c r="M38" s="8"/>
      <c r="N38" s="8">
        <f t="shared" si="13"/>
        <v>0.26424319999999996</v>
      </c>
      <c r="O38" s="8">
        <f t="shared" si="12"/>
        <v>5.1098105563816416</v>
      </c>
    </row>
    <row r="39" spans="1:15" x14ac:dyDescent="0.3">
      <c r="A39" s="17" t="s">
        <v>12</v>
      </c>
      <c r="B39" s="3">
        <v>10.5</v>
      </c>
      <c r="F39" s="24" t="s">
        <v>12</v>
      </c>
      <c r="I39" s="8">
        <f t="shared" si="11"/>
        <v>4.2333812668352989E-2</v>
      </c>
      <c r="J39" s="8">
        <f t="shared" si="11"/>
        <v>5.2583618181917497</v>
      </c>
      <c r="K39" s="8"/>
      <c r="L39" s="8"/>
      <c r="M39" s="8"/>
      <c r="N39" s="8">
        <f t="shared" si="13"/>
        <v>0.28403384999999998</v>
      </c>
      <c r="O39" s="8">
        <f t="shared" si="12"/>
        <v>5.5847294808601031</v>
      </c>
    </row>
    <row r="40" spans="1:15" x14ac:dyDescent="0.3">
      <c r="A40" s="17" t="s">
        <v>13</v>
      </c>
      <c r="B40" s="3">
        <v>9.1999999999999993</v>
      </c>
      <c r="F40" s="24" t="s">
        <v>13</v>
      </c>
      <c r="I40" s="8">
        <f t="shared" si="11"/>
        <v>2.8222541778901992E-2</v>
      </c>
      <c r="J40" s="8">
        <f t="shared" si="11"/>
        <v>4.1935304510808846</v>
      </c>
      <c r="K40" s="8"/>
      <c r="L40" s="8"/>
      <c r="M40" s="8"/>
      <c r="N40" s="8">
        <f t="shared" si="13"/>
        <v>0.22517935000000003</v>
      </c>
      <c r="O40" s="8">
        <f t="shared" si="12"/>
        <v>4.4469323428597871</v>
      </c>
    </row>
    <row r="41" spans="1:15" x14ac:dyDescent="0.3">
      <c r="A41" s="17" t="s">
        <v>138</v>
      </c>
      <c r="B41" s="3">
        <v>6.9</v>
      </c>
      <c r="F41" s="17" t="s">
        <v>138</v>
      </c>
      <c r="I41" s="8">
        <f t="shared" si="11"/>
        <v>0</v>
      </c>
      <c r="J41" s="8">
        <f t="shared" si="11"/>
        <v>5.9037710906834375</v>
      </c>
      <c r="K41" s="7"/>
      <c r="L41" s="7"/>
      <c r="M41" s="7"/>
      <c r="N41" s="8">
        <f t="shared" si="13"/>
        <v>0.13409709999999997</v>
      </c>
      <c r="O41" s="8">
        <f t="shared" si="12"/>
        <v>6.0378681906834375</v>
      </c>
    </row>
    <row r="42" spans="1:15" x14ac:dyDescent="0.3">
      <c r="A42" s="17" t="s">
        <v>139</v>
      </c>
      <c r="B42" s="3">
        <v>4.9811336895213998</v>
      </c>
      <c r="F42" s="17" t="s">
        <v>139</v>
      </c>
      <c r="I42" s="8">
        <f t="shared" si="11"/>
        <v>0</v>
      </c>
      <c r="J42" s="8">
        <f t="shared" si="11"/>
        <v>2.5787407455944518</v>
      </c>
      <c r="L42" s="8"/>
      <c r="M42" s="8"/>
      <c r="N42" s="8">
        <f t="shared" si="13"/>
        <v>0</v>
      </c>
      <c r="O42" s="8">
        <f t="shared" si="12"/>
        <v>2.5787407455944518</v>
      </c>
    </row>
    <row r="43" spans="1:15" x14ac:dyDescent="0.3">
      <c r="A43" s="24" t="s">
        <v>140</v>
      </c>
      <c r="B43" s="3"/>
      <c r="F43" s="24" t="s">
        <v>140</v>
      </c>
      <c r="I43" s="8">
        <f t="shared" si="11"/>
        <v>0</v>
      </c>
      <c r="J43" s="8">
        <f t="shared" si="11"/>
        <v>1.0266237498349384</v>
      </c>
      <c r="L43" s="8">
        <f>L28*ForecastingBuildingStock!U12</f>
        <v>0.34971147719435225</v>
      </c>
      <c r="M43" s="8"/>
      <c r="N43" s="8">
        <f t="shared" si="13"/>
        <v>0</v>
      </c>
      <c r="O43" s="8">
        <f t="shared" si="12"/>
        <v>1.3763352270292906</v>
      </c>
    </row>
    <row r="44" spans="1:15" x14ac:dyDescent="0.3">
      <c r="F44" s="2" t="s">
        <v>15</v>
      </c>
      <c r="G44" s="2"/>
      <c r="H44" s="2"/>
      <c r="I44" s="7">
        <f>SUM(I32:I43)</f>
        <v>0.56445083557803988</v>
      </c>
      <c r="J44" s="7">
        <f>SUM(J32:J43)</f>
        <v>72.674108932667863</v>
      </c>
      <c r="L44" s="7">
        <f>SUM(L32:L43)</f>
        <v>0.34971147719435225</v>
      </c>
      <c r="M44" s="7"/>
      <c r="N44" s="7">
        <f>SUM(N32:N43)</f>
        <v>3.9814885500000003</v>
      </c>
      <c r="O44" s="7">
        <f>SUM(O32:O43)</f>
        <v>77.569759795440248</v>
      </c>
    </row>
    <row r="45" spans="1:15" x14ac:dyDescent="0.3">
      <c r="A45" s="26" t="s">
        <v>98</v>
      </c>
      <c r="B45" s="26" t="s">
        <v>52</v>
      </c>
      <c r="C45" s="26" t="s">
        <v>99</v>
      </c>
    </row>
    <row r="46" spans="1:15" x14ac:dyDescent="0.3">
      <c r="A46" s="17" t="s">
        <v>5</v>
      </c>
      <c r="B46">
        <v>3</v>
      </c>
      <c r="C46" s="8">
        <f>(ForecastingBuildingStock!$U$20/100)*B46</f>
        <v>4.1305378795538097E-2</v>
      </c>
    </row>
    <row r="47" spans="1:15" x14ac:dyDescent="0.3">
      <c r="A47" s="17" t="s">
        <v>6</v>
      </c>
      <c r="B47">
        <v>10</v>
      </c>
      <c r="C47" s="8">
        <f>(ForecastingBuildingStock!$U$20/100)*B47</f>
        <v>0.137684595985127</v>
      </c>
    </row>
    <row r="48" spans="1:15" x14ac:dyDescent="0.3">
      <c r="A48" s="17" t="s">
        <v>7</v>
      </c>
      <c r="B48">
        <v>28.9</v>
      </c>
      <c r="C48" s="8">
        <f>(ForecastingBuildingStock!$U$20/100)*B48</f>
        <v>0.39790848239701698</v>
      </c>
    </row>
    <row r="49" spans="1:3" x14ac:dyDescent="0.3">
      <c r="A49" s="17" t="s">
        <v>8</v>
      </c>
      <c r="B49">
        <v>22.5</v>
      </c>
      <c r="C49" s="8">
        <f>(ForecastingBuildingStock!$U$20/100)*B49</f>
        <v>0.30979034096653574</v>
      </c>
    </row>
    <row r="50" spans="1:3" x14ac:dyDescent="0.3">
      <c r="A50" s="17" t="s">
        <v>9</v>
      </c>
      <c r="B50">
        <v>24.1</v>
      </c>
      <c r="C50" s="8">
        <f>(ForecastingBuildingStock!$U$20/100)*B50</f>
        <v>0.3318198763241561</v>
      </c>
    </row>
    <row r="51" spans="1:3" x14ac:dyDescent="0.3">
      <c r="A51" s="17" t="s">
        <v>10</v>
      </c>
      <c r="B51">
        <v>6.5</v>
      </c>
      <c r="C51" s="8">
        <f>(ForecastingBuildingStock!$U$20/100)*B51</f>
        <v>8.9494987390332542E-2</v>
      </c>
    </row>
    <row r="52" spans="1:3" x14ac:dyDescent="0.3">
      <c r="A52" s="17" t="s">
        <v>11</v>
      </c>
      <c r="B52">
        <v>2.1</v>
      </c>
      <c r="C52" s="8">
        <f>(ForecastingBuildingStock!$U$20/100)*B52</f>
        <v>2.8913765156876672E-2</v>
      </c>
    </row>
    <row r="53" spans="1:3" x14ac:dyDescent="0.3">
      <c r="A53" s="17" t="s">
        <v>12</v>
      </c>
      <c r="B53">
        <v>1.1000000000000001</v>
      </c>
      <c r="C53" s="8">
        <f>(ForecastingBuildingStock!$U$20/100)*B53</f>
        <v>1.5145305558363971E-2</v>
      </c>
    </row>
    <row r="54" spans="1:3" x14ac:dyDescent="0.3">
      <c r="A54" s="17" t="s">
        <v>13</v>
      </c>
      <c r="B54">
        <v>0.9</v>
      </c>
      <c r="C54" s="8">
        <f>(ForecastingBuildingStock!$U$20/100)*B54</f>
        <v>1.239161363866143E-2</v>
      </c>
    </row>
    <row r="55" spans="1:3" x14ac:dyDescent="0.3">
      <c r="A55" s="17" t="s">
        <v>138</v>
      </c>
      <c r="B55">
        <v>0.6</v>
      </c>
      <c r="C55" s="8">
        <f>(ForecastingBuildingStock!$U$20/100)*B55</f>
        <v>8.2610757591076202E-3</v>
      </c>
    </row>
    <row r="56" spans="1:3" x14ac:dyDescent="0.3">
      <c r="A56" s="17" t="s">
        <v>139</v>
      </c>
      <c r="B56">
        <v>0.3</v>
      </c>
      <c r="C56" s="8">
        <f>(ForecastingBuildingStock!$U$20/100)*B56</f>
        <v>4.1305378795538101E-3</v>
      </c>
    </row>
    <row r="57" spans="1:3" x14ac:dyDescent="0.3">
      <c r="A57" s="24" t="s">
        <v>140</v>
      </c>
      <c r="B57">
        <v>0</v>
      </c>
    </row>
    <row r="58" spans="1:3" x14ac:dyDescent="0.3">
      <c r="B58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614E6-1959-46EE-B91F-F00B3CD74257}">
  <dimension ref="A1:AL83"/>
  <sheetViews>
    <sheetView topLeftCell="A29" zoomScaleNormal="90" workbookViewId="0">
      <selection activeCell="E40" sqref="E40"/>
    </sheetView>
  </sheetViews>
  <sheetFormatPr defaultRowHeight="14.4" x14ac:dyDescent="0.3"/>
  <cols>
    <col min="1" max="1" width="46.77734375" bestFit="1" customWidth="1"/>
    <col min="2" max="2" width="11.44140625" customWidth="1"/>
    <col min="4" max="4" width="51.5546875" bestFit="1" customWidth="1"/>
    <col min="5" max="38" width="12.77734375" bestFit="1" customWidth="1"/>
  </cols>
  <sheetData>
    <row r="1" spans="1:38" ht="21" x14ac:dyDescent="0.4">
      <c r="A1" s="9" t="s">
        <v>40</v>
      </c>
      <c r="B1" s="9"/>
      <c r="C1" s="9"/>
      <c r="D1" s="9"/>
    </row>
    <row r="2" spans="1:38" x14ac:dyDescent="0.3">
      <c r="D2" s="2" t="s">
        <v>4</v>
      </c>
      <c r="E2" s="2">
        <v>2017</v>
      </c>
      <c r="F2" s="2">
        <v>2018</v>
      </c>
      <c r="G2" s="2">
        <v>2019</v>
      </c>
      <c r="H2" s="2">
        <v>2020</v>
      </c>
      <c r="I2" s="2">
        <v>2021</v>
      </c>
      <c r="J2" s="2">
        <v>2022</v>
      </c>
      <c r="K2" s="2">
        <v>2023</v>
      </c>
      <c r="L2" s="2">
        <v>2024</v>
      </c>
      <c r="M2" s="2">
        <v>2025</v>
      </c>
      <c r="N2" s="2">
        <v>2026</v>
      </c>
      <c r="O2" s="2">
        <v>2027</v>
      </c>
      <c r="P2" s="2">
        <v>2028</v>
      </c>
      <c r="Q2" s="2">
        <v>2029</v>
      </c>
      <c r="R2" s="2">
        <v>2030</v>
      </c>
      <c r="S2" s="2">
        <v>2031</v>
      </c>
      <c r="T2" s="2">
        <v>2032</v>
      </c>
      <c r="U2" s="2">
        <v>2033</v>
      </c>
      <c r="V2" s="2">
        <v>2034</v>
      </c>
      <c r="W2" s="2">
        <v>2035</v>
      </c>
      <c r="X2" s="2">
        <v>2036</v>
      </c>
      <c r="Y2" s="2">
        <v>2037</v>
      </c>
      <c r="Z2" s="2">
        <v>2038</v>
      </c>
      <c r="AA2" s="2">
        <v>2039</v>
      </c>
      <c r="AB2" s="2">
        <v>2040</v>
      </c>
      <c r="AC2" s="2">
        <v>2041</v>
      </c>
      <c r="AD2" s="2">
        <v>2042</v>
      </c>
      <c r="AE2" s="2">
        <v>2043</v>
      </c>
      <c r="AF2" s="2">
        <v>2044</v>
      </c>
      <c r="AG2" s="2">
        <v>2045</v>
      </c>
      <c r="AH2" s="2">
        <v>2046</v>
      </c>
      <c r="AI2" s="2">
        <v>2047</v>
      </c>
      <c r="AJ2" s="2">
        <v>2048</v>
      </c>
      <c r="AK2" s="2">
        <v>2049</v>
      </c>
      <c r="AL2" s="2">
        <v>2050</v>
      </c>
    </row>
    <row r="3" spans="1:38" x14ac:dyDescent="0.3">
      <c r="A3" s="1" t="s">
        <v>126</v>
      </c>
      <c r="B3" s="1" t="s">
        <v>128</v>
      </c>
      <c r="D3" t="s">
        <v>120</v>
      </c>
      <c r="E3">
        <v>1.1000000000000001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1.1000000000000001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  <c r="AB3">
        <v>1.1000000000000001</v>
      </c>
      <c r="AC3">
        <v>1.1000000000000001</v>
      </c>
      <c r="AD3">
        <v>1.1000000000000001</v>
      </c>
      <c r="AE3">
        <v>1.1000000000000001</v>
      </c>
      <c r="AF3">
        <v>1.1000000000000001</v>
      </c>
      <c r="AG3">
        <v>1.1000000000000001</v>
      </c>
      <c r="AH3">
        <v>1.1000000000000001</v>
      </c>
      <c r="AI3">
        <v>1.1000000000000001</v>
      </c>
      <c r="AJ3">
        <v>1.1000000000000001</v>
      </c>
      <c r="AK3">
        <v>1.1000000000000001</v>
      </c>
      <c r="AL3">
        <v>1.1000000000000001</v>
      </c>
    </row>
    <row r="4" spans="1:38" x14ac:dyDescent="0.3">
      <c r="A4" t="s">
        <v>4</v>
      </c>
      <c r="B4">
        <v>2016</v>
      </c>
      <c r="D4" t="s">
        <v>129</v>
      </c>
      <c r="E4" s="19">
        <f>(B5+((B5/100)*E3))</f>
        <v>4912701.75</v>
      </c>
      <c r="F4" s="19">
        <f>(E4+((E4/100)*F3))</f>
        <v>4966741.4692500001</v>
      </c>
      <c r="G4" s="19">
        <f t="shared" ref="G4:AL4" si="0">(F4+((F4/100)*G3))</f>
        <v>5021375.6254117498</v>
      </c>
      <c r="H4" s="19">
        <f t="shared" si="0"/>
        <v>5076610.7572912788</v>
      </c>
      <c r="I4" s="19">
        <f t="shared" si="0"/>
        <v>5132453.4756214833</v>
      </c>
      <c r="J4" s="19">
        <f t="shared" si="0"/>
        <v>5188910.4638533192</v>
      </c>
      <c r="K4" s="19">
        <f t="shared" si="0"/>
        <v>5245988.4789557057</v>
      </c>
      <c r="L4" s="19">
        <f t="shared" si="0"/>
        <v>5303694.3522242187</v>
      </c>
      <c r="M4" s="19">
        <f t="shared" si="0"/>
        <v>5362034.990098685</v>
      </c>
      <c r="N4" s="19">
        <f t="shared" si="0"/>
        <v>5421017.3749897704</v>
      </c>
      <c r="O4" s="19">
        <f t="shared" si="0"/>
        <v>5480648.5661146576</v>
      </c>
      <c r="P4" s="19">
        <f t="shared" si="0"/>
        <v>5540935.7003419185</v>
      </c>
      <c r="Q4" s="19">
        <f t="shared" si="0"/>
        <v>5601885.9930456793</v>
      </c>
      <c r="R4" s="19">
        <f t="shared" si="0"/>
        <v>5663506.7389691817</v>
      </c>
      <c r="S4" s="19">
        <f t="shared" si="0"/>
        <v>5725805.313097843</v>
      </c>
      <c r="T4" s="19">
        <f t="shared" si="0"/>
        <v>5788789.171541919</v>
      </c>
      <c r="U4" s="19">
        <f t="shared" si="0"/>
        <v>5852465.8524288805</v>
      </c>
      <c r="V4" s="19">
        <f t="shared" si="0"/>
        <v>5916842.9768055985</v>
      </c>
      <c r="W4" s="19">
        <f t="shared" si="0"/>
        <v>5981928.2495504599</v>
      </c>
      <c r="X4" s="19">
        <f t="shared" si="0"/>
        <v>6047729.4602955151</v>
      </c>
      <c r="Y4" s="19">
        <f t="shared" si="0"/>
        <v>6114254.4843587661</v>
      </c>
      <c r="Z4" s="19">
        <f t="shared" si="0"/>
        <v>6181511.2836867124</v>
      </c>
      <c r="AA4" s="19">
        <f t="shared" si="0"/>
        <v>6249507.9078072663</v>
      </c>
      <c r="AB4" s="19">
        <f t="shared" si="0"/>
        <v>6318252.4947931459</v>
      </c>
      <c r="AC4" s="19">
        <f t="shared" si="0"/>
        <v>6387753.2722358704</v>
      </c>
      <c r="AD4" s="19">
        <f t="shared" si="0"/>
        <v>6458018.5582304653</v>
      </c>
      <c r="AE4" s="19">
        <f t="shared" si="0"/>
        <v>6529056.7623710008</v>
      </c>
      <c r="AF4" s="19">
        <f t="shared" si="0"/>
        <v>6600876.3867570814</v>
      </c>
      <c r="AG4" s="19">
        <f t="shared" si="0"/>
        <v>6673486.0270114094</v>
      </c>
      <c r="AH4" s="19">
        <f t="shared" si="0"/>
        <v>6746894.3733085347</v>
      </c>
      <c r="AI4" s="19">
        <f t="shared" si="0"/>
        <v>6821110.2114149285</v>
      </c>
      <c r="AJ4" s="19">
        <f t="shared" si="0"/>
        <v>6896142.4237404931</v>
      </c>
      <c r="AK4" s="19">
        <f t="shared" si="0"/>
        <v>6971999.9904016387</v>
      </c>
      <c r="AL4" s="19">
        <f t="shared" si="0"/>
        <v>7048691.9902960565</v>
      </c>
    </row>
    <row r="5" spans="1:38" x14ac:dyDescent="0.3">
      <c r="A5" t="s">
        <v>127</v>
      </c>
      <c r="B5">
        <v>4859250</v>
      </c>
      <c r="D5" t="s">
        <v>124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t="s">
        <v>126</v>
      </c>
      <c r="B6" s="3">
        <f>(B13*1000000)/B5</f>
        <v>58.726346658434942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x14ac:dyDescent="0.3">
      <c r="B7" s="3"/>
      <c r="D7" t="s">
        <v>125</v>
      </c>
      <c r="E7" s="3">
        <f>(E34*1000000)/E4</f>
        <v>60.200072190419455</v>
      </c>
      <c r="F7" s="3">
        <f t="shared" ref="F7:AK7" si="1">(F34*1000000)/F4</f>
        <v>60.177085489640518</v>
      </c>
      <c r="G7" s="3">
        <f t="shared" si="1"/>
        <v>60.170209030164891</v>
      </c>
      <c r="H7" s="3">
        <f t="shared" si="1"/>
        <v>60.165633331512687</v>
      </c>
      <c r="I7" s="3">
        <f t="shared" si="1"/>
        <v>60.161095481457011</v>
      </c>
      <c r="J7" s="3">
        <f t="shared" si="1"/>
        <v>60.156566472347173</v>
      </c>
      <c r="K7" s="3">
        <f t="shared" si="1"/>
        <v>60.152037857529074</v>
      </c>
      <c r="L7" s="3">
        <f t="shared" si="1"/>
        <v>60.14750961595054</v>
      </c>
      <c r="M7" s="3">
        <f t="shared" si="1"/>
        <v>60.142981715114978</v>
      </c>
      <c r="N7" s="3">
        <f t="shared" si="1"/>
        <v>60.138454155266182</v>
      </c>
      <c r="O7" s="3">
        <f t="shared" si="1"/>
        <v>60.133926936249892</v>
      </c>
      <c r="P7" s="3">
        <f t="shared" si="1"/>
        <v>60.129400058042869</v>
      </c>
      <c r="Q7" s="3">
        <f t="shared" si="1"/>
        <v>60.124873520618934</v>
      </c>
      <c r="R7" s="3">
        <f t="shared" si="1"/>
        <v>60.120347323952473</v>
      </c>
      <c r="S7" s="3">
        <f t="shared" si="1"/>
        <v>60.115821468017764</v>
      </c>
      <c r="T7" s="3">
        <f t="shared" si="1"/>
        <v>60.111295952789241</v>
      </c>
      <c r="U7" s="3">
        <f t="shared" si="1"/>
        <v>60.106770778241206</v>
      </c>
      <c r="V7" s="3">
        <f t="shared" si="1"/>
        <v>60.102245944347999</v>
      </c>
      <c r="W7" s="3">
        <f t="shared" si="1"/>
        <v>60.097721451084034</v>
      </c>
      <c r="X7" s="3">
        <f t="shared" si="1"/>
        <v>60.093197298423625</v>
      </c>
      <c r="Y7" s="3">
        <f t="shared" si="1"/>
        <v>60.088673486341143</v>
      </c>
      <c r="Z7" s="3">
        <f t="shared" si="1"/>
        <v>60.084150014810945</v>
      </c>
      <c r="AA7" s="3">
        <f t="shared" si="1"/>
        <v>60.079626883807407</v>
      </c>
      <c r="AB7" s="3">
        <f t="shared" si="1"/>
        <v>60.075104093304866</v>
      </c>
      <c r="AC7" s="3">
        <f t="shared" si="1"/>
        <v>60.070581643277734</v>
      </c>
      <c r="AD7" s="3">
        <f t="shared" si="1"/>
        <v>60.066059533700333</v>
      </c>
      <c r="AE7" s="3">
        <f t="shared" si="1"/>
        <v>60.06153776454704</v>
      </c>
      <c r="AF7" s="3">
        <f t="shared" si="1"/>
        <v>60.057713908718</v>
      </c>
      <c r="AG7" s="3">
        <f t="shared" si="1"/>
        <v>60.053882750934328</v>
      </c>
      <c r="AH7" s="3">
        <f t="shared" si="1"/>
        <v>60.050054611463516</v>
      </c>
      <c r="AI7" s="3">
        <f t="shared" si="1"/>
        <v>60.045529233393623</v>
      </c>
      <c r="AJ7" s="3">
        <f t="shared" si="1"/>
        <v>60.041709122373057</v>
      </c>
      <c r="AK7" s="3">
        <f t="shared" si="1"/>
        <v>60.037878937494483</v>
      </c>
      <c r="AL7" s="3">
        <f>(AL34*1000000)/AL4</f>
        <v>60.033354547224064</v>
      </c>
    </row>
    <row r="8" spans="1:38" x14ac:dyDescent="0.3">
      <c r="D8" s="54" t="s">
        <v>49</v>
      </c>
      <c r="E8">
        <v>0.4</v>
      </c>
      <c r="F8">
        <v>0.4</v>
      </c>
      <c r="G8">
        <v>0.4</v>
      </c>
      <c r="H8">
        <v>0.4</v>
      </c>
      <c r="I8">
        <v>0.4</v>
      </c>
      <c r="J8">
        <v>0.4</v>
      </c>
      <c r="K8">
        <v>0.4</v>
      </c>
      <c r="L8">
        <v>0.4</v>
      </c>
      <c r="M8">
        <v>0.4</v>
      </c>
      <c r="N8">
        <v>0.4</v>
      </c>
      <c r="O8">
        <v>0.4</v>
      </c>
      <c r="P8">
        <v>0.4</v>
      </c>
      <c r="Q8">
        <v>0.4</v>
      </c>
      <c r="R8">
        <v>0.4</v>
      </c>
      <c r="S8">
        <v>0.4</v>
      </c>
      <c r="T8">
        <v>0.4</v>
      </c>
      <c r="U8">
        <v>0.4</v>
      </c>
      <c r="V8">
        <v>0.4</v>
      </c>
      <c r="W8">
        <v>0.4</v>
      </c>
      <c r="X8">
        <v>0.4</v>
      </c>
      <c r="Y8">
        <v>0.4</v>
      </c>
      <c r="Z8">
        <v>0.4</v>
      </c>
      <c r="AA8">
        <v>0.4</v>
      </c>
      <c r="AB8">
        <v>0.4</v>
      </c>
      <c r="AC8">
        <v>0.4</v>
      </c>
      <c r="AD8">
        <v>0.4</v>
      </c>
      <c r="AE8">
        <v>0.4</v>
      </c>
      <c r="AF8">
        <v>0.4</v>
      </c>
      <c r="AG8">
        <v>0.4</v>
      </c>
      <c r="AH8">
        <v>0.4</v>
      </c>
      <c r="AI8">
        <v>0.4</v>
      </c>
      <c r="AJ8">
        <v>0.4</v>
      </c>
      <c r="AK8">
        <v>0.4</v>
      </c>
      <c r="AL8">
        <v>0.4</v>
      </c>
    </row>
    <row r="9" spans="1:38" x14ac:dyDescent="0.3">
      <c r="D9" s="54" t="s">
        <v>48</v>
      </c>
      <c r="E9">
        <f>SUM(E3,E8)</f>
        <v>1.5</v>
      </c>
      <c r="F9">
        <f t="shared" ref="F9:AL9" si="2">SUM(F3,F8)</f>
        <v>1.5</v>
      </c>
      <c r="G9">
        <f t="shared" si="2"/>
        <v>1.5</v>
      </c>
      <c r="H9">
        <f t="shared" si="2"/>
        <v>1.5</v>
      </c>
      <c r="I9">
        <f t="shared" si="2"/>
        <v>1.5</v>
      </c>
      <c r="J9">
        <f t="shared" si="2"/>
        <v>1.5</v>
      </c>
      <c r="K9">
        <f t="shared" si="2"/>
        <v>1.5</v>
      </c>
      <c r="L9">
        <f t="shared" si="2"/>
        <v>1.5</v>
      </c>
      <c r="M9">
        <f t="shared" si="2"/>
        <v>1.5</v>
      </c>
      <c r="N9">
        <f t="shared" si="2"/>
        <v>1.5</v>
      </c>
      <c r="O9">
        <f t="shared" si="2"/>
        <v>1.5</v>
      </c>
      <c r="P9">
        <f t="shared" si="2"/>
        <v>1.5</v>
      </c>
      <c r="Q9">
        <f t="shared" si="2"/>
        <v>1.5</v>
      </c>
      <c r="R9">
        <f t="shared" si="2"/>
        <v>1.5</v>
      </c>
      <c r="S9">
        <f t="shared" si="2"/>
        <v>1.5</v>
      </c>
      <c r="T9">
        <f t="shared" si="2"/>
        <v>1.5</v>
      </c>
      <c r="U9">
        <f t="shared" si="2"/>
        <v>1.5</v>
      </c>
      <c r="V9">
        <f t="shared" si="2"/>
        <v>1.5</v>
      </c>
      <c r="W9">
        <f t="shared" si="2"/>
        <v>1.5</v>
      </c>
      <c r="X9">
        <f t="shared" si="2"/>
        <v>1.5</v>
      </c>
      <c r="Y9">
        <f t="shared" si="2"/>
        <v>1.5</v>
      </c>
      <c r="Z9">
        <f t="shared" si="2"/>
        <v>1.5</v>
      </c>
      <c r="AA9">
        <f t="shared" si="2"/>
        <v>1.5</v>
      </c>
      <c r="AB9">
        <f>SUM(AB3,AB8)</f>
        <v>1.5</v>
      </c>
      <c r="AC9">
        <f t="shared" si="2"/>
        <v>1.5</v>
      </c>
      <c r="AD9">
        <f t="shared" si="2"/>
        <v>1.5</v>
      </c>
      <c r="AE9">
        <f t="shared" si="2"/>
        <v>1.5</v>
      </c>
      <c r="AF9">
        <f t="shared" si="2"/>
        <v>1.5</v>
      </c>
      <c r="AG9">
        <f t="shared" si="2"/>
        <v>1.5</v>
      </c>
      <c r="AH9">
        <f t="shared" si="2"/>
        <v>1.5</v>
      </c>
      <c r="AI9">
        <f t="shared" si="2"/>
        <v>1.5</v>
      </c>
      <c r="AJ9">
        <f t="shared" si="2"/>
        <v>1.5</v>
      </c>
      <c r="AK9">
        <f t="shared" si="2"/>
        <v>1.5</v>
      </c>
      <c r="AL9">
        <f t="shared" si="2"/>
        <v>1.5</v>
      </c>
    </row>
    <row r="10" spans="1:38" x14ac:dyDescent="0.3">
      <c r="D10" s="54" t="s">
        <v>37</v>
      </c>
      <c r="E10">
        <v>2.5</v>
      </c>
      <c r="F10">
        <v>2.5</v>
      </c>
      <c r="G10">
        <v>2.5</v>
      </c>
      <c r="H10">
        <v>2.5</v>
      </c>
      <c r="I10">
        <v>2.5</v>
      </c>
      <c r="J10">
        <v>2.5</v>
      </c>
      <c r="K10">
        <v>2.5</v>
      </c>
      <c r="L10">
        <v>2.5</v>
      </c>
      <c r="M10">
        <v>2.5</v>
      </c>
      <c r="N10">
        <v>2.5</v>
      </c>
      <c r="O10">
        <v>2.5</v>
      </c>
      <c r="P10">
        <v>2.5</v>
      </c>
      <c r="Q10">
        <v>2.5</v>
      </c>
      <c r="R10">
        <v>2.5</v>
      </c>
      <c r="S10">
        <v>2.5</v>
      </c>
      <c r="T10">
        <v>2.5</v>
      </c>
      <c r="U10">
        <v>2.5</v>
      </c>
      <c r="V10">
        <v>2.5</v>
      </c>
      <c r="W10">
        <v>2.5</v>
      </c>
      <c r="X10">
        <v>2.5</v>
      </c>
      <c r="Y10">
        <v>2.5</v>
      </c>
      <c r="Z10">
        <v>2.5</v>
      </c>
      <c r="AA10">
        <v>2.5</v>
      </c>
      <c r="AB10">
        <v>2.5</v>
      </c>
      <c r="AC10">
        <v>2.5</v>
      </c>
      <c r="AD10">
        <v>2.5</v>
      </c>
      <c r="AE10">
        <v>2.5</v>
      </c>
      <c r="AF10">
        <v>2.5</v>
      </c>
      <c r="AG10">
        <v>2.5</v>
      </c>
      <c r="AH10">
        <v>2.5</v>
      </c>
      <c r="AI10">
        <v>2.5</v>
      </c>
      <c r="AJ10">
        <v>2.5</v>
      </c>
      <c r="AK10">
        <v>2.5</v>
      </c>
      <c r="AL10">
        <v>2.5</v>
      </c>
    </row>
    <row r="11" spans="1:38" x14ac:dyDescent="0.3">
      <c r="A11" s="1" t="s">
        <v>0</v>
      </c>
      <c r="B11" s="1" t="s">
        <v>1</v>
      </c>
      <c r="D11" s="1" t="s">
        <v>25</v>
      </c>
      <c r="E11" s="1" t="s">
        <v>34</v>
      </c>
      <c r="F11" s="1"/>
    </row>
    <row r="12" spans="1:38" x14ac:dyDescent="0.3">
      <c r="A12" t="s">
        <v>4</v>
      </c>
      <c r="B12">
        <v>2016</v>
      </c>
      <c r="D12" t="s">
        <v>63</v>
      </c>
      <c r="E12" s="3">
        <f>(($B$13/100)*E9)</f>
        <v>4.2804899999999995</v>
      </c>
      <c r="F12" s="3">
        <f>((E34/100)*F9)</f>
        <v>4.4361750000000004</v>
      </c>
      <c r="G12" s="3">
        <f t="shared" ref="G12:AL12" si="3">((F34/100)*G9)</f>
        <v>4.4832603899999999</v>
      </c>
      <c r="H12" s="3">
        <f t="shared" si="3"/>
        <v>4.5320583149999996</v>
      </c>
      <c r="I12" s="3">
        <f t="shared" si="3"/>
        <v>4.5815625208500004</v>
      </c>
      <c r="J12" s="3">
        <f t="shared" si="3"/>
        <v>4.6316103540149998</v>
      </c>
      <c r="K12" s="3">
        <f t="shared" si="3"/>
        <v>4.68220555856775</v>
      </c>
      <c r="L12" s="3">
        <f t="shared" si="3"/>
        <v>4.7333534637945744</v>
      </c>
      <c r="M12" s="3">
        <f t="shared" si="3"/>
        <v>4.7850601057570312</v>
      </c>
      <c r="N12" s="3">
        <f t="shared" si="3"/>
        <v>4.8373315854796797</v>
      </c>
      <c r="O12" s="3">
        <f t="shared" si="3"/>
        <v>4.8901740732108561</v>
      </c>
      <c r="P12" s="3">
        <f t="shared" si="3"/>
        <v>4.9435938065700231</v>
      </c>
      <c r="Q12" s="3">
        <f t="shared" si="3"/>
        <v>4.9975970913262673</v>
      </c>
      <c r="R12" s="3">
        <f t="shared" si="3"/>
        <v>5.0521903021319741</v>
      </c>
      <c r="S12" s="3">
        <f t="shared" si="3"/>
        <v>5.1073798832755894</v>
      </c>
      <c r="T12" s="3">
        <f t="shared" si="3"/>
        <v>5.1631723494422621</v>
      </c>
      <c r="U12" s="3">
        <f t="shared" si="3"/>
        <v>5.2195742864828691</v>
      </c>
      <c r="V12" s="3">
        <f t="shared" si="3"/>
        <v>5.2765923521914013</v>
      </c>
      <c r="W12" s="3">
        <f t="shared" si="3"/>
        <v>5.334233277090874</v>
      </c>
      <c r="X12" s="3">
        <f t="shared" si="3"/>
        <v>5.3925038652278134</v>
      </c>
      <c r="Y12" s="3">
        <f t="shared" si="3"/>
        <v>5.4514109949754115</v>
      </c>
      <c r="Z12" s="3">
        <f t="shared" si="3"/>
        <v>5.5109616198454647</v>
      </c>
      <c r="AA12" s="3">
        <f t="shared" si="3"/>
        <v>5.5711627693091845</v>
      </c>
      <c r="AB12" s="3">
        <f t="shared" si="3"/>
        <v>5.6320215496269652</v>
      </c>
      <c r="AC12" s="3">
        <f t="shared" si="3"/>
        <v>5.6935451446872216</v>
      </c>
      <c r="AD12" s="3">
        <f t="shared" si="3"/>
        <v>5.7557408168543898</v>
      </c>
      <c r="AE12" s="3">
        <f t="shared" si="3"/>
        <v>5.8186159078261905</v>
      </c>
      <c r="AF12" s="3">
        <f t="shared" si="3"/>
        <v>5.8821778395002573</v>
      </c>
      <c r="AG12" s="3">
        <f t="shared" si="3"/>
        <v>5.9465031837400346</v>
      </c>
      <c r="AH12" s="3">
        <f t="shared" si="3"/>
        <v>6.0115312110921266</v>
      </c>
      <c r="AI12" s="3">
        <f t="shared" si="3"/>
        <v>6.077270633624301</v>
      </c>
      <c r="AJ12" s="3">
        <f t="shared" si="3"/>
        <v>6.1436575890557217</v>
      </c>
      <c r="AK12" s="3">
        <f t="shared" si="3"/>
        <v>6.2108426620902524</v>
      </c>
      <c r="AL12" s="3">
        <f t="shared" si="3"/>
        <v>6.2787613706391934</v>
      </c>
    </row>
    <row r="13" spans="1:38" x14ac:dyDescent="0.3">
      <c r="A13" t="s">
        <v>15</v>
      </c>
      <c r="B13" s="3">
        <f>NRCanData!R13</f>
        <v>285.36599999999999</v>
      </c>
      <c r="D13" s="1" t="s">
        <v>72</v>
      </c>
      <c r="E13" s="21" t="s">
        <v>17</v>
      </c>
      <c r="F13" s="21"/>
      <c r="G13" s="16"/>
      <c r="H13" s="16"/>
      <c r="I13" s="16"/>
      <c r="J13" s="16"/>
      <c r="K13" s="10" t="s">
        <v>38</v>
      </c>
      <c r="L13" s="10"/>
      <c r="M13" s="10"/>
      <c r="N13" s="16"/>
      <c r="O13" s="16"/>
      <c r="P13" s="16"/>
      <c r="Q13" s="16"/>
      <c r="R13" s="16"/>
      <c r="S13" s="10" t="s">
        <v>39</v>
      </c>
      <c r="T13" s="10"/>
      <c r="U13" s="10"/>
      <c r="V13" s="16"/>
      <c r="W13" s="16"/>
      <c r="X13" s="16"/>
      <c r="Y13" s="16"/>
      <c r="Z13" s="16"/>
      <c r="AA13" s="16"/>
      <c r="AB13" s="16"/>
      <c r="AC13" s="10" t="s">
        <v>133</v>
      </c>
      <c r="AD13" s="10"/>
      <c r="AE13" s="10"/>
    </row>
    <row r="14" spans="1:38" x14ac:dyDescent="0.3">
      <c r="A14" s="1" t="s">
        <v>16</v>
      </c>
      <c r="B14" s="1" t="s">
        <v>17</v>
      </c>
      <c r="D14" s="54" t="s">
        <v>21</v>
      </c>
      <c r="E14" s="16">
        <v>0.17100000000000001</v>
      </c>
      <c r="F14" s="16">
        <v>0.17100000000000001</v>
      </c>
      <c r="G14" s="16">
        <v>0.17100000000000001</v>
      </c>
      <c r="H14" s="16">
        <v>0.122</v>
      </c>
      <c r="I14" s="16">
        <v>0.122</v>
      </c>
      <c r="J14" s="16">
        <v>0.122</v>
      </c>
      <c r="K14" s="16">
        <v>0.122</v>
      </c>
      <c r="L14" s="16">
        <v>0.122</v>
      </c>
      <c r="M14" s="16">
        <v>0.122</v>
      </c>
      <c r="N14" s="16">
        <v>0.122</v>
      </c>
      <c r="O14" s="16">
        <v>0.122</v>
      </c>
      <c r="P14" s="16">
        <v>6.7000000000000004E-2</v>
      </c>
      <c r="Q14" s="16">
        <v>6.7000000000000004E-2</v>
      </c>
      <c r="R14" s="16">
        <v>6.7000000000000004E-2</v>
      </c>
      <c r="S14" s="16">
        <v>6.7000000000000004E-2</v>
      </c>
      <c r="T14" s="16">
        <v>6.7000000000000004E-2</v>
      </c>
      <c r="U14" s="16">
        <v>6.7000000000000004E-2</v>
      </c>
      <c r="V14" s="16">
        <v>6.7000000000000004E-2</v>
      </c>
      <c r="W14" s="16">
        <v>6.7000000000000004E-2</v>
      </c>
      <c r="X14" s="16">
        <v>6.7000000000000004E-2</v>
      </c>
      <c r="Y14" s="16">
        <v>6.7000000000000004E-2</v>
      </c>
      <c r="Z14" s="16">
        <v>5.3999999999999999E-2</v>
      </c>
      <c r="AA14" s="16">
        <v>5.3999999999999999E-2</v>
      </c>
      <c r="AB14" s="16">
        <v>5.3999999999999999E-2</v>
      </c>
      <c r="AC14" s="16">
        <v>5.3999999999999999E-2</v>
      </c>
      <c r="AD14" s="16">
        <v>5.3999999999999999E-2</v>
      </c>
      <c r="AE14" s="16">
        <v>5.3999999999999999E-2</v>
      </c>
      <c r="AF14" s="16">
        <v>5.3999999999999999E-2</v>
      </c>
      <c r="AG14" s="16">
        <v>5.3999999999999999E-2</v>
      </c>
      <c r="AH14" s="16">
        <v>5.3999999999999999E-2</v>
      </c>
      <c r="AI14" s="16">
        <v>5.3999999999999999E-2</v>
      </c>
      <c r="AJ14" s="16">
        <v>5.3999999999999999E-2</v>
      </c>
      <c r="AK14" s="16">
        <v>5.3999999999999999E-2</v>
      </c>
      <c r="AL14" s="16">
        <v>5.3999999999999999E-2</v>
      </c>
    </row>
    <row r="15" spans="1:38" x14ac:dyDescent="0.3">
      <c r="A15" t="s">
        <v>4</v>
      </c>
      <c r="B15">
        <v>2016</v>
      </c>
      <c r="D15" s="1" t="s">
        <v>32</v>
      </c>
      <c r="E15" s="21" t="s">
        <v>30</v>
      </c>
      <c r="F15" s="21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spans="1:38" x14ac:dyDescent="0.3">
      <c r="A16" t="s">
        <v>21</v>
      </c>
      <c r="B16" s="8">
        <f>NRCanData!R17</f>
        <v>0.250662</v>
      </c>
      <c r="D16" t="s">
        <v>31</v>
      </c>
      <c r="E16" s="8">
        <f>'2017'!L38</f>
        <v>0.73196379</v>
      </c>
      <c r="F16" s="8">
        <f>'2018'!L38</f>
        <v>0.75858592500000011</v>
      </c>
      <c r="G16" s="8">
        <f>'2019'!L38</f>
        <v>0.76663752669000007</v>
      </c>
      <c r="H16" s="8">
        <f>'2020'!L38</f>
        <v>0.55291111442999996</v>
      </c>
      <c r="I16" s="8">
        <f>'2021'!L38</f>
        <v>0.55895062754370006</v>
      </c>
      <c r="J16" s="8">
        <f>'2022'!L38</f>
        <v>0.56505646318982994</v>
      </c>
      <c r="K16" s="8">
        <f>'2023'!L41</f>
        <v>0.57122907814526547</v>
      </c>
      <c r="L16" s="8">
        <f>'2024'!L41</f>
        <v>0.57746912258293803</v>
      </c>
      <c r="M16" s="8">
        <f>'2025'!L41</f>
        <v>0.58377733290235778</v>
      </c>
      <c r="N16" s="8">
        <f>'2026'!L41</f>
        <v>0.59015445342852091</v>
      </c>
      <c r="O16" s="8">
        <f>'2027'!L41</f>
        <v>0.5966012369317244</v>
      </c>
      <c r="P16" s="8">
        <f>'2028'!L41</f>
        <v>0.33122078504019159</v>
      </c>
      <c r="Q16" s="8">
        <f>'2029'!L41</f>
        <v>0.33483900511885994</v>
      </c>
      <c r="R16" s="8">
        <f>'2030'!L41</f>
        <v>0.33849675024284226</v>
      </c>
      <c r="S16" s="8">
        <f>'2031'!L44</f>
        <v>0.34219445217946454</v>
      </c>
      <c r="T16" s="8">
        <f>'2032'!$L$44</f>
        <v>0.34593254741263157</v>
      </c>
      <c r="U16" s="8">
        <f>'2033'!$L$44</f>
        <v>0.34971147719435225</v>
      </c>
      <c r="V16" s="8">
        <f>'2034'!$L$44</f>
        <v>0.35353168759682391</v>
      </c>
      <c r="W16" s="8">
        <f>'2035'!$L$44</f>
        <v>0.35739362956508858</v>
      </c>
      <c r="X16" s="8">
        <f>'2036'!$L$44</f>
        <v>0.36129775897026351</v>
      </c>
      <c r="Y16" s="8">
        <f>'2037'!$L$44</f>
        <v>0.3652445366633526</v>
      </c>
      <c r="Z16" s="8">
        <f>'2038'!$L$44</f>
        <v>0.29759192747165508</v>
      </c>
      <c r="AA16" s="8">
        <f>'2039'!$L$44</f>
        <v>0.30084278954269594</v>
      </c>
      <c r="AB16" s="8">
        <f>'2040'!$L$44</f>
        <v>0.3041291636798561</v>
      </c>
      <c r="AC16" s="8">
        <f>'2041'!$L$47</f>
        <v>0.30745143781310996</v>
      </c>
      <c r="AD16" s="8">
        <f>'2042'!$L$47</f>
        <v>0.31081000411013704</v>
      </c>
      <c r="AE16" s="8">
        <f>'2043'!$L$47</f>
        <v>0.31420525902261426</v>
      </c>
      <c r="AF16" s="8">
        <f>'2044'!$L$47</f>
        <v>0.31763760333301388</v>
      </c>
      <c r="AG16" s="8">
        <f>'2045'!$L$47</f>
        <v>0.32111117192196187</v>
      </c>
      <c r="AH16" s="8">
        <f>'2046'!$L$47</f>
        <v>0.32462268539897482</v>
      </c>
      <c r="AI16" s="8">
        <f>'2047'!$L$47</f>
        <v>0.32817261421571225</v>
      </c>
      <c r="AJ16" s="8">
        <f>'2048'!$L$47</f>
        <v>0.33175750980900898</v>
      </c>
      <c r="AK16" s="8">
        <f>'2049'!$L$47</f>
        <v>0.33538550375287363</v>
      </c>
      <c r="AL16" s="8">
        <f>'2050'!$L$47</f>
        <v>0.33905311401451643</v>
      </c>
    </row>
    <row r="17" spans="1:38" x14ac:dyDescent="0.3">
      <c r="A17" s="1" t="s">
        <v>29</v>
      </c>
      <c r="B17" s="1" t="s">
        <v>30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spans="1:38" x14ac:dyDescent="0.3">
      <c r="A18" t="s">
        <v>4</v>
      </c>
      <c r="B18">
        <v>2016</v>
      </c>
      <c r="D18" s="1" t="s">
        <v>22</v>
      </c>
      <c r="E18" s="21" t="s">
        <v>1</v>
      </c>
      <c r="F18" s="21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spans="1:38" x14ac:dyDescent="0.3">
      <c r="A19" t="s">
        <v>31</v>
      </c>
      <c r="B19" s="8">
        <f>B13*B16</f>
        <v>71.530412291999994</v>
      </c>
      <c r="D19" t="s">
        <v>36</v>
      </c>
      <c r="E19" s="3">
        <f>NRCanData!S13</f>
        <v>295.745</v>
      </c>
      <c r="F19" s="3">
        <f>E34</f>
        <v>295.745</v>
      </c>
      <c r="G19" s="3">
        <f>F34</f>
        <v>298.88402600000001</v>
      </c>
      <c r="H19" s="3">
        <f t="shared" ref="H19:AB19" si="4">G34</f>
        <v>302.13722099999995</v>
      </c>
      <c r="I19" s="3">
        <f t="shared" si="4"/>
        <v>305.43750139000002</v>
      </c>
      <c r="J19" s="3">
        <f t="shared" si="4"/>
        <v>308.77402360099995</v>
      </c>
      <c r="K19" s="3">
        <f t="shared" si="4"/>
        <v>312.14703723784999</v>
      </c>
      <c r="L19" s="3">
        <f t="shared" si="4"/>
        <v>315.55689758630496</v>
      </c>
      <c r="M19" s="3">
        <f t="shared" si="4"/>
        <v>319.00400705046872</v>
      </c>
      <c r="N19" s="3">
        <f t="shared" si="4"/>
        <v>322.48877236531195</v>
      </c>
      <c r="O19" s="3">
        <f t="shared" si="4"/>
        <v>326.01160488072372</v>
      </c>
      <c r="P19" s="3">
        <f t="shared" si="4"/>
        <v>329.57292043800157</v>
      </c>
      <c r="Q19" s="3">
        <f t="shared" si="4"/>
        <v>333.17313942175116</v>
      </c>
      <c r="R19" s="3">
        <f t="shared" si="4"/>
        <v>336.81268680879828</v>
      </c>
      <c r="S19" s="3">
        <f t="shared" si="4"/>
        <v>340.49199221837262</v>
      </c>
      <c r="T19" s="3">
        <f t="shared" si="4"/>
        <v>344.2114899628175</v>
      </c>
      <c r="U19" s="3">
        <f t="shared" si="4"/>
        <v>347.97161909885796</v>
      </c>
      <c r="V19" s="3">
        <f t="shared" si="4"/>
        <v>351.77282347942673</v>
      </c>
      <c r="W19" s="3">
        <f t="shared" si="4"/>
        <v>355.61555180605825</v>
      </c>
      <c r="X19" s="3">
        <f t="shared" si="4"/>
        <v>359.50025768185424</v>
      </c>
      <c r="Y19" s="3">
        <f t="shared" si="4"/>
        <v>363.42739966502745</v>
      </c>
      <c r="Z19" s="3">
        <f t="shared" si="4"/>
        <v>367.39744132303099</v>
      </c>
      <c r="AA19" s="3">
        <f t="shared" si="4"/>
        <v>371.410851287279</v>
      </c>
      <c r="AB19" s="3">
        <f t="shared" si="4"/>
        <v>375.46810330846438</v>
      </c>
      <c r="AC19" s="3">
        <f t="shared" ref="AC19:AL19" si="5">AB34</f>
        <v>379.56967631248142</v>
      </c>
      <c r="AD19" s="3">
        <f t="shared" si="5"/>
        <v>383.71605445695934</v>
      </c>
      <c r="AE19" s="3">
        <f t="shared" si="5"/>
        <v>387.90772718841271</v>
      </c>
      <c r="AF19" s="3">
        <f t="shared" si="5"/>
        <v>392.14518930001714</v>
      </c>
      <c r="AG19" s="3">
        <f t="shared" si="5"/>
        <v>396.43354558266896</v>
      </c>
      <c r="AH19" s="3">
        <f t="shared" si="5"/>
        <v>400.76874740614176</v>
      </c>
      <c r="AI19" s="3">
        <f t="shared" si="5"/>
        <v>405.15137557495342</v>
      </c>
      <c r="AJ19" s="3">
        <f t="shared" si="5"/>
        <v>409.57717260371481</v>
      </c>
      <c r="AK19" s="3">
        <f t="shared" si="5"/>
        <v>414.05617747268343</v>
      </c>
      <c r="AL19" s="3">
        <f t="shared" si="5"/>
        <v>418.58409137594629</v>
      </c>
    </row>
    <row r="20" spans="1:38" x14ac:dyDescent="0.3">
      <c r="D20" t="s">
        <v>64</v>
      </c>
      <c r="E20" s="3">
        <f>((B13/100)*E8)</f>
        <v>1.1414639999999998</v>
      </c>
      <c r="F20" s="3">
        <f t="shared" ref="F20:AL20" si="6">((E19/100)*F8)</f>
        <v>1.1829800000000001</v>
      </c>
      <c r="G20" s="3">
        <f t="shared" si="6"/>
        <v>1.1829800000000001</v>
      </c>
      <c r="H20" s="3">
        <f t="shared" si="6"/>
        <v>1.1955361040000001</v>
      </c>
      <c r="I20" s="3">
        <f t="shared" si="6"/>
        <v>1.2085488839999998</v>
      </c>
      <c r="J20" s="3">
        <f t="shared" si="6"/>
        <v>1.2217500055600001</v>
      </c>
      <c r="K20" s="3">
        <f t="shared" si="6"/>
        <v>1.2350960944039999</v>
      </c>
      <c r="L20" s="3">
        <f t="shared" si="6"/>
        <v>1.2485881489514001</v>
      </c>
      <c r="M20" s="3">
        <f t="shared" si="6"/>
        <v>1.26222759034522</v>
      </c>
      <c r="N20" s="3">
        <f t="shared" si="6"/>
        <v>1.2760160282018749</v>
      </c>
      <c r="O20" s="3">
        <f t="shared" si="6"/>
        <v>1.2899550894612479</v>
      </c>
      <c r="P20" s="3">
        <f t="shared" si="6"/>
        <v>1.3040464195228951</v>
      </c>
      <c r="Q20" s="3">
        <f t="shared" si="6"/>
        <v>1.3182916817520063</v>
      </c>
      <c r="R20" s="3">
        <f t="shared" si="6"/>
        <v>1.3326925576870048</v>
      </c>
      <c r="S20" s="3">
        <f t="shared" si="6"/>
        <v>1.3472507472351931</v>
      </c>
      <c r="T20" s="3">
        <f t="shared" si="6"/>
        <v>1.3619679688734907</v>
      </c>
      <c r="U20" s="3">
        <f t="shared" si="6"/>
        <v>1.3768459598512699</v>
      </c>
      <c r="V20" s="3">
        <f t="shared" si="6"/>
        <v>1.3918864763954319</v>
      </c>
      <c r="W20" s="3">
        <f t="shared" si="6"/>
        <v>1.4070912939177072</v>
      </c>
      <c r="X20" s="3">
        <f t="shared" si="6"/>
        <v>1.422462207224233</v>
      </c>
      <c r="Y20" s="3">
        <f t="shared" si="6"/>
        <v>1.4380010307274169</v>
      </c>
      <c r="Z20" s="3">
        <f t="shared" si="6"/>
        <v>1.4537095986601098</v>
      </c>
      <c r="AA20" s="3">
        <f t="shared" si="6"/>
        <v>1.4695897652921239</v>
      </c>
      <c r="AB20" s="3">
        <f t="shared" si="6"/>
        <v>1.4856434051491161</v>
      </c>
      <c r="AC20" s="3">
        <f t="shared" si="6"/>
        <v>1.5018724132338575</v>
      </c>
      <c r="AD20" s="3">
        <f t="shared" si="6"/>
        <v>1.5182787052499258</v>
      </c>
      <c r="AE20" s="3">
        <f t="shared" si="6"/>
        <v>1.5348642178278373</v>
      </c>
      <c r="AF20" s="3">
        <f t="shared" si="6"/>
        <v>1.5516309087536508</v>
      </c>
      <c r="AG20" s="3">
        <f t="shared" si="6"/>
        <v>1.5685807572000687</v>
      </c>
      <c r="AH20" s="3">
        <f t="shared" si="6"/>
        <v>1.5857341823306759</v>
      </c>
      <c r="AI20" s="3">
        <f t="shared" si="6"/>
        <v>1.6030749896245671</v>
      </c>
      <c r="AJ20" s="3">
        <f t="shared" si="6"/>
        <v>1.6206055022998136</v>
      </c>
      <c r="AK20" s="3">
        <f t="shared" si="6"/>
        <v>1.6383086904148592</v>
      </c>
      <c r="AL20" s="3">
        <f t="shared" si="6"/>
        <v>1.6562247098907339</v>
      </c>
    </row>
    <row r="21" spans="1:38" x14ac:dyDescent="0.3">
      <c r="D21" t="s">
        <v>66</v>
      </c>
      <c r="E21" s="3">
        <f>E19-E20</f>
        <v>294.60353600000002</v>
      </c>
      <c r="F21" s="3">
        <f t="shared" ref="F21:AL21" si="7">F19-F20</f>
        <v>294.56202000000002</v>
      </c>
      <c r="G21" s="3">
        <f t="shared" si="7"/>
        <v>297.70104600000002</v>
      </c>
      <c r="H21" s="3">
        <f t="shared" si="7"/>
        <v>300.94168489599997</v>
      </c>
      <c r="I21" s="3">
        <f t="shared" si="7"/>
        <v>304.22895250600004</v>
      </c>
      <c r="J21" s="3">
        <f t="shared" si="7"/>
        <v>307.55227359543994</v>
      </c>
      <c r="K21" s="3">
        <f t="shared" si="7"/>
        <v>310.91194114344597</v>
      </c>
      <c r="L21" s="3">
        <f t="shared" si="7"/>
        <v>314.30830943735356</v>
      </c>
      <c r="M21" s="3">
        <f t="shared" si="7"/>
        <v>317.7417794601235</v>
      </c>
      <c r="N21" s="3">
        <f t="shared" si="7"/>
        <v>321.21275633711008</v>
      </c>
      <c r="O21" s="3">
        <f t="shared" si="7"/>
        <v>324.72164979126245</v>
      </c>
      <c r="P21" s="3">
        <f t="shared" si="7"/>
        <v>328.2688740184787</v>
      </c>
      <c r="Q21" s="3">
        <f t="shared" si="7"/>
        <v>331.85484773999917</v>
      </c>
      <c r="R21" s="3">
        <f t="shared" si="7"/>
        <v>335.47999425111129</v>
      </c>
      <c r="S21" s="3">
        <f t="shared" si="7"/>
        <v>339.14474147113742</v>
      </c>
      <c r="T21" s="3">
        <f t="shared" si="7"/>
        <v>342.84952199394399</v>
      </c>
      <c r="U21" s="3">
        <f t="shared" si="7"/>
        <v>346.59477313900669</v>
      </c>
      <c r="V21" s="3">
        <f t="shared" si="7"/>
        <v>350.38093700303131</v>
      </c>
      <c r="W21" s="3">
        <f t="shared" si="7"/>
        <v>354.20846051214056</v>
      </c>
      <c r="X21" s="3">
        <f t="shared" si="7"/>
        <v>358.07779547463002</v>
      </c>
      <c r="Y21" s="3">
        <f t="shared" si="7"/>
        <v>361.98939863430002</v>
      </c>
      <c r="Z21" s="3">
        <f t="shared" si="7"/>
        <v>365.94373172437088</v>
      </c>
      <c r="AA21" s="3">
        <f t="shared" si="7"/>
        <v>369.94126152198686</v>
      </c>
      <c r="AB21" s="3">
        <f t="shared" si="7"/>
        <v>373.98245990331526</v>
      </c>
      <c r="AC21" s="3">
        <f t="shared" si="7"/>
        <v>378.06780389924756</v>
      </c>
      <c r="AD21" s="3">
        <f t="shared" si="7"/>
        <v>382.1977757517094</v>
      </c>
      <c r="AE21" s="3">
        <f t="shared" si="7"/>
        <v>386.37286297058489</v>
      </c>
      <c r="AF21" s="3">
        <f t="shared" si="7"/>
        <v>390.59355839126351</v>
      </c>
      <c r="AG21" s="3">
        <f t="shared" si="7"/>
        <v>394.86496482546886</v>
      </c>
      <c r="AH21" s="3">
        <f t="shared" si="7"/>
        <v>399.18301322381109</v>
      </c>
      <c r="AI21" s="3">
        <f t="shared" si="7"/>
        <v>403.54830058532883</v>
      </c>
      <c r="AJ21" s="3">
        <f t="shared" si="7"/>
        <v>407.95656710141498</v>
      </c>
      <c r="AK21" s="3">
        <f t="shared" si="7"/>
        <v>412.41786878226856</v>
      </c>
      <c r="AL21" s="3">
        <f t="shared" si="7"/>
        <v>416.92786666605554</v>
      </c>
    </row>
    <row r="22" spans="1:38" x14ac:dyDescent="0.3"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spans="1:38" x14ac:dyDescent="0.3">
      <c r="A23" s="1" t="s">
        <v>44</v>
      </c>
      <c r="B23" s="1" t="s">
        <v>1</v>
      </c>
      <c r="D23" s="1" t="s">
        <v>67</v>
      </c>
      <c r="E23" s="21" t="s">
        <v>1</v>
      </c>
      <c r="F23" s="21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spans="1:38" x14ac:dyDescent="0.3">
      <c r="A24" t="s">
        <v>4</v>
      </c>
      <c r="B24">
        <v>2016</v>
      </c>
      <c r="D24" t="s">
        <v>68</v>
      </c>
      <c r="E24" s="3">
        <f>'2017'!M12</f>
        <v>280.95775000000003</v>
      </c>
      <c r="F24" s="3">
        <f>'2018'!M12</f>
        <v>284.09677599999998</v>
      </c>
      <c r="G24" s="3">
        <f>'2019'!M12</f>
        <v>287.34997099999998</v>
      </c>
      <c r="H24" s="3">
        <f>'2020'!M12</f>
        <v>290.65025138999999</v>
      </c>
      <c r="I24" s="3">
        <f>'2021'!M12</f>
        <v>293.98677360099998</v>
      </c>
      <c r="J24" s="3">
        <f>'2022'!M12</f>
        <v>297.35978723785001</v>
      </c>
      <c r="K24" s="3">
        <f>'2023'!M13</f>
        <v>300.76964758630493</v>
      </c>
      <c r="L24" s="3">
        <f>'2024'!M13</f>
        <v>304.21675705046869</v>
      </c>
      <c r="M24" s="3">
        <f>'2025'!M13</f>
        <v>307.70152236531192</v>
      </c>
      <c r="N24" s="3">
        <f>'2026'!M13</f>
        <v>311.22435488072369</v>
      </c>
      <c r="O24" s="3">
        <f>'2027'!M13</f>
        <v>314.7856704380016</v>
      </c>
      <c r="P24" s="3">
        <f>'2028'!M13</f>
        <v>318.38588942175113</v>
      </c>
      <c r="Q24" s="3">
        <f>'2029'!M13</f>
        <v>322.0254368087983</v>
      </c>
      <c r="R24" s="3">
        <f>'2030'!M13</f>
        <v>325.70474221837264</v>
      </c>
      <c r="S24" s="3">
        <f>'2031'!M14</f>
        <v>329.42423996281752</v>
      </c>
      <c r="T24" s="3">
        <f>'2032'!M14</f>
        <v>333.18436909885793</v>
      </c>
      <c r="U24" s="3">
        <f>'2033'!M14</f>
        <v>336.98557347942676</v>
      </c>
      <c r="V24" s="3">
        <f>'2034'!M14</f>
        <v>340.82830180605822</v>
      </c>
      <c r="W24" s="3">
        <f>'2035'!M14</f>
        <v>344.71300768185426</v>
      </c>
      <c r="X24" s="3">
        <f>'2036'!M14</f>
        <v>348.64014966502748</v>
      </c>
      <c r="Y24" s="3">
        <f>'2037'!M14</f>
        <v>352.61019132303102</v>
      </c>
      <c r="Z24" s="3">
        <f>'2038'!M14</f>
        <v>356.62360128727903</v>
      </c>
      <c r="AA24" s="3">
        <f>'2039'!M14</f>
        <v>360.68085330846441</v>
      </c>
      <c r="AB24" s="3">
        <f>'2040'!M14</f>
        <v>364.78242631248145</v>
      </c>
      <c r="AC24" s="3">
        <f>'2041'!M15</f>
        <v>368.92880445695937</v>
      </c>
      <c r="AD24" s="3">
        <f>'2042'!M15</f>
        <v>373.12047718841268</v>
      </c>
      <c r="AE24" s="3">
        <f>'2043'!M15</f>
        <v>377.35793930001716</v>
      </c>
      <c r="AF24" s="3">
        <f>'2044'!M15</f>
        <v>381.64629558266893</v>
      </c>
      <c r="AG24" s="3">
        <f>'2045'!M15</f>
        <v>385.98149740614178</v>
      </c>
      <c r="AH24" s="3">
        <f>'2046'!M15</f>
        <v>390.36412557495339</v>
      </c>
      <c r="AI24" s="3">
        <f>'2047'!M15</f>
        <v>394.78992260371479</v>
      </c>
      <c r="AJ24" s="3">
        <f>'2048'!M15</f>
        <v>399.26892747268346</v>
      </c>
      <c r="AK24" s="3">
        <f>'2049'!M15</f>
        <v>403.79684137594631</v>
      </c>
      <c r="AL24" s="3">
        <f>'2050'!M15</f>
        <v>408.3693753476216</v>
      </c>
    </row>
    <row r="25" spans="1:38" x14ac:dyDescent="0.3">
      <c r="A25" t="s">
        <v>15</v>
      </c>
      <c r="B25" s="8">
        <f>NRCanData!R65</f>
        <v>284.09199999999998</v>
      </c>
      <c r="D25" t="s">
        <v>41</v>
      </c>
      <c r="E25" s="3">
        <f>((100/B25)*E24)-100</f>
        <v>-1.1032517635132137</v>
      </c>
      <c r="F25" s="3">
        <f>((100/E24)*F24)-100</f>
        <v>1.1172590896673711</v>
      </c>
      <c r="G25" s="3">
        <f t="shared" ref="G25:AB25" si="8">((100/F24)*G24)-100</f>
        <v>1.1451009919239681</v>
      </c>
      <c r="H25" s="3">
        <f t="shared" si="8"/>
        <v>1.1485229591340413</v>
      </c>
      <c r="I25" s="3">
        <f t="shared" si="8"/>
        <v>1.1479509118067028</v>
      </c>
      <c r="J25" s="3">
        <f t="shared" si="8"/>
        <v>1.1473351659785465</v>
      </c>
      <c r="K25" s="3">
        <f t="shared" si="8"/>
        <v>1.146711994963681</v>
      </c>
      <c r="L25" s="3">
        <f t="shared" si="8"/>
        <v>1.1460961875066289</v>
      </c>
      <c r="M25" s="3">
        <f t="shared" si="8"/>
        <v>1.1454876281733277</v>
      </c>
      <c r="N25" s="3">
        <f t="shared" si="8"/>
        <v>1.1448862808125426</v>
      </c>
      <c r="O25" s="3">
        <f t="shared" si="8"/>
        <v>1.144292052157283</v>
      </c>
      <c r="P25" s="3">
        <f t="shared" si="8"/>
        <v>1.1437048512214858</v>
      </c>
      <c r="Q25" s="3">
        <f t="shared" si="8"/>
        <v>1.1431245881082361</v>
      </c>
      <c r="R25" s="3">
        <f t="shared" si="8"/>
        <v>1.1425511742287995</v>
      </c>
      <c r="S25" s="3">
        <f t="shared" si="8"/>
        <v>1.1419845222735887</v>
      </c>
      <c r="T25" s="3">
        <f t="shared" si="8"/>
        <v>1.1414245461915016</v>
      </c>
      <c r="U25" s="3">
        <f t="shared" si="8"/>
        <v>1.1408711611681213</v>
      </c>
      <c r="V25" s="3">
        <f t="shared" si="8"/>
        <v>1.1403242836049969</v>
      </c>
      <c r="W25" s="3">
        <f t="shared" si="8"/>
        <v>1.1397838310993791</v>
      </c>
      <c r="X25" s="3">
        <f t="shared" si="8"/>
        <v>1.1392497224235001</v>
      </c>
      <c r="Y25" s="3">
        <f t="shared" si="8"/>
        <v>1.138721877505489</v>
      </c>
      <c r="Z25" s="3">
        <f t="shared" si="8"/>
        <v>1.138200217409846</v>
      </c>
      <c r="AA25" s="3">
        <f t="shared" si="8"/>
        <v>1.1376846643184138</v>
      </c>
      <c r="AB25" s="3">
        <f t="shared" si="8"/>
        <v>1.1371751415119604</v>
      </c>
      <c r="AC25" s="3">
        <f t="shared" ref="AC25:AL25" si="9">((100/AB24)*AC24)-100</f>
        <v>1.1366715733520749</v>
      </c>
      <c r="AD25" s="3">
        <f t="shared" si="9"/>
        <v>1.1361738852630765</v>
      </c>
      <c r="AE25" s="3">
        <f t="shared" si="9"/>
        <v>1.135682003715047</v>
      </c>
      <c r="AF25" s="3">
        <f t="shared" si="9"/>
        <v>1.1364160750417653</v>
      </c>
      <c r="AG25" s="3">
        <f t="shared" si="9"/>
        <v>1.1359213684634852</v>
      </c>
      <c r="AH25" s="3">
        <f t="shared" si="9"/>
        <v>1.1354503255372492</v>
      </c>
      <c r="AI25" s="3">
        <f t="shared" si="9"/>
        <v>1.1337612087798163</v>
      </c>
      <c r="AJ25" s="3">
        <f t="shared" si="9"/>
        <v>1.1345286727251818</v>
      </c>
      <c r="AK25" s="3">
        <f t="shared" si="9"/>
        <v>1.1340511599347138</v>
      </c>
      <c r="AL25" s="3">
        <f t="shared" si="9"/>
        <v>1.1323847794584765</v>
      </c>
    </row>
    <row r="26" spans="1:38" x14ac:dyDescent="0.3">
      <c r="D26" t="s">
        <v>65</v>
      </c>
      <c r="E26" s="3">
        <f>((E24/100)*E10)</f>
        <v>7.0239437500000008</v>
      </c>
      <c r="F26" s="3">
        <f t="shared" ref="F26:AL26" si="10">((F24/100)*F10)</f>
        <v>7.1024193999999996</v>
      </c>
      <c r="G26" s="3">
        <f t="shared" si="10"/>
        <v>7.1837492750000003</v>
      </c>
      <c r="H26" s="3">
        <f t="shared" si="10"/>
        <v>7.2662562847499998</v>
      </c>
      <c r="I26" s="3">
        <f t="shared" si="10"/>
        <v>7.3496693400249988</v>
      </c>
      <c r="J26" s="3">
        <f t="shared" si="10"/>
        <v>7.4339946809462498</v>
      </c>
      <c r="K26" s="3">
        <f t="shared" si="10"/>
        <v>7.519241189657623</v>
      </c>
      <c r="L26" s="3">
        <f t="shared" si="10"/>
        <v>7.6054189262617165</v>
      </c>
      <c r="M26" s="3">
        <f t="shared" si="10"/>
        <v>7.6925380591327972</v>
      </c>
      <c r="N26" s="3">
        <f t="shared" si="10"/>
        <v>7.7806088720180924</v>
      </c>
      <c r="O26" s="3">
        <f t="shared" si="10"/>
        <v>7.8696417609500404</v>
      </c>
      <c r="P26" s="3">
        <f t="shared" si="10"/>
        <v>7.9596472355437786</v>
      </c>
      <c r="Q26" s="3">
        <f t="shared" si="10"/>
        <v>8.0506359202199569</v>
      </c>
      <c r="R26" s="3">
        <f t="shared" si="10"/>
        <v>8.1426185554593147</v>
      </c>
      <c r="S26" s="3">
        <f t="shared" si="10"/>
        <v>8.2356059990704384</v>
      </c>
      <c r="T26" s="3">
        <f t="shared" si="10"/>
        <v>8.3296092274714475</v>
      </c>
      <c r="U26" s="3">
        <f t="shared" si="10"/>
        <v>8.4246393369856687</v>
      </c>
      <c r="V26" s="3">
        <f t="shared" si="10"/>
        <v>8.5207075451514562</v>
      </c>
      <c r="W26" s="3">
        <f t="shared" si="10"/>
        <v>8.6178251920463573</v>
      </c>
      <c r="X26" s="3">
        <f t="shared" si="10"/>
        <v>8.7160037416256877</v>
      </c>
      <c r="Y26" s="3">
        <f t="shared" si="10"/>
        <v>8.8152547830757761</v>
      </c>
      <c r="Z26" s="3">
        <f t="shared" si="10"/>
        <v>8.9155900321819761</v>
      </c>
      <c r="AA26" s="3">
        <f t="shared" si="10"/>
        <v>9.0170213327116109</v>
      </c>
      <c r="AB26" s="3">
        <f t="shared" si="10"/>
        <v>9.1195606578120358</v>
      </c>
      <c r="AC26" s="3">
        <f t="shared" si="10"/>
        <v>9.2232201114239842</v>
      </c>
      <c r="AD26" s="3">
        <f t="shared" si="10"/>
        <v>9.3280119297103177</v>
      </c>
      <c r="AE26" s="3">
        <f t="shared" si="10"/>
        <v>9.4339484825004298</v>
      </c>
      <c r="AF26" s="3">
        <f t="shared" si="10"/>
        <v>9.5411573895667239</v>
      </c>
      <c r="AG26" s="3">
        <f t="shared" si="10"/>
        <v>9.6495374351535439</v>
      </c>
      <c r="AH26" s="3">
        <f t="shared" si="10"/>
        <v>9.7591031393738348</v>
      </c>
      <c r="AI26" s="3">
        <f t="shared" si="10"/>
        <v>9.8697480650928693</v>
      </c>
      <c r="AJ26" s="3">
        <f t="shared" si="10"/>
        <v>9.9817231868170868</v>
      </c>
      <c r="AK26" s="3">
        <f t="shared" si="10"/>
        <v>10.094921034398659</v>
      </c>
      <c r="AL26" s="3">
        <f t="shared" si="10"/>
        <v>10.209234383690539</v>
      </c>
    </row>
    <row r="27" spans="1:38" x14ac:dyDescent="0.3">
      <c r="A27" s="1" t="s">
        <v>22</v>
      </c>
      <c r="B27" s="1" t="s">
        <v>1</v>
      </c>
      <c r="D27" s="1" t="s">
        <v>71</v>
      </c>
      <c r="E27" s="21" t="s">
        <v>17</v>
      </c>
      <c r="F27" s="21"/>
    </row>
    <row r="28" spans="1:38" x14ac:dyDescent="0.3">
      <c r="A28" t="s">
        <v>86</v>
      </c>
      <c r="D28" t="s">
        <v>21</v>
      </c>
      <c r="E28" s="8">
        <f>'2017'!O25</f>
        <v>0.26629835302350507</v>
      </c>
      <c r="F28" s="8">
        <f>'2018'!O25</f>
        <v>0.26426091678021074</v>
      </c>
      <c r="G28" s="8">
        <f>'2019'!O25</f>
        <v>0.26218131686237711</v>
      </c>
      <c r="H28" s="8">
        <f>'2020'!O25</f>
        <v>0</v>
      </c>
      <c r="I28" s="8">
        <f>'2021'!O25</f>
        <v>0</v>
      </c>
      <c r="J28" s="8">
        <f>'2022'!O25</f>
        <v>0.25461718110571491</v>
      </c>
      <c r="K28" s="8">
        <f>'2023'!O27</f>
        <v>0.25222145778207905</v>
      </c>
      <c r="L28" s="8">
        <f>'2024'!O27</f>
        <v>0.24985162214842574</v>
      </c>
      <c r="M28" s="8">
        <f>'2025'!O27</f>
        <v>0.24750739460461457</v>
      </c>
      <c r="N28" s="8">
        <f>'2026'!O27</f>
        <v>0.24558153827854604</v>
      </c>
      <c r="O28" s="8">
        <f>'2027'!O27</f>
        <v>0.24333033041787488</v>
      </c>
      <c r="P28" s="8">
        <f>'2028'!O27</f>
        <v>0.23425876827315231</v>
      </c>
      <c r="Q28" s="8">
        <f>'2029'!O27</f>
        <v>0.23129896934973104</v>
      </c>
      <c r="R28" s="8">
        <f>'2030'!O27</f>
        <v>0.22837115356964074</v>
      </c>
      <c r="S28" s="8">
        <f>'2031'!O29</f>
        <v>0.22609307886974839</v>
      </c>
      <c r="T28" s="8">
        <f>'2032'!O29</f>
        <v>0.22328685304179804</v>
      </c>
      <c r="U28" s="8">
        <f>'2033'!O29</f>
        <v>0.2205109508693382</v>
      </c>
      <c r="V28" s="8">
        <f>'2034'!O29</f>
        <v>0.2177650446794947</v>
      </c>
      <c r="W28" s="8">
        <f>'2035'!O29</f>
        <v>0.21504881034017731</v>
      </c>
      <c r="X28" s="8">
        <f>'2036'!O29</f>
        <v>0.21314136577144446</v>
      </c>
      <c r="Y28" s="8">
        <f>'2037'!O29</f>
        <v>0.21052777435963427</v>
      </c>
      <c r="Z28" s="8">
        <f>'2038'!O29</f>
        <v>0.2059675044913481</v>
      </c>
      <c r="AA28" s="8">
        <f>'2039'!O29</f>
        <v>0.20323502798827126</v>
      </c>
      <c r="AB28" s="8">
        <f>'2040'!O29</f>
        <v>0.20053207821653934</v>
      </c>
      <c r="AC28" s="8">
        <f>'2041'!O31</f>
        <v>0.19785833611472092</v>
      </c>
      <c r="AD28" s="8">
        <f>'2042'!O31</f>
        <v>0.19521348606911498</v>
      </c>
      <c r="AE28" s="8">
        <f>'2043'!O31</f>
        <v>0.19329325153381655</v>
      </c>
      <c r="AF28" s="8">
        <f>'2044'!O31</f>
        <v>0.19074436614788137</v>
      </c>
      <c r="AG28" s="8">
        <f>'2045'!O31</f>
        <v>0.18822309119550307</v>
      </c>
      <c r="AH28" s="8">
        <f>'2046'!O31</f>
        <v>0.18572844642862793</v>
      </c>
      <c r="AI28" s="8">
        <f>'2047'!O31</f>
        <v>0.18326360003502112</v>
      </c>
      <c r="AJ28" s="8">
        <f>'2048'!O31</f>
        <v>0.18082320029292642</v>
      </c>
      <c r="AK28" s="8">
        <f>'2049'!O31</f>
        <v>0.17840861087227405</v>
      </c>
      <c r="AL28" s="8">
        <f>'2050'!O31</f>
        <v>0.17602222661153014</v>
      </c>
    </row>
    <row r="29" spans="1:38" x14ac:dyDescent="0.3">
      <c r="D29" s="1" t="s">
        <v>73</v>
      </c>
      <c r="E29" s="21" t="s">
        <v>30</v>
      </c>
      <c r="F29" s="21"/>
    </row>
    <row r="30" spans="1:38" x14ac:dyDescent="0.3">
      <c r="D30" t="s">
        <v>31</v>
      </c>
      <c r="E30" s="8">
        <f>SUM('2017'!$I$38,'2017'!$J$38,'2017'!$N$38)</f>
        <v>78.024442624936498</v>
      </c>
      <c r="F30" s="8">
        <f>SUM('2018'!$I$38,'2018'!$J$38,'2018'!$N$38)</f>
        <v>78.224780796720324</v>
      </c>
      <c r="G30" s="8">
        <f>SUM('2019'!$I$38,'2019'!$J$38,'2019'!$N$38)</f>
        <v>78.44809694822905</v>
      </c>
      <c r="H30" s="8">
        <f>SUM('2020'!$I$38,'2020'!$J$38,'2020'!$N$38)</f>
        <v>73.780658893596538</v>
      </c>
      <c r="I30" s="8">
        <f>SUM('2021'!$I$38,'2021'!$J$38,'2021'!$N$38)</f>
        <v>73.456575723966935</v>
      </c>
      <c r="J30" s="8">
        <f>SUM('2022'!$I$38,'2022'!$J$38,'2022'!$N$38)</f>
        <v>78.912942248812158</v>
      </c>
      <c r="K30" s="8">
        <f>SUM('2023'!$I$41,'2023'!$J$41,'2023'!$N$41)</f>
        <v>79.018991644262783</v>
      </c>
      <c r="L30" s="8">
        <f>SUM('2024'!$I$41,'2024'!$J$41,'2024'!$N$41)</f>
        <v>79.126199510824492</v>
      </c>
      <c r="M30" s="8">
        <f>SUM('2025'!$I$41,'2025'!$J$41,'2025'!$N$41)</f>
        <v>79.234578504476602</v>
      </c>
      <c r="N30" s="8">
        <f>SUM('2026'!$I$41,'2026'!$J$41,'2026'!$N$41)</f>
        <v>79.472276969837154</v>
      </c>
      <c r="O30" s="8">
        <f>SUM('2027'!$I$41,'2027'!$J$41,'2027'!$N$41)</f>
        <v>79.598486390031184</v>
      </c>
      <c r="P30" s="8">
        <f>SUM('2028'!$I$41,'2028'!$J$41,'2028'!$N$41)</f>
        <v>77.717508477598471</v>
      </c>
      <c r="Q30" s="8">
        <f>SUM('2029'!$I$41,'2029'!$J$41,'2029'!$N$41)</f>
        <v>77.569588317669911</v>
      </c>
      <c r="R30" s="8">
        <f>SUM('2030'!$I$41,'2030'!$J$41,'2030'!$N$41)</f>
        <v>77.420052293892041</v>
      </c>
      <c r="S30" s="8">
        <f>SUM('2031'!$I$44,'2031'!$J$44,'2031'!$N$44)</f>
        <v>77.481641095857427</v>
      </c>
      <c r="T30" s="8">
        <f>SUM('2032'!$I$44,'2032'!$J$44,'2032'!$N$44)</f>
        <v>77.351555229030595</v>
      </c>
      <c r="U30" s="8">
        <f>SUM('2033'!$I$44,'2033'!$J$44,'2033'!$N$44)</f>
        <v>77.220048318245901</v>
      </c>
      <c r="V30" s="8">
        <f>SUM('2034'!$I$44,'2034'!$J$44,'2034'!$N$44)</f>
        <v>77.087104840172586</v>
      </c>
      <c r="W30" s="8">
        <f>SUM('2035'!$I$44,'2035'!$J$44,'2035'!$N$44)</f>
        <v>76.952709101904844</v>
      </c>
      <c r="X30" s="8">
        <f>SUM('2036'!$I$44,'2036'!$J$44,'2036'!$N$44)</f>
        <v>77.100114564398282</v>
      </c>
      <c r="Y30" s="8">
        <f>SUM('2037'!$I$44,'2037'!$J$44,'2037'!$N$44)</f>
        <v>76.98212109049868</v>
      </c>
      <c r="Z30" s="8">
        <f>SUM('2038'!$I$44,'2038'!$J$44,'2038'!$N$44)</f>
        <v>76.200974253176412</v>
      </c>
      <c r="AA30" s="8">
        <f>SUM('2039'!$I$44,'2039'!$J$44,'2039'!$N$44)</f>
        <v>76.007427695056194</v>
      </c>
      <c r="AB30" s="8">
        <f>SUM('2040'!$I$44,'2040'!$J$44,'2040'!$N$44)</f>
        <v>75.811766855241174</v>
      </c>
      <c r="AC30" s="8">
        <f>SUM('2041'!$I$47,'2041'!$J$47,'2041'!$N$47)</f>
        <v>75.61396863754652</v>
      </c>
      <c r="AD30" s="8">
        <f>SUM('2042'!$I$47,'2042'!$J$47,'2042'!$N$47)</f>
        <v>75.414009693487117</v>
      </c>
      <c r="AE30" s="8">
        <f>SUM('2043'!$I$47,'2043'!$J$47,'2043'!$N$47)</f>
        <v>75.484813454121692</v>
      </c>
      <c r="AF30" s="8">
        <f>SUM('2044'!$I$47,'2044'!$J$47,'2044'!$N$47)</f>
        <v>75.299827768590404</v>
      </c>
      <c r="AG30" s="8">
        <f>SUM('2045'!$I$47,'2045'!$J$47,'2045'!$N$47)</f>
        <v>75.112821319411779</v>
      </c>
      <c r="AH30" s="8">
        <f>SUM('2046'!$I$47,'2046'!$J$47,'2046'!$N$47)</f>
        <v>74.923512868558689</v>
      </c>
      <c r="AI30" s="8">
        <f>SUM('2047'!$I$47,'2047'!$J$47,'2047'!$N$47)</f>
        <v>74.732414529306297</v>
      </c>
      <c r="AJ30" s="8">
        <f>SUM('2048'!$I$47,'2048'!$J$47,'2048'!$N$47)</f>
        <v>74.539205601857518</v>
      </c>
      <c r="AK30" s="8">
        <f>SUM('2049'!$I$47,'2049'!$J$47,'2049'!$N$47)</f>
        <v>74.343620771862717</v>
      </c>
      <c r="AL30" s="8">
        <f>SUM('2050'!$I$47,'2050'!$J$47,'2050'!$N$47)</f>
        <v>74.145918285094879</v>
      </c>
    </row>
    <row r="32" spans="1:38" x14ac:dyDescent="0.3">
      <c r="A32" s="44" t="s">
        <v>149</v>
      </c>
      <c r="B32" s="41"/>
      <c r="D32" s="21" t="s">
        <v>155</v>
      </c>
      <c r="E32" s="21"/>
      <c r="F32" s="21"/>
    </row>
    <row r="33" spans="1:38" x14ac:dyDescent="0.3">
      <c r="A33" s="42" t="s">
        <v>5</v>
      </c>
      <c r="B33" s="43">
        <f>SUM('2017'!I2,'2018'!I2,'2019'!I2,'2020'!I2,'2021'!I2,'2022'!I2,'2023'!I2,'2024'!I2,'2025'!I2,'2026'!I2,'2027'!I2,'2028'!I2,'2029'!I2,'2030'!I2,'2031'!I2,'2032'!I2,'2033'!I2,'2034'!I2,'2035'!I2,'2036'!I2,'2037'!I2,'2038'!I2,'2039'!I2,'2040'!I2,'2041'!I2,'2042'!I2,'2043'!I2,'2044'!I2,'2045'!I2,'2046'!I2,'2047'!I2,'2048'!I2,'2049'!I2,'2050'!I2)</f>
        <v>9.5365881023295991</v>
      </c>
      <c r="D33" s="21" t="s">
        <v>85</v>
      </c>
      <c r="E33" s="21" t="s">
        <v>1</v>
      </c>
      <c r="F33" s="21"/>
    </row>
    <row r="34" spans="1:38" x14ac:dyDescent="0.3">
      <c r="A34" s="42" t="s">
        <v>6</v>
      </c>
      <c r="B34" s="43">
        <f>SUM('2017'!I3,'2018'!I3,'2019'!I3,'2020'!I3,'2021'!I3,'2022'!I3,'2023'!I3,'2024'!I3,'2025'!I3,'2026'!I3,'2027'!I3,'2028'!I3,'2029'!I3,'2030'!I3,'2031'!I3,'2032'!I3,'2033'!I3,'2034'!I3,'2035'!I3,'2036'!I3,'2037'!I3,'2038'!I3,'2039'!I3,'2040'!I3,'2041'!I3,'2042'!I3,'2043'!I3,'2044'!I3,'2045'!I3,'2046'!I3,'2047'!I3,'2048'!I3,'2049'!I3,'2050'!I3)</f>
        <v>10.85151402884042</v>
      </c>
      <c r="D34" s="45" t="s">
        <v>85</v>
      </c>
      <c r="E34" s="46">
        <f>'2017'!O12</f>
        <v>295.745</v>
      </c>
      <c r="F34" s="46">
        <f>'2018'!O12</f>
        <v>298.88402600000001</v>
      </c>
      <c r="G34" s="46">
        <f>'2019'!O12</f>
        <v>302.13722099999995</v>
      </c>
      <c r="H34" s="46">
        <f>'2020'!O12</f>
        <v>305.43750139000002</v>
      </c>
      <c r="I34" s="46">
        <f>'2021'!O12</f>
        <v>308.77402360099995</v>
      </c>
      <c r="J34" s="46">
        <f>'2022'!O12</f>
        <v>312.14703723784999</v>
      </c>
      <c r="K34" s="46">
        <f>'2023'!O13</f>
        <v>315.55689758630496</v>
      </c>
      <c r="L34" s="46">
        <f>'2024'!O13</f>
        <v>319.00400705046872</v>
      </c>
      <c r="M34" s="46">
        <f>'2025'!O13</f>
        <v>322.48877236531195</v>
      </c>
      <c r="N34" s="46">
        <f>'2026'!O13</f>
        <v>326.01160488072372</v>
      </c>
      <c r="O34" s="46">
        <f>'2027'!O13</f>
        <v>329.57292043800157</v>
      </c>
      <c r="P34" s="46">
        <f>'2028'!O13</f>
        <v>333.17313942175116</v>
      </c>
      <c r="Q34" s="46">
        <f>'2029'!O13</f>
        <v>336.81268680879828</v>
      </c>
      <c r="R34" s="46">
        <f>'2030'!O13</f>
        <v>340.49199221837262</v>
      </c>
      <c r="S34" s="46">
        <f>'2031'!O14</f>
        <v>344.2114899628175</v>
      </c>
      <c r="T34" s="46">
        <f>'2032'!O14</f>
        <v>347.97161909885796</v>
      </c>
      <c r="U34" s="46">
        <f>'2033'!O14</f>
        <v>351.77282347942673</v>
      </c>
      <c r="V34" s="46">
        <f>'2034'!O14</f>
        <v>355.61555180605825</v>
      </c>
      <c r="W34" s="46">
        <f>'2035'!O14</f>
        <v>359.50025768185424</v>
      </c>
      <c r="X34" s="46">
        <f>'2036'!O14</f>
        <v>363.42739966502745</v>
      </c>
      <c r="Y34" s="46">
        <f>'2037'!O14</f>
        <v>367.39744132303099</v>
      </c>
      <c r="Z34" s="46">
        <f>'2038'!O14</f>
        <v>371.410851287279</v>
      </c>
      <c r="AA34" s="46">
        <f>'2039'!O14</f>
        <v>375.46810330846438</v>
      </c>
      <c r="AB34" s="46">
        <f>'2040'!O14</f>
        <v>379.56967631248142</v>
      </c>
      <c r="AC34" s="46">
        <f>'2041'!O15</f>
        <v>383.71605445695934</v>
      </c>
      <c r="AD34" s="46">
        <f>'2042'!O15</f>
        <v>387.90772718841271</v>
      </c>
      <c r="AE34" s="46">
        <f>'2043'!O15</f>
        <v>392.14518930001714</v>
      </c>
      <c r="AF34" s="46">
        <f>'2044'!O15</f>
        <v>396.43354558266896</v>
      </c>
      <c r="AG34" s="46">
        <f>'2045'!O15</f>
        <v>400.76874740614176</v>
      </c>
      <c r="AH34" s="46">
        <f>'2046'!O15</f>
        <v>405.15137557495342</v>
      </c>
      <c r="AI34" s="46">
        <f>'2047'!O15</f>
        <v>409.57717260371481</v>
      </c>
      <c r="AJ34" s="46">
        <f>'2048'!O15</f>
        <v>414.05617747268343</v>
      </c>
      <c r="AK34" s="46">
        <f>'2049'!O15</f>
        <v>418.58409137594629</v>
      </c>
      <c r="AL34" s="40">
        <f>'2050'!O15</f>
        <v>423.15662534762163</v>
      </c>
    </row>
    <row r="35" spans="1:38" x14ac:dyDescent="0.3">
      <c r="A35" s="42" t="s">
        <v>7</v>
      </c>
      <c r="B35" s="43">
        <f>SUM('2017'!I4,'2018'!I4,'2019'!I4,'2020'!I4,'2021'!I4,'2022'!I4,'2023'!I4,'2024'!I4,'2025'!I4,'2026'!I4,'2027'!I4,'2028'!I4,'2029'!I4,'2030'!I4,'2031'!I4,'2032'!I4,'2033'!I4,'2034'!I4,'2035'!I4,'2036'!I4,'2037'!I4,'2038'!I4,'2039'!I4,'2040'!I4,'2041'!I4,'2042'!I4,'2043'!I4,'2044'!I4,'2045'!I4,'2046'!I4,'2047'!I4,'2048'!I4,'2049'!I4,'2050'!I4)</f>
        <v>42.161322936033393</v>
      </c>
      <c r="D35" t="s">
        <v>41</v>
      </c>
      <c r="E35" s="3">
        <f>((100/E34)*F34)-100</f>
        <v>1.061396135184026</v>
      </c>
      <c r="F35" s="3">
        <f t="shared" ref="F35:AK35" si="11">((100/F34)*G34)-100</f>
        <v>1.088447262818903</v>
      </c>
      <c r="G35" s="3">
        <f t="shared" si="11"/>
        <v>1.0923117579081918</v>
      </c>
      <c r="H35" s="3">
        <f t="shared" si="11"/>
        <v>1.0923747725200457</v>
      </c>
      <c r="I35" s="3">
        <f t="shared" si="11"/>
        <v>1.0923890544654995</v>
      </c>
      <c r="J35" s="3">
        <f t="shared" si="11"/>
        <v>1.0923891441124596</v>
      </c>
      <c r="K35" s="3">
        <f t="shared" si="11"/>
        <v>1.0923891984395482</v>
      </c>
      <c r="L35" s="3">
        <f t="shared" si="11"/>
        <v>1.0923891981995979</v>
      </c>
      <c r="M35" s="3">
        <f t="shared" si="11"/>
        <v>1.0923891984125191</v>
      </c>
      <c r="N35" s="3">
        <f t="shared" si="11"/>
        <v>1.0923891984093075</v>
      </c>
      <c r="O35" s="3">
        <f t="shared" si="11"/>
        <v>1.0923891984101459</v>
      </c>
      <c r="P35" s="3">
        <f t="shared" si="11"/>
        <v>1.0923891984101317</v>
      </c>
      <c r="Q35" s="3">
        <f t="shared" si="11"/>
        <v>1.0923891984101459</v>
      </c>
      <c r="R35" s="3">
        <f t="shared" si="11"/>
        <v>1.0923891984101175</v>
      </c>
      <c r="S35" s="3">
        <f t="shared" si="11"/>
        <v>1.0923891984101601</v>
      </c>
      <c r="T35" s="3">
        <f t="shared" si="11"/>
        <v>1.0923891984101317</v>
      </c>
      <c r="U35" s="3">
        <f t="shared" si="11"/>
        <v>1.0923891984101033</v>
      </c>
      <c r="V35" s="3">
        <f t="shared" si="11"/>
        <v>1.0923891984101317</v>
      </c>
      <c r="W35" s="3">
        <f t="shared" si="11"/>
        <v>1.0923891984101459</v>
      </c>
      <c r="X35" s="3">
        <f t="shared" si="11"/>
        <v>1.0923891984101175</v>
      </c>
      <c r="Y35" s="3">
        <f t="shared" si="11"/>
        <v>1.0923891984101317</v>
      </c>
      <c r="Z35" s="3">
        <f t="shared" si="11"/>
        <v>1.0923891984101317</v>
      </c>
      <c r="AA35" s="3">
        <f t="shared" si="11"/>
        <v>1.0923891984101317</v>
      </c>
      <c r="AB35" s="3">
        <f t="shared" si="11"/>
        <v>1.0923891984101459</v>
      </c>
      <c r="AC35" s="3">
        <f t="shared" si="11"/>
        <v>1.0923891984101317</v>
      </c>
      <c r="AD35" s="3">
        <f t="shared" si="11"/>
        <v>1.0923891984101317</v>
      </c>
      <c r="AE35" s="3">
        <f t="shared" si="11"/>
        <v>1.0935634044896858</v>
      </c>
      <c r="AF35" s="3">
        <f t="shared" si="11"/>
        <v>1.0935507027037943</v>
      </c>
      <c r="AG35" s="3">
        <f t="shared" si="11"/>
        <v>1.0935553725625908</v>
      </c>
      <c r="AH35" s="3">
        <f t="shared" si="11"/>
        <v>1.0923810939752343</v>
      </c>
      <c r="AI35" s="3">
        <f t="shared" si="11"/>
        <v>1.0935679936689979</v>
      </c>
      <c r="AJ35" s="3">
        <f t="shared" si="11"/>
        <v>1.0935506217780357</v>
      </c>
      <c r="AK35" s="3">
        <f t="shared" si="11"/>
        <v>1.0923812122540966</v>
      </c>
      <c r="AL35" s="3">
        <v>1.1000000000000001</v>
      </c>
    </row>
    <row r="36" spans="1:38" x14ac:dyDescent="0.3">
      <c r="A36" s="42" t="s">
        <v>8</v>
      </c>
      <c r="B36" s="43">
        <f>SUM('2017'!I5,'2018'!I5,'2019'!I5,'2020'!I5,'2021'!I5,'2022'!I5,'2023'!I5,'2024'!I5,'2025'!I5,'2026'!I5,'2027'!I5,'2028'!I5,'2029'!I5,'2030'!I5,'2031'!I5,'2032'!I5,'2033'!I5,'2034'!I5,'2035'!I5,'2036'!I5,'2037'!I5,'2038'!I5,'2039'!I5,'2040'!I5,'2041'!I5,'2042'!I5,'2043'!I5,'2044'!I5,'2045'!I5,'2046'!I5,'2047'!I5,'2048'!I5,'2049'!I5,'2050'!I5)</f>
        <v>42.910233002685814</v>
      </c>
      <c r="D36" s="1" t="s">
        <v>71</v>
      </c>
      <c r="E36" s="21" t="s">
        <v>17</v>
      </c>
      <c r="F36" s="21"/>
      <c r="AL36" s="3"/>
    </row>
    <row r="37" spans="1:38" x14ac:dyDescent="0.3">
      <c r="A37" s="42" t="s">
        <v>9</v>
      </c>
      <c r="B37" s="43">
        <f>SUM('2017'!I6,'2018'!I6,'2019'!I6,'2020'!I6,'2021'!I6,'2022'!I6,'2023'!I6,'2024'!I6,'2025'!I6,'2026'!I6,'2027'!I6,'2028'!I6,'2029'!I6,'2030'!I6,'2031'!I6,'2032'!I6,'2033'!I6,'2034'!I6,'2035'!I6,'2036'!I6,'2037'!I6,'2038'!I6,'2039'!I6,'2040'!I6,'2041'!I6,'2042'!I6,'2043'!I6,'2044'!I6,'2045'!I6,'2046'!I6,'2047'!I6,'2048'!I6,'2049'!I6,'2050'!I6)</f>
        <v>73.131726817290513</v>
      </c>
      <c r="D37" s="45" t="s">
        <v>21</v>
      </c>
      <c r="E37" s="53">
        <f t="shared" ref="E37:K37" si="12">E40/E34</f>
        <v>0.26629835302350507</v>
      </c>
      <c r="F37" s="53">
        <f t="shared" si="12"/>
        <v>0.26426091678021074</v>
      </c>
      <c r="G37" s="53">
        <f t="shared" si="12"/>
        <v>0.26218131686237711</v>
      </c>
      <c r="H37" s="53">
        <f t="shared" si="12"/>
        <v>0.258221712879875</v>
      </c>
      <c r="I37" s="53">
        <f t="shared" si="12"/>
        <v>0.25661328181864751</v>
      </c>
      <c r="J37" s="53">
        <f t="shared" si="12"/>
        <v>0.25461718110571491</v>
      </c>
      <c r="K37" s="53">
        <f t="shared" si="12"/>
        <v>0.25222145778207905</v>
      </c>
      <c r="L37" s="53">
        <f t="shared" ref="L37:AL37" si="13">L40/L34</f>
        <v>0.24985162214842574</v>
      </c>
      <c r="M37" s="53">
        <f t="shared" si="13"/>
        <v>0.24750739460461457</v>
      </c>
      <c r="N37" s="53">
        <f t="shared" si="13"/>
        <v>0.24558153827854604</v>
      </c>
      <c r="O37" s="53">
        <f t="shared" si="13"/>
        <v>0.24333033041787488</v>
      </c>
      <c r="P37" s="53">
        <f t="shared" si="13"/>
        <v>0.23425876827315231</v>
      </c>
      <c r="Q37" s="53">
        <f t="shared" si="13"/>
        <v>0.23129896934973104</v>
      </c>
      <c r="R37" s="53">
        <f t="shared" si="13"/>
        <v>0.22837115356964074</v>
      </c>
      <c r="S37" s="53">
        <f t="shared" si="13"/>
        <v>0.22609307886974839</v>
      </c>
      <c r="T37" s="53">
        <f t="shared" si="13"/>
        <v>0.22328685304179804</v>
      </c>
      <c r="U37" s="53">
        <f t="shared" si="13"/>
        <v>0.2205109508693382</v>
      </c>
      <c r="V37" s="53">
        <f t="shared" si="13"/>
        <v>0.2177650446794947</v>
      </c>
      <c r="W37" s="53">
        <f t="shared" si="13"/>
        <v>0.21504881034017731</v>
      </c>
      <c r="X37" s="53">
        <f t="shared" si="13"/>
        <v>0.21314136577144446</v>
      </c>
      <c r="Y37" s="53">
        <f t="shared" si="13"/>
        <v>0.21052777435963427</v>
      </c>
      <c r="Z37" s="53">
        <f t="shared" si="13"/>
        <v>0.2059675044913481</v>
      </c>
      <c r="AA37" s="53">
        <f t="shared" si="13"/>
        <v>0.20323502798827126</v>
      </c>
      <c r="AB37" s="53">
        <f t="shared" si="13"/>
        <v>0.20053207821653934</v>
      </c>
      <c r="AC37" s="53">
        <f t="shared" si="13"/>
        <v>0.19785833611472092</v>
      </c>
      <c r="AD37" s="53">
        <f t="shared" si="13"/>
        <v>0.19521348606911498</v>
      </c>
      <c r="AE37" s="53">
        <f t="shared" si="13"/>
        <v>0.19329325153381655</v>
      </c>
      <c r="AF37" s="53">
        <f t="shared" si="13"/>
        <v>0.19074436614788137</v>
      </c>
      <c r="AG37" s="53">
        <f t="shared" si="13"/>
        <v>0.18822309119550307</v>
      </c>
      <c r="AH37" s="53">
        <f t="shared" si="13"/>
        <v>0.18572844642862793</v>
      </c>
      <c r="AI37" s="53">
        <f t="shared" si="13"/>
        <v>0.18326360003502112</v>
      </c>
      <c r="AJ37" s="53">
        <f t="shared" si="13"/>
        <v>0.18082320029292642</v>
      </c>
      <c r="AK37" s="53">
        <f t="shared" si="13"/>
        <v>0.17840861087227405</v>
      </c>
      <c r="AL37" s="53">
        <f t="shared" si="13"/>
        <v>0.17602222661153014</v>
      </c>
    </row>
    <row r="38" spans="1:38" x14ac:dyDescent="0.3">
      <c r="A38" s="24"/>
      <c r="B38" s="8"/>
      <c r="D38" t="s">
        <v>154</v>
      </c>
      <c r="E38" s="8">
        <f>E37-B16</f>
        <v>1.5636353023505078E-2</v>
      </c>
      <c r="F38" s="16">
        <f>F37-E37</f>
        <v>-2.0374362432943327E-3</v>
      </c>
      <c r="G38" s="16">
        <f t="shared" ref="G38:AL38" si="14">G37-F37</f>
        <v>-2.07959991783363E-3</v>
      </c>
      <c r="H38" s="16">
        <f t="shared" si="14"/>
        <v>-3.9596039825021134E-3</v>
      </c>
      <c r="I38" s="16">
        <f t="shared" si="14"/>
        <v>-1.6084310612274888E-3</v>
      </c>
      <c r="J38" s="16">
        <f t="shared" si="14"/>
        <v>-1.9961007129326025E-3</v>
      </c>
      <c r="K38" s="16">
        <f t="shared" si="14"/>
        <v>-2.3957233236358566E-3</v>
      </c>
      <c r="L38" s="16">
        <f t="shared" si="14"/>
        <v>-2.3698356336533111E-3</v>
      </c>
      <c r="M38" s="16">
        <f t="shared" si="14"/>
        <v>-2.344227543811167E-3</v>
      </c>
      <c r="N38" s="16">
        <f t="shared" si="14"/>
        <v>-1.9258563260685369E-3</v>
      </c>
      <c r="O38" s="16">
        <f t="shared" si="14"/>
        <v>-2.2512078606711505E-3</v>
      </c>
      <c r="P38" s="16">
        <f t="shared" si="14"/>
        <v>-9.0715621447225725E-3</v>
      </c>
      <c r="Q38" s="16">
        <f t="shared" si="14"/>
        <v>-2.9597989234212696E-3</v>
      </c>
      <c r="R38" s="16">
        <f t="shared" si="14"/>
        <v>-2.9278157800902982E-3</v>
      </c>
      <c r="S38" s="16">
        <f t="shared" si="14"/>
        <v>-2.2780746998923573E-3</v>
      </c>
      <c r="T38" s="16">
        <f t="shared" si="14"/>
        <v>-2.8062258279503427E-3</v>
      </c>
      <c r="U38" s="16">
        <f t="shared" si="14"/>
        <v>-2.7759021724598487E-3</v>
      </c>
      <c r="V38" s="16">
        <f t="shared" si="14"/>
        <v>-2.7459061898434944E-3</v>
      </c>
      <c r="W38" s="16">
        <f t="shared" si="14"/>
        <v>-2.7162343393173916E-3</v>
      </c>
      <c r="X38" s="16">
        <f t="shared" si="14"/>
        <v>-1.9074445687328467E-3</v>
      </c>
      <c r="Y38" s="16">
        <f t="shared" si="14"/>
        <v>-2.6135914118101955E-3</v>
      </c>
      <c r="Z38" s="16">
        <f t="shared" si="14"/>
        <v>-4.5602698682861709E-3</v>
      </c>
      <c r="AA38" s="16">
        <f t="shared" si="14"/>
        <v>-2.7324765030768416E-3</v>
      </c>
      <c r="AB38" s="16">
        <f t="shared" si="14"/>
        <v>-2.7029497717319106E-3</v>
      </c>
      <c r="AC38" s="16">
        <f t="shared" si="14"/>
        <v>-2.6737421018184215E-3</v>
      </c>
      <c r="AD38" s="16">
        <f t="shared" si="14"/>
        <v>-2.6448500456059398E-3</v>
      </c>
      <c r="AE38" s="16">
        <f t="shared" si="14"/>
        <v>-1.9202345352984374E-3</v>
      </c>
      <c r="AF38" s="16">
        <f t="shared" si="14"/>
        <v>-2.5488853859351734E-3</v>
      </c>
      <c r="AG38" s="16">
        <f t="shared" si="14"/>
        <v>-2.5212749523783051E-3</v>
      </c>
      <c r="AH38" s="16">
        <f t="shared" si="14"/>
        <v>-2.494644766875137E-3</v>
      </c>
      <c r="AI38" s="16">
        <f t="shared" si="14"/>
        <v>-2.4648463936068066E-3</v>
      </c>
      <c r="AJ38" s="16">
        <f t="shared" si="14"/>
        <v>-2.440399742094701E-3</v>
      </c>
      <c r="AK38" s="16">
        <f t="shared" si="14"/>
        <v>-2.4145894206523688E-3</v>
      </c>
      <c r="AL38" s="16">
        <f t="shared" si="14"/>
        <v>-2.3863842607439179E-3</v>
      </c>
    </row>
    <row r="39" spans="1:38" x14ac:dyDescent="0.3">
      <c r="A39" s="42" t="s">
        <v>10</v>
      </c>
      <c r="B39" s="43">
        <f>SUM('2017'!I7,'2018'!I7,'2019'!I7,'2020'!I7,'2021'!I7,'2022'!I7,'2023'!I7,'2024'!I7,'2025'!I7,'2026'!I7,'2027'!I7,'2028'!I7,'2029'!I7,'2030'!I7,'2031'!I7,'2032'!I7,'2033'!I7,'2034'!I7,'2035'!I7,'2036'!I7,'2037'!I7,'2038'!I7,'2039'!I7,'2040'!I7,'2041'!I7,'2042'!I7,'2043'!I7,'2044'!I7,'2045'!I7,'2046'!I7,'2047'!I7,'2048'!I7,'2049'!I7,'2050'!I7)</f>
        <v>32.858931982985261</v>
      </c>
      <c r="D39" s="1" t="s">
        <v>152</v>
      </c>
      <c r="E39" s="21" t="s">
        <v>30</v>
      </c>
      <c r="F39" s="21"/>
    </row>
    <row r="40" spans="1:38" x14ac:dyDescent="0.3">
      <c r="A40" s="42" t="s">
        <v>11</v>
      </c>
      <c r="B40" s="43">
        <f>SUM('2017'!I8,'2018'!I8,'2019'!I8,'2020'!I8,'2021'!I8,'2022'!I8,'2023'!I8,'2024'!I8,'2025'!I8,'2026'!I8,'2027'!I8,'2028'!I8,'2029'!I8,'2030'!I8,'2031'!I8,'2032'!I8,'2033'!I8,'2034'!I8,'2035'!I8,'2036'!I8,'2037'!I8,'2038'!I8,'2039'!I8,'2040'!I8,'2041'!I8,'2042'!I8,'2043'!I8,'2044'!I8,'2045'!I8,'2046'!I8,'2047'!I8,'2048'!I8,'2049'!I8,'2050'!I8)</f>
        <v>32.292707949373145</v>
      </c>
      <c r="D40" s="31" t="s">
        <v>31</v>
      </c>
      <c r="E40" s="38">
        <f>'2017'!O38</f>
        <v>78.756406414936507</v>
      </c>
      <c r="F40" s="39">
        <f>'2018'!O38</f>
        <v>78.983366721720344</v>
      </c>
      <c r="G40" s="38">
        <f>'2019'!O38</f>
        <v>79.214734474919041</v>
      </c>
      <c r="H40" s="38">
        <f>'2020'!O38</f>
        <v>78.870594786675014</v>
      </c>
      <c r="I40" s="38">
        <f>'2021'!O38</f>
        <v>79.235515536601113</v>
      </c>
      <c r="J40" s="38">
        <f>'2022'!O38</f>
        <v>79.477998712001977</v>
      </c>
      <c r="K40" s="39">
        <f>'2023'!O41</f>
        <v>79.590220722408063</v>
      </c>
      <c r="L40" s="39">
        <f>'2024'!O41</f>
        <v>79.703668633407446</v>
      </c>
      <c r="M40" s="39">
        <f>'2025'!O41</f>
        <v>79.818355837378988</v>
      </c>
      <c r="N40" s="38">
        <f>'2026'!O41</f>
        <v>80.062431423265679</v>
      </c>
      <c r="O40" s="38">
        <f>'2027'!O41</f>
        <v>80.195087626962916</v>
      </c>
      <c r="P40" s="39">
        <f>'2028'!O41</f>
        <v>78.048729262638673</v>
      </c>
      <c r="Q40" s="38">
        <f>'2029'!O41</f>
        <v>77.904427322788791</v>
      </c>
      <c r="R40" s="38">
        <f>'2030'!O41</f>
        <v>77.758549044134895</v>
      </c>
      <c r="S40" s="38">
        <f>'2031'!O44</f>
        <v>77.823835548036897</v>
      </c>
      <c r="T40" s="38">
        <f>'2032'!O44</f>
        <v>77.697487776443225</v>
      </c>
      <c r="U40" s="38">
        <f>'2033'!O44</f>
        <v>77.569759795440248</v>
      </c>
      <c r="V40" s="38">
        <f>'2034'!O44</f>
        <v>77.440636527769442</v>
      </c>
      <c r="W40" s="38">
        <f>'2035'!O44</f>
        <v>77.310102731469939</v>
      </c>
      <c r="X40" s="38">
        <f>'2036'!O44</f>
        <v>77.461412323368549</v>
      </c>
      <c r="Y40" s="38">
        <f>'2037'!O44</f>
        <v>77.347365627162034</v>
      </c>
      <c r="Z40" s="38">
        <f>'2038'!O44</f>
        <v>76.498566180648055</v>
      </c>
      <c r="AA40" s="38">
        <f>'2039'!O44</f>
        <v>76.308270484598879</v>
      </c>
      <c r="AB40" s="38">
        <f>'2040'!O44</f>
        <v>76.115896018921049</v>
      </c>
      <c r="AC40" s="38">
        <f>'2041'!O47</f>
        <v>75.92142007535962</v>
      </c>
      <c r="AD40" s="38">
        <f>'2042'!O47</f>
        <v>75.724819697597255</v>
      </c>
      <c r="AE40" s="38">
        <f>'2043'!O47</f>
        <v>75.799018713144321</v>
      </c>
      <c r="AF40" s="38">
        <f>'2044'!O47</f>
        <v>75.61746537192343</v>
      </c>
      <c r="AG40" s="38">
        <f>'2045'!O47</f>
        <v>75.433932491333749</v>
      </c>
      <c r="AH40" s="38">
        <f>'2046'!O47</f>
        <v>75.248135553957653</v>
      </c>
      <c r="AI40" s="38">
        <f>'2047'!O47</f>
        <v>75.060587143522</v>
      </c>
      <c r="AJ40" s="38">
        <f>'2048'!O47</f>
        <v>74.870963111666526</v>
      </c>
      <c r="AK40" s="38">
        <f>'2049'!O47</f>
        <v>74.679006275615606</v>
      </c>
      <c r="AL40" s="38">
        <f>'2050'!O47</f>
        <v>74.484971399109412</v>
      </c>
    </row>
    <row r="41" spans="1:38" x14ac:dyDescent="0.3">
      <c r="A41" s="42" t="s">
        <v>12</v>
      </c>
      <c r="B41" s="43">
        <f>SUM('2017'!I9,'2018'!I9,'2019'!I9,'2020'!I9,'2021'!I9,'2022'!I9,'2023'!I9,'2024'!I9,'2025'!I9,'2026'!I9,'2027'!I9,'2028'!I9,'2029'!I9,'2030'!I9,'2031'!I9,'2032'!I9,'2033'!I9,'2034'!I9,'2035'!I9,'2036'!I9,'2037'!I9,'2038'!I9,'2039'!I9,'2040'!I9,'2041'!I9,'2042'!I9,'2043'!I9,'2044'!I9,'2045'!I9,'2046'!I9,'2047'!I9,'2048'!I9,'2049'!I9,'2050'!I9)</f>
        <v>21.28067456319231</v>
      </c>
      <c r="C41">
        <f>100-C42</f>
        <v>39.5</v>
      </c>
      <c r="D41" t="s">
        <v>115</v>
      </c>
      <c r="E41" s="37">
        <f>E40-E42</f>
        <v>31.108780533899917</v>
      </c>
      <c r="F41" s="37">
        <f t="shared" ref="F41:K41" si="15">F40-F42</f>
        <v>31.198429855079532</v>
      </c>
      <c r="G41" s="37">
        <f t="shared" si="15"/>
        <v>31.289820117593017</v>
      </c>
      <c r="H41" s="37">
        <f t="shared" si="15"/>
        <v>31.153884940736624</v>
      </c>
      <c r="I41" s="37">
        <f t="shared" si="15"/>
        <v>31.29802863695744</v>
      </c>
      <c r="J41" s="37">
        <f t="shared" si="15"/>
        <v>31.393809491240781</v>
      </c>
      <c r="K41" s="37">
        <f t="shared" si="15"/>
        <v>31.438137185351181</v>
      </c>
      <c r="L41" s="37">
        <f t="shared" ref="L41:AA41" si="16">L40-L42</f>
        <v>31.482949110195946</v>
      </c>
      <c r="M41" s="37">
        <f t="shared" si="16"/>
        <v>31.5282505557647</v>
      </c>
      <c r="N41" s="37">
        <f t="shared" si="16"/>
        <v>31.62466041218994</v>
      </c>
      <c r="O41" s="37">
        <f t="shared" si="16"/>
        <v>31.677059612650353</v>
      </c>
      <c r="P41" s="37">
        <f t="shared" si="16"/>
        <v>30.82924805874228</v>
      </c>
      <c r="Q41" s="37">
        <f t="shared" si="16"/>
        <v>30.772248792501571</v>
      </c>
      <c r="R41" s="37">
        <f t="shared" si="16"/>
        <v>30.714626872433286</v>
      </c>
      <c r="S41" s="37">
        <f t="shared" si="16"/>
        <v>30.74041504147457</v>
      </c>
      <c r="T41" s="37">
        <f t="shared" si="16"/>
        <v>30.690507671695073</v>
      </c>
      <c r="U41" s="37">
        <f t="shared" si="16"/>
        <v>30.640055119198898</v>
      </c>
      <c r="V41" s="37">
        <f t="shared" si="16"/>
        <v>30.589051428468927</v>
      </c>
      <c r="W41" s="37">
        <f t="shared" si="16"/>
        <v>30.537490578930623</v>
      </c>
      <c r="X41" s="37">
        <f t="shared" si="16"/>
        <v>30.597257867730576</v>
      </c>
      <c r="Y41" s="37">
        <f t="shared" si="16"/>
        <v>30.552209422729</v>
      </c>
      <c r="Z41" s="37">
        <f t="shared" si="16"/>
        <v>30.216933641355986</v>
      </c>
      <c r="AA41" s="37">
        <f t="shared" si="16"/>
        <v>30.141766841416555</v>
      </c>
      <c r="AB41" s="37">
        <f t="shared" ref="AB41:AL41" si="17">AB40-AB42</f>
        <v>30.065778927473815</v>
      </c>
      <c r="AC41" s="37">
        <f t="shared" si="17"/>
        <v>29.988960929767046</v>
      </c>
      <c r="AD41" s="37">
        <f t="shared" si="17"/>
        <v>29.911303780550917</v>
      </c>
      <c r="AE41" s="37">
        <f t="shared" si="17"/>
        <v>29.940612391692007</v>
      </c>
      <c r="AF41" s="37">
        <f t="shared" si="17"/>
        <v>29.868898821909752</v>
      </c>
      <c r="AG41" s="37">
        <f t="shared" si="17"/>
        <v>29.796403334076835</v>
      </c>
      <c r="AH41" s="37">
        <f t="shared" si="17"/>
        <v>29.723013543813273</v>
      </c>
      <c r="AI41" s="37">
        <f t="shared" si="17"/>
        <v>29.648931921691194</v>
      </c>
      <c r="AJ41" s="37">
        <f t="shared" si="17"/>
        <v>29.574030429108284</v>
      </c>
      <c r="AK41" s="37">
        <f t="shared" si="17"/>
        <v>29.49820747886816</v>
      </c>
      <c r="AL41" s="37">
        <f t="shared" si="17"/>
        <v>29.421563702648214</v>
      </c>
    </row>
    <row r="42" spans="1:38" x14ac:dyDescent="0.3">
      <c r="A42" s="42" t="s">
        <v>13</v>
      </c>
      <c r="B42" s="43">
        <f>SUM('2017'!I10,'2018'!I10,'2019'!I10,'2020'!I10,'2021'!I10,'2022'!I10,'2023'!I10,'2024'!I10,'2025'!I10,'2026'!I10,'2027'!I10,'2028'!I10,'2029'!I10,'2030'!I10,'2031'!I10,'2032'!I10,'2033'!I10,'2034'!I10,'2035'!I10,'2036'!I10,'2037'!I10,'2038'!I10,'2039'!I10,'2040'!I10,'2041'!I10,'2042'!I10,'2043'!I10,'2044'!I10,'2045'!I10,'2046'!I10,'2047'!I10,'2048'!I10,'2049'!I10,'2050'!I10)</f>
        <v>12.963042700842182</v>
      </c>
      <c r="C42">
        <v>60.5</v>
      </c>
      <c r="D42" t="s">
        <v>116</v>
      </c>
      <c r="E42" s="37">
        <f>(E40/100)*$C$42</f>
        <v>47.647625881036589</v>
      </c>
      <c r="F42" s="37">
        <f t="shared" ref="F42:AL42" si="18">(F40/100)*$C$42</f>
        <v>47.784936866640813</v>
      </c>
      <c r="G42" s="37">
        <f t="shared" si="18"/>
        <v>47.924914357326024</v>
      </c>
      <c r="H42" s="37">
        <f t="shared" si="18"/>
        <v>47.716709845938389</v>
      </c>
      <c r="I42" s="37">
        <f t="shared" si="18"/>
        <v>47.937486899643673</v>
      </c>
      <c r="J42" s="37">
        <f t="shared" si="18"/>
        <v>48.084189220761196</v>
      </c>
      <c r="K42" s="37">
        <f t="shared" si="18"/>
        <v>48.152083537056882</v>
      </c>
      <c r="L42" s="37">
        <f t="shared" si="18"/>
        <v>48.2207195232115</v>
      </c>
      <c r="M42" s="37">
        <f t="shared" si="18"/>
        <v>48.290105281614288</v>
      </c>
      <c r="N42" s="37">
        <f t="shared" si="18"/>
        <v>48.437771011075739</v>
      </c>
      <c r="O42" s="37">
        <f t="shared" si="18"/>
        <v>48.518028014312563</v>
      </c>
      <c r="P42" s="37">
        <f t="shared" si="18"/>
        <v>47.219481203896393</v>
      </c>
      <c r="Q42" s="37">
        <f t="shared" si="18"/>
        <v>47.13217853028722</v>
      </c>
      <c r="R42" s="37">
        <f t="shared" si="18"/>
        <v>47.04392217170161</v>
      </c>
      <c r="S42" s="37">
        <f t="shared" si="18"/>
        <v>47.083420506562327</v>
      </c>
      <c r="T42" s="37">
        <f t="shared" si="18"/>
        <v>47.006980104748152</v>
      </c>
      <c r="U42" s="37">
        <f t="shared" si="18"/>
        <v>46.92970467624135</v>
      </c>
      <c r="V42" s="37">
        <f t="shared" si="18"/>
        <v>46.851585099300515</v>
      </c>
      <c r="W42" s="37">
        <f t="shared" si="18"/>
        <v>46.772612152539317</v>
      </c>
      <c r="X42" s="37">
        <f t="shared" si="18"/>
        <v>46.864154455637973</v>
      </c>
      <c r="Y42" s="37">
        <f t="shared" si="18"/>
        <v>46.795156204433034</v>
      </c>
      <c r="Z42" s="37">
        <f t="shared" si="18"/>
        <v>46.281632539292069</v>
      </c>
      <c r="AA42" s="37">
        <f t="shared" si="18"/>
        <v>46.166503643182324</v>
      </c>
      <c r="AB42" s="37">
        <f t="shared" si="18"/>
        <v>46.050117091447234</v>
      </c>
      <c r="AC42" s="37">
        <f t="shared" si="18"/>
        <v>45.932459145592574</v>
      </c>
      <c r="AD42" s="37">
        <f t="shared" si="18"/>
        <v>45.813515917046338</v>
      </c>
      <c r="AE42" s="37">
        <f t="shared" si="18"/>
        <v>45.858406321452314</v>
      </c>
      <c r="AF42" s="37">
        <f t="shared" si="18"/>
        <v>45.748566550013678</v>
      </c>
      <c r="AG42" s="37">
        <f t="shared" si="18"/>
        <v>45.637529157256914</v>
      </c>
      <c r="AH42" s="37">
        <f t="shared" si="18"/>
        <v>45.525122010144379</v>
      </c>
      <c r="AI42" s="37">
        <f t="shared" si="18"/>
        <v>45.411655221830806</v>
      </c>
      <c r="AJ42" s="37">
        <f t="shared" si="18"/>
        <v>45.296932682558243</v>
      </c>
      <c r="AK42" s="37">
        <f t="shared" si="18"/>
        <v>45.180798796747446</v>
      </c>
      <c r="AL42" s="37">
        <f t="shared" si="18"/>
        <v>45.063407696461198</v>
      </c>
    </row>
    <row r="43" spans="1:38" x14ac:dyDescent="0.3">
      <c r="A43" s="42" t="s">
        <v>138</v>
      </c>
      <c r="B43" s="43">
        <f>SUM('2017'!I11,'2018'!I11,'2019'!I11,'2020'!I11,'2021'!I11,'2022'!I11,'2023'!I11,'2024'!I11,'2025'!I11,'2026'!I11,'2027'!I11,'2028'!I11,'2029'!I11,'2030'!I11,'2031'!I11,'2032'!I11,'2033'!I11,'2034'!I11,'2035'!I11,'2036'!I11,'2037'!I11,'2038'!I11,'2039'!I11,'2040'!I11,'2041'!I11,'2042'!I11,'2043'!I11,'2044'!I11,'2045'!I11,'2046'!I11,'2047'!I11,'2048'!I11,'2049'!I11,'2050'!I11)</f>
        <v>9.0471861131715947</v>
      </c>
      <c r="D43" t="s">
        <v>131</v>
      </c>
      <c r="E43" s="37">
        <f>(E21/E40)*E41</f>
        <v>116.36839672000001</v>
      </c>
      <c r="F43" s="37">
        <f t="shared" ref="F43:AL43" si="19">(F21/F40)*F41</f>
        <v>116.35199789999999</v>
      </c>
      <c r="G43" s="37">
        <f t="shared" si="19"/>
        <v>117.59191317</v>
      </c>
      <c r="H43" s="37">
        <f t="shared" si="19"/>
        <v>118.87196553391996</v>
      </c>
      <c r="I43" s="37">
        <f t="shared" si="19"/>
        <v>120.17043623987001</v>
      </c>
      <c r="J43" s="37">
        <f t="shared" si="19"/>
        <v>121.48314807019878</v>
      </c>
      <c r="K43" s="37">
        <f t="shared" si="19"/>
        <v>122.81021675166114</v>
      </c>
      <c r="L43" s="37">
        <f t="shared" si="19"/>
        <v>124.15178222775468</v>
      </c>
      <c r="M43" s="37">
        <f t="shared" si="19"/>
        <v>125.50800288674877</v>
      </c>
      <c r="N43" s="37">
        <f t="shared" si="19"/>
        <v>126.87903875315847</v>
      </c>
      <c r="O43" s="37">
        <f t="shared" si="19"/>
        <v>128.26505166754868</v>
      </c>
      <c r="P43" s="37">
        <f t="shared" si="19"/>
        <v>129.66620523729912</v>
      </c>
      <c r="Q43" s="37">
        <f t="shared" si="19"/>
        <v>131.08266485729965</v>
      </c>
      <c r="R43" s="37">
        <f t="shared" si="19"/>
        <v>132.51459772918898</v>
      </c>
      <c r="S43" s="37">
        <f t="shared" si="19"/>
        <v>133.96217288109926</v>
      </c>
      <c r="T43" s="37">
        <f t="shared" si="19"/>
        <v>135.42556118760785</v>
      </c>
      <c r="U43" s="37">
        <f t="shared" si="19"/>
        <v>136.90493538990762</v>
      </c>
      <c r="V43" s="37">
        <f t="shared" si="19"/>
        <v>138.40047011619737</v>
      </c>
      <c r="W43" s="37">
        <f t="shared" si="19"/>
        <v>139.91234190229551</v>
      </c>
      <c r="X43" s="37">
        <f t="shared" si="19"/>
        <v>141.44072921247886</v>
      </c>
      <c r="Y43" s="37">
        <f t="shared" si="19"/>
        <v>142.98581246054849</v>
      </c>
      <c r="Z43" s="37">
        <f t="shared" si="19"/>
        <v>144.54777403112652</v>
      </c>
      <c r="AA43" s="37">
        <f t="shared" si="19"/>
        <v>146.12679830118481</v>
      </c>
      <c r="AB43" s="37">
        <f t="shared" si="19"/>
        <v>147.72307166180954</v>
      </c>
      <c r="AC43" s="37">
        <f t="shared" si="19"/>
        <v>149.33678254020276</v>
      </c>
      <c r="AD43" s="37">
        <f t="shared" si="19"/>
        <v>150.96812142192522</v>
      </c>
      <c r="AE43" s="37">
        <f t="shared" si="19"/>
        <v>152.61728087338105</v>
      </c>
      <c r="AF43" s="37">
        <f t="shared" si="19"/>
        <v>154.28445556454906</v>
      </c>
      <c r="AG43" s="37">
        <f t="shared" si="19"/>
        <v>155.97166110606022</v>
      </c>
      <c r="AH43" s="37">
        <f t="shared" si="19"/>
        <v>157.67729022340538</v>
      </c>
      <c r="AI43" s="37">
        <f t="shared" si="19"/>
        <v>159.40157873120492</v>
      </c>
      <c r="AJ43" s="37">
        <f t="shared" si="19"/>
        <v>161.14284400505895</v>
      </c>
      <c r="AK43" s="37">
        <f t="shared" si="19"/>
        <v>162.90505816899605</v>
      </c>
      <c r="AL43" s="37">
        <f t="shared" si="19"/>
        <v>164.68650733309192</v>
      </c>
    </row>
    <row r="44" spans="1:38" x14ac:dyDescent="0.3">
      <c r="D44" t="s">
        <v>132</v>
      </c>
      <c r="E44" s="37">
        <f>(E21/E40)*E42</f>
        <v>178.23513928000003</v>
      </c>
      <c r="F44" s="37">
        <f t="shared" ref="F44:AL44" si="20">(F21/F40)*F42</f>
        <v>178.21002210000003</v>
      </c>
      <c r="G44" s="37">
        <f t="shared" si="20"/>
        <v>180.10913283000002</v>
      </c>
      <c r="H44" s="37">
        <f t="shared" si="20"/>
        <v>182.06971936208001</v>
      </c>
      <c r="I44" s="37">
        <f t="shared" si="20"/>
        <v>184.05851626613003</v>
      </c>
      <c r="J44" s="37">
        <f t="shared" si="20"/>
        <v>186.06912552524116</v>
      </c>
      <c r="K44" s="37">
        <f t="shared" si="20"/>
        <v>188.10172439178484</v>
      </c>
      <c r="L44" s="37">
        <f t="shared" si="20"/>
        <v>190.15652720959889</v>
      </c>
      <c r="M44" s="37">
        <f t="shared" si="20"/>
        <v>192.23377657337471</v>
      </c>
      <c r="N44" s="37">
        <f t="shared" si="20"/>
        <v>194.33371758395162</v>
      </c>
      <c r="O44" s="37">
        <f t="shared" si="20"/>
        <v>196.4565981237138</v>
      </c>
      <c r="P44" s="37">
        <f t="shared" si="20"/>
        <v>198.6026687811796</v>
      </c>
      <c r="Q44" s="37">
        <f t="shared" si="20"/>
        <v>200.7721828826995</v>
      </c>
      <c r="R44" s="37">
        <f t="shared" si="20"/>
        <v>202.96539652192234</v>
      </c>
      <c r="S44" s="37">
        <f t="shared" si="20"/>
        <v>205.18256859003816</v>
      </c>
      <c r="T44" s="37">
        <f t="shared" si="20"/>
        <v>207.42396080633611</v>
      </c>
      <c r="U44" s="37">
        <f t="shared" si="20"/>
        <v>209.68983774909904</v>
      </c>
      <c r="V44" s="37">
        <f t="shared" si="20"/>
        <v>211.98046688683397</v>
      </c>
      <c r="W44" s="37">
        <f t="shared" si="20"/>
        <v>214.29611860984505</v>
      </c>
      <c r="X44" s="37">
        <f t="shared" si="20"/>
        <v>216.63706626215117</v>
      </c>
      <c r="Y44" s="37">
        <f t="shared" si="20"/>
        <v>219.00358617375153</v>
      </c>
      <c r="Z44" s="37">
        <f t="shared" si="20"/>
        <v>221.39595769324436</v>
      </c>
      <c r="AA44" s="37">
        <f t="shared" si="20"/>
        <v>223.81446322080208</v>
      </c>
      <c r="AB44" s="37">
        <f t="shared" si="20"/>
        <v>226.25938824150575</v>
      </c>
      <c r="AC44" s="37">
        <f t="shared" si="20"/>
        <v>228.7310213590448</v>
      </c>
      <c r="AD44" s="37">
        <f t="shared" si="20"/>
        <v>231.22965432978415</v>
      </c>
      <c r="AE44" s="37">
        <f t="shared" si="20"/>
        <v>233.75558209720387</v>
      </c>
      <c r="AF44" s="37">
        <f t="shared" si="20"/>
        <v>236.30910282671442</v>
      </c>
      <c r="AG44" s="37">
        <f t="shared" si="20"/>
        <v>238.89330371940864</v>
      </c>
      <c r="AH44" s="37">
        <f t="shared" si="20"/>
        <v>241.50572300040571</v>
      </c>
      <c r="AI44" s="37">
        <f t="shared" si="20"/>
        <v>244.14672185412394</v>
      </c>
      <c r="AJ44" s="37">
        <f t="shared" si="20"/>
        <v>246.81372309635603</v>
      </c>
      <c r="AK44" s="37">
        <f t="shared" si="20"/>
        <v>249.51281061327248</v>
      </c>
      <c r="AL44" s="37">
        <f t="shared" si="20"/>
        <v>252.24135933296361</v>
      </c>
    </row>
    <row r="45" spans="1:38" x14ac:dyDescent="0.3">
      <c r="D45" s="1" t="s">
        <v>153</v>
      </c>
      <c r="E45" s="21" t="s">
        <v>30</v>
      </c>
      <c r="F45" s="21"/>
    </row>
    <row r="46" spans="1:38" x14ac:dyDescent="0.3">
      <c r="A46" s="34">
        <v>2016</v>
      </c>
      <c r="B46" s="1" t="s">
        <v>30</v>
      </c>
      <c r="D46" s="31" t="s">
        <v>123</v>
      </c>
      <c r="E46" s="47">
        <f>SUM(E47:E48)</f>
        <v>36.777000000000001</v>
      </c>
      <c r="F46" s="47">
        <f t="shared" ref="F46:AL46" si="21">SUM(F47:F48)</f>
        <v>37.181546999999995</v>
      </c>
      <c r="G46" s="47">
        <f t="shared" si="21"/>
        <v>37.590544016999999</v>
      </c>
      <c r="H46" s="47">
        <f t="shared" si="21"/>
        <v>38.004040001186993</v>
      </c>
      <c r="I46" s="47">
        <f t="shared" si="21"/>
        <v>38.422084441200056</v>
      </c>
      <c r="J46" s="47">
        <f t="shared" si="21"/>
        <v>38.844727370053256</v>
      </c>
      <c r="K46" s="47">
        <f t="shared" si="21"/>
        <v>39.272019371123839</v>
      </c>
      <c r="L46" s="47">
        <f t="shared" si="21"/>
        <v>39.704011584206206</v>
      </c>
      <c r="M46" s="47">
        <f t="shared" si="21"/>
        <v>40.140755711632472</v>
      </c>
      <c r="N46" s="47">
        <f t="shared" si="21"/>
        <v>40.582304024460427</v>
      </c>
      <c r="O46" s="47">
        <f t="shared" si="21"/>
        <v>41.028709368729494</v>
      </c>
      <c r="P46" s="47">
        <f t="shared" si="21"/>
        <v>41.480025171785513</v>
      </c>
      <c r="Q46" s="47">
        <f t="shared" si="21"/>
        <v>41.936305448675157</v>
      </c>
      <c r="R46" s="47">
        <f t="shared" si="21"/>
        <v>42.397604808610581</v>
      </c>
      <c r="S46" s="47">
        <f t="shared" si="21"/>
        <v>42.863978461505297</v>
      </c>
      <c r="T46" s="47">
        <f t="shared" si="21"/>
        <v>43.335482224581853</v>
      </c>
      <c r="U46" s="47">
        <f t="shared" si="21"/>
        <v>43.812172529052248</v>
      </c>
      <c r="V46" s="47">
        <f t="shared" si="21"/>
        <v>44.294106426871828</v>
      </c>
      <c r="W46" s="47">
        <f t="shared" si="21"/>
        <v>44.781341597567419</v>
      </c>
      <c r="X46" s="47">
        <f t="shared" si="21"/>
        <v>45.273936355140656</v>
      </c>
      <c r="Y46" s="47">
        <f t="shared" si="21"/>
        <v>45.771949655047209</v>
      </c>
      <c r="Z46" s="47">
        <f t="shared" si="21"/>
        <v>46.275441101252724</v>
      </c>
      <c r="AA46" s="47">
        <f t="shared" si="21"/>
        <v>46.784470953366501</v>
      </c>
      <c r="AB46" s="47">
        <f t="shared" si="21"/>
        <v>47.299100133853536</v>
      </c>
      <c r="AC46" s="47">
        <f t="shared" si="21"/>
        <v>47.819390235325926</v>
      </c>
      <c r="AD46" s="47">
        <f t="shared" si="21"/>
        <v>48.345403527914513</v>
      </c>
      <c r="AE46" s="47">
        <f t="shared" si="21"/>
        <v>48.877202966721576</v>
      </c>
      <c r="AF46" s="47">
        <f t="shared" si="21"/>
        <v>49.414852199355515</v>
      </c>
      <c r="AG46" s="47">
        <f t="shared" si="21"/>
        <v>49.958415573548422</v>
      </c>
      <c r="AH46" s="47">
        <f t="shared" si="21"/>
        <v>50.507958144857454</v>
      </c>
      <c r="AI46" s="47">
        <f t="shared" si="21"/>
        <v>51.063545684450894</v>
      </c>
      <c r="AJ46" s="47">
        <f t="shared" si="21"/>
        <v>51.625244686979855</v>
      </c>
      <c r="AK46" s="47">
        <f t="shared" si="21"/>
        <v>52.193122378536629</v>
      </c>
      <c r="AL46" s="50">
        <f t="shared" si="21"/>
        <v>52.767246724700534</v>
      </c>
    </row>
    <row r="47" spans="1:38" x14ac:dyDescent="0.3">
      <c r="A47" t="s">
        <v>118</v>
      </c>
      <c r="B47">
        <v>7</v>
      </c>
      <c r="D47" t="s">
        <v>121</v>
      </c>
      <c r="E47" s="48">
        <f>(B47+((B47/100)*E3))</f>
        <v>7.077</v>
      </c>
      <c r="F47" s="48">
        <f t="shared" ref="F47:AL47" si="22">(E47+((E47/100)*F3))</f>
        <v>7.1548470000000002</v>
      </c>
      <c r="G47" s="48">
        <f t="shared" si="22"/>
        <v>7.2335503170000006</v>
      </c>
      <c r="H47" s="48">
        <f t="shared" si="22"/>
        <v>7.3131193704870006</v>
      </c>
      <c r="I47" s="48">
        <f t="shared" si="22"/>
        <v>7.3935636835623573</v>
      </c>
      <c r="J47" s="48">
        <f t="shared" si="22"/>
        <v>7.4748928840815436</v>
      </c>
      <c r="K47" s="48">
        <f t="shared" si="22"/>
        <v>7.5571167058064406</v>
      </c>
      <c r="L47" s="48">
        <f t="shared" si="22"/>
        <v>7.6402449895703111</v>
      </c>
      <c r="M47" s="48">
        <f t="shared" si="22"/>
        <v>7.7242876844555841</v>
      </c>
      <c r="N47" s="48">
        <f t="shared" si="22"/>
        <v>7.8092548489845957</v>
      </c>
      <c r="O47" s="48">
        <f t="shared" si="22"/>
        <v>7.8951566523234264</v>
      </c>
      <c r="P47" s="48">
        <f t="shared" si="22"/>
        <v>7.9820033754989845</v>
      </c>
      <c r="Q47" s="48">
        <f t="shared" si="22"/>
        <v>8.0698054126294743</v>
      </c>
      <c r="R47" s="48">
        <f t="shared" si="22"/>
        <v>8.1585732721683986</v>
      </c>
      <c r="S47" s="48">
        <f t="shared" si="22"/>
        <v>8.2483175781622506</v>
      </c>
      <c r="T47" s="48">
        <f t="shared" si="22"/>
        <v>8.3390490715220356</v>
      </c>
      <c r="U47" s="48">
        <f t="shared" si="22"/>
        <v>8.4307786113087779</v>
      </c>
      <c r="V47" s="48">
        <f t="shared" si="22"/>
        <v>8.5235171760331738</v>
      </c>
      <c r="W47" s="48">
        <f t="shared" si="22"/>
        <v>8.6172758649695389</v>
      </c>
      <c r="X47" s="48">
        <f t="shared" si="22"/>
        <v>8.7120658994842035</v>
      </c>
      <c r="Y47" s="48">
        <f t="shared" si="22"/>
        <v>8.8078986243785291</v>
      </c>
      <c r="Z47" s="48">
        <f t="shared" si="22"/>
        <v>8.9047855092466932</v>
      </c>
      <c r="AA47" s="48">
        <f t="shared" si="22"/>
        <v>9.0027381498484065</v>
      </c>
      <c r="AB47" s="48">
        <f t="shared" si="22"/>
        <v>9.1017682694967394</v>
      </c>
      <c r="AC47" s="48">
        <f t="shared" si="22"/>
        <v>9.2018877204612028</v>
      </c>
      <c r="AD47" s="48">
        <f t="shared" si="22"/>
        <v>9.3031084853862769</v>
      </c>
      <c r="AE47" s="48">
        <f t="shared" si="22"/>
        <v>9.4054426787255263</v>
      </c>
      <c r="AF47" s="48">
        <f t="shared" si="22"/>
        <v>9.5089025481915073</v>
      </c>
      <c r="AG47" s="48">
        <f t="shared" si="22"/>
        <v>9.6135004762216134</v>
      </c>
      <c r="AH47" s="48">
        <f t="shared" si="22"/>
        <v>9.7192489814600513</v>
      </c>
      <c r="AI47" s="48">
        <f t="shared" si="22"/>
        <v>9.8261607202561123</v>
      </c>
      <c r="AJ47" s="48">
        <f t="shared" si="22"/>
        <v>9.9342484881789304</v>
      </c>
      <c r="AK47" s="48">
        <f t="shared" si="22"/>
        <v>10.043525221548899</v>
      </c>
      <c r="AL47" s="52">
        <f t="shared" si="22"/>
        <v>10.154003998985937</v>
      </c>
    </row>
    <row r="48" spans="1:38" x14ac:dyDescent="0.3">
      <c r="A48" t="s">
        <v>119</v>
      </c>
      <c r="B48">
        <v>29.7</v>
      </c>
      <c r="D48" t="s">
        <v>122</v>
      </c>
      <c r="E48" s="48">
        <f>(B48+((B48/100)*E5))</f>
        <v>29.7</v>
      </c>
      <c r="F48" s="48">
        <f t="shared" ref="F48:AL48" si="23">(E48+((E48/100)*F3))</f>
        <v>30.026699999999998</v>
      </c>
      <c r="G48" s="48">
        <f t="shared" si="23"/>
        <v>30.356993699999997</v>
      </c>
      <c r="H48" s="48">
        <f t="shared" si="23"/>
        <v>30.690920630699996</v>
      </c>
      <c r="I48" s="48">
        <f t="shared" si="23"/>
        <v>31.028520757637697</v>
      </c>
      <c r="J48" s="48">
        <f t="shared" si="23"/>
        <v>31.369834485971712</v>
      </c>
      <c r="K48" s="48">
        <f t="shared" si="23"/>
        <v>31.7149026653174</v>
      </c>
      <c r="L48" s="48">
        <f t="shared" si="23"/>
        <v>32.063766594635894</v>
      </c>
      <c r="M48" s="48">
        <f t="shared" si="23"/>
        <v>32.41646802717689</v>
      </c>
      <c r="N48" s="48">
        <f t="shared" si="23"/>
        <v>32.773049175475833</v>
      </c>
      <c r="O48" s="48">
        <f t="shared" si="23"/>
        <v>33.133552716406065</v>
      </c>
      <c r="P48" s="48">
        <f t="shared" si="23"/>
        <v>33.49802179628653</v>
      </c>
      <c r="Q48" s="48">
        <f t="shared" si="23"/>
        <v>33.866500036045679</v>
      </c>
      <c r="R48" s="48">
        <f t="shared" si="23"/>
        <v>34.239031536442184</v>
      </c>
      <c r="S48" s="48">
        <f t="shared" si="23"/>
        <v>34.615660883343047</v>
      </c>
      <c r="T48" s="48">
        <f t="shared" si="23"/>
        <v>34.996433153059819</v>
      </c>
      <c r="U48" s="48">
        <f t="shared" si="23"/>
        <v>35.381393917743473</v>
      </c>
      <c r="V48" s="48">
        <f t="shared" si="23"/>
        <v>35.770589250838654</v>
      </c>
      <c r="W48" s="48">
        <f t="shared" si="23"/>
        <v>36.164065732597876</v>
      </c>
      <c r="X48" s="48">
        <f t="shared" si="23"/>
        <v>36.561870455656454</v>
      </c>
      <c r="Y48" s="48">
        <f t="shared" si="23"/>
        <v>36.964051030668678</v>
      </c>
      <c r="Z48" s="48">
        <f t="shared" si="23"/>
        <v>37.370655592006031</v>
      </c>
      <c r="AA48" s="48">
        <f t="shared" si="23"/>
        <v>37.781732803518096</v>
      </c>
      <c r="AB48" s="48">
        <f t="shared" si="23"/>
        <v>38.197331864356798</v>
      </c>
      <c r="AC48" s="48">
        <f t="shared" si="23"/>
        <v>38.617502514864725</v>
      </c>
      <c r="AD48" s="48">
        <f t="shared" si="23"/>
        <v>39.042295042528238</v>
      </c>
      <c r="AE48" s="48">
        <f t="shared" si="23"/>
        <v>39.471760287996048</v>
      </c>
      <c r="AF48" s="48">
        <f t="shared" si="23"/>
        <v>39.905949651164008</v>
      </c>
      <c r="AG48" s="48">
        <f t="shared" si="23"/>
        <v>40.344915097326812</v>
      </c>
      <c r="AH48" s="48">
        <f t="shared" si="23"/>
        <v>40.788709163397407</v>
      </c>
      <c r="AI48" s="48">
        <f t="shared" si="23"/>
        <v>41.237384964194781</v>
      </c>
      <c r="AJ48" s="48">
        <f t="shared" si="23"/>
        <v>41.690996198800924</v>
      </c>
      <c r="AK48" s="48">
        <f t="shared" si="23"/>
        <v>42.149597156987731</v>
      </c>
      <c r="AL48" s="52">
        <f t="shared" si="23"/>
        <v>42.613242725714599</v>
      </c>
    </row>
    <row r="49" spans="1:38" x14ac:dyDescent="0.3">
      <c r="C49">
        <v>80.5</v>
      </c>
      <c r="D49" t="s">
        <v>130</v>
      </c>
      <c r="E49" s="48">
        <f>(E46/100)*$C$49</f>
        <v>29.605484999999998</v>
      </c>
      <c r="F49" s="48">
        <f t="shared" ref="F49:AL49" si="24">(F46/100)*$C$49</f>
        <v>29.931145334999993</v>
      </c>
      <c r="G49" s="48">
        <f t="shared" si="24"/>
        <v>30.260387933684999</v>
      </c>
      <c r="H49" s="48">
        <f t="shared" si="24"/>
        <v>30.593252200955529</v>
      </c>
      <c r="I49" s="48">
        <f t="shared" si="24"/>
        <v>30.929777975166044</v>
      </c>
      <c r="J49" s="48">
        <f t="shared" si="24"/>
        <v>31.270005532892871</v>
      </c>
      <c r="K49" s="48">
        <f t="shared" si="24"/>
        <v>31.613975593754692</v>
      </c>
      <c r="L49" s="48">
        <f t="shared" si="24"/>
        <v>31.961729325285997</v>
      </c>
      <c r="M49" s="48">
        <f t="shared" si="24"/>
        <v>32.313308347864137</v>
      </c>
      <c r="N49" s="48">
        <f t="shared" si="24"/>
        <v>32.668754739690641</v>
      </c>
      <c r="O49" s="48">
        <f t="shared" si="24"/>
        <v>33.028111041827245</v>
      </c>
      <c r="P49" s="48">
        <f t="shared" si="24"/>
        <v>33.391420263287337</v>
      </c>
      <c r="Q49" s="48">
        <f t="shared" si="24"/>
        <v>33.758725886183498</v>
      </c>
      <c r="R49" s="48">
        <f t="shared" si="24"/>
        <v>34.130071870931516</v>
      </c>
      <c r="S49" s="48">
        <f t="shared" si="24"/>
        <v>34.505502661511763</v>
      </c>
      <c r="T49" s="48">
        <f t="shared" si="24"/>
        <v>34.885063190788387</v>
      </c>
      <c r="U49" s="48">
        <f t="shared" si="24"/>
        <v>35.268798885887058</v>
      </c>
      <c r="V49" s="48">
        <f t="shared" si="24"/>
        <v>35.656755673631821</v>
      </c>
      <c r="W49" s="48">
        <f t="shared" si="24"/>
        <v>36.048979986041772</v>
      </c>
      <c r="X49" s="48">
        <f t="shared" si="24"/>
        <v>36.445518765888224</v>
      </c>
      <c r="Y49" s="48">
        <f t="shared" si="24"/>
        <v>36.846419472313002</v>
      </c>
      <c r="Z49" s="48">
        <f t="shared" si="24"/>
        <v>37.251730086508445</v>
      </c>
      <c r="AA49" s="48">
        <f t="shared" si="24"/>
        <v>37.661499117460032</v>
      </c>
      <c r="AB49" s="48">
        <f t="shared" si="24"/>
        <v>38.075775607752092</v>
      </c>
      <c r="AC49" s="48">
        <f t="shared" si="24"/>
        <v>38.494609139437372</v>
      </c>
      <c r="AD49" s="48">
        <f t="shared" si="24"/>
        <v>38.918049839971182</v>
      </c>
      <c r="AE49" s="48">
        <f t="shared" si="24"/>
        <v>39.346148388210871</v>
      </c>
      <c r="AF49" s="48">
        <f t="shared" si="24"/>
        <v>39.778956020481189</v>
      </c>
      <c r="AG49" s="48">
        <f t="shared" si="24"/>
        <v>40.21652453670648</v>
      </c>
      <c r="AH49" s="48">
        <f t="shared" si="24"/>
        <v>40.658906306610255</v>
      </c>
      <c r="AI49" s="48">
        <f t="shared" si="24"/>
        <v>41.106154275982973</v>
      </c>
      <c r="AJ49" s="48">
        <f t="shared" si="24"/>
        <v>41.558321973018785</v>
      </c>
      <c r="AK49" s="48">
        <f t="shared" si="24"/>
        <v>42.015463514721986</v>
      </c>
      <c r="AL49" s="48">
        <f t="shared" si="24"/>
        <v>42.477633613383929</v>
      </c>
    </row>
    <row r="50" spans="1:38" x14ac:dyDescent="0.3">
      <c r="A50" s="41" t="s">
        <v>150</v>
      </c>
      <c r="B50" s="41"/>
      <c r="D50" t="s">
        <v>115</v>
      </c>
      <c r="E50" s="48">
        <f>E46-E49</f>
        <v>7.171515000000003</v>
      </c>
      <c r="F50" s="48">
        <f t="shared" ref="F50:AL50" si="25">F46-F49</f>
        <v>7.2504016650000018</v>
      </c>
      <c r="G50" s="48">
        <f t="shared" si="25"/>
        <v>7.3301560833149999</v>
      </c>
      <c r="H50" s="48">
        <f t="shared" si="25"/>
        <v>7.4107878002314642</v>
      </c>
      <c r="I50" s="48">
        <f t="shared" si="25"/>
        <v>7.4923064660340124</v>
      </c>
      <c r="J50" s="48">
        <f t="shared" si="25"/>
        <v>7.5747218371603857</v>
      </c>
      <c r="K50" s="48">
        <f t="shared" si="25"/>
        <v>7.6580437773691479</v>
      </c>
      <c r="L50" s="48">
        <f t="shared" si="25"/>
        <v>7.7422822589202092</v>
      </c>
      <c r="M50" s="48">
        <f t="shared" si="25"/>
        <v>7.8274473637683357</v>
      </c>
      <c r="N50" s="48">
        <f t="shared" si="25"/>
        <v>7.9135492847697861</v>
      </c>
      <c r="O50" s="48">
        <f t="shared" si="25"/>
        <v>8.0005983269022494</v>
      </c>
      <c r="P50" s="48">
        <f t="shared" si="25"/>
        <v>8.0886049084981764</v>
      </c>
      <c r="Q50" s="48">
        <f t="shared" si="25"/>
        <v>8.1775795624916583</v>
      </c>
      <c r="R50" s="48">
        <f t="shared" si="25"/>
        <v>8.2675329376790643</v>
      </c>
      <c r="S50" s="48">
        <f t="shared" si="25"/>
        <v>8.3584757999935348</v>
      </c>
      <c r="T50" s="48">
        <f t="shared" si="25"/>
        <v>8.4504190337934659</v>
      </c>
      <c r="U50" s="48">
        <f t="shared" si="25"/>
        <v>8.5433736431651894</v>
      </c>
      <c r="V50" s="48">
        <f t="shared" si="25"/>
        <v>8.6373507532400069</v>
      </c>
      <c r="W50" s="48">
        <f t="shared" si="25"/>
        <v>8.732361611525647</v>
      </c>
      <c r="X50" s="48">
        <f t="shared" si="25"/>
        <v>8.8284175892524317</v>
      </c>
      <c r="Y50" s="48">
        <f t="shared" si="25"/>
        <v>8.9255301827342066</v>
      </c>
      <c r="Z50" s="48">
        <f t="shared" si="25"/>
        <v>9.0237110147442792</v>
      </c>
      <c r="AA50" s="48">
        <f t="shared" si="25"/>
        <v>9.1229718359064691</v>
      </c>
      <c r="AB50" s="48">
        <f t="shared" si="25"/>
        <v>9.2233245261014432</v>
      </c>
      <c r="AC50" s="48">
        <f t="shared" si="25"/>
        <v>9.3247810958885538</v>
      </c>
      <c r="AD50" s="48">
        <f t="shared" si="25"/>
        <v>9.4273536879433308</v>
      </c>
      <c r="AE50" s="48">
        <f t="shared" si="25"/>
        <v>9.5310545785107053</v>
      </c>
      <c r="AF50" s="48">
        <f t="shared" si="25"/>
        <v>9.6358961788743258</v>
      </c>
      <c r="AG50" s="48">
        <f t="shared" si="25"/>
        <v>9.7418910368419418</v>
      </c>
      <c r="AH50" s="48">
        <f t="shared" si="25"/>
        <v>9.849051838247199</v>
      </c>
      <c r="AI50" s="48">
        <f t="shared" si="25"/>
        <v>9.9573914084679203</v>
      </c>
      <c r="AJ50" s="48">
        <f t="shared" si="25"/>
        <v>10.06692271396107</v>
      </c>
      <c r="AK50" s="48">
        <f t="shared" si="25"/>
        <v>10.177658863814642</v>
      </c>
      <c r="AL50" s="48">
        <f t="shared" si="25"/>
        <v>10.289613111316605</v>
      </c>
    </row>
    <row r="51" spans="1:38" x14ac:dyDescent="0.3">
      <c r="A51" s="42" t="s">
        <v>5</v>
      </c>
      <c r="B51" s="43">
        <f>SUM('2017'!K2,'2018'!K2,'2019'!K2,'2020'!K2,'2021'!K2,'2022'!IK2,'2023'!K2,'2024'!K2,'2025'!K2,'2026'!K2,'2027'!K2,'2028'!K2,'2029'!K2,'2030'!K2,'2031'!K2,'2032'!K2,'2033'!K2,'2034'!K2,'2035'!K2,'2036'!K2,'2037'!K2,'2038'!K2,'2039'!K2,'2040'!K2,'2041'!K2,'2042'!K2,'2043'!K2,'2044'!K2,'2045'!K2,'2046'!K2,'2047'!K2,'2048'!K2,'2049'!K2,'2050'!K2)</f>
        <v>1.9931075822236004</v>
      </c>
      <c r="D51" t="s">
        <v>21</v>
      </c>
      <c r="E51" s="52">
        <f>E46/E34</f>
        <v>0.12435375069739134</v>
      </c>
      <c r="F51" s="52">
        <f t="shared" ref="F51:AL51" si="26">F46/F34</f>
        <v>0.12440125187553513</v>
      </c>
      <c r="G51" s="52">
        <f t="shared" si="26"/>
        <v>0.12441546888061171</v>
      </c>
      <c r="H51" s="52">
        <f t="shared" si="26"/>
        <v>0.12442493088843491</v>
      </c>
      <c r="I51" s="52">
        <f t="shared" si="26"/>
        <v>0.12443431605130538</v>
      </c>
      <c r="J51" s="52">
        <f t="shared" si="26"/>
        <v>0.1244436843411534</v>
      </c>
      <c r="K51" s="52">
        <f t="shared" si="26"/>
        <v>0.12445305322594929</v>
      </c>
      <c r="L51" s="52">
        <f t="shared" si="26"/>
        <v>0.12446242274920624</v>
      </c>
      <c r="M51" s="52">
        <f t="shared" si="26"/>
        <v>0.12447179297814884</v>
      </c>
      <c r="N51" s="52">
        <f t="shared" si="26"/>
        <v>0.12448116391227262</v>
      </c>
      <c r="O51" s="52">
        <f t="shared" si="26"/>
        <v>0.12449053555189681</v>
      </c>
      <c r="P51" s="52">
        <f t="shared" si="26"/>
        <v>0.1244999078970695</v>
      </c>
      <c r="Q51" s="52">
        <f t="shared" si="26"/>
        <v>0.1245092809478449</v>
      </c>
      <c r="R51" s="52">
        <f t="shared" si="26"/>
        <v>0.12451865470427603</v>
      </c>
      <c r="S51" s="52">
        <f t="shared" si="26"/>
        <v>0.12452802916641616</v>
      </c>
      <c r="T51" s="52">
        <f t="shared" si="26"/>
        <v>0.12453740433431826</v>
      </c>
      <c r="U51" s="52">
        <f t="shared" si="26"/>
        <v>0.12454678020803554</v>
      </c>
      <c r="V51" s="52">
        <f t="shared" si="26"/>
        <v>0.12455615678762122</v>
      </c>
      <c r="W51" s="52">
        <f t="shared" si="26"/>
        <v>0.1245655340731283</v>
      </c>
      <c r="X51" s="52">
        <f t="shared" si="26"/>
        <v>0.12457491206460997</v>
      </c>
      <c r="Y51" s="52">
        <f t="shared" si="26"/>
        <v>0.12458429076211944</v>
      </c>
      <c r="Z51" s="52">
        <f t="shared" si="26"/>
        <v>0.12459367016570978</v>
      </c>
      <c r="AA51" s="52">
        <f t="shared" si="26"/>
        <v>0.12460305027543418</v>
      </c>
      <c r="AB51" s="52">
        <f t="shared" si="26"/>
        <v>0.12461243109134584</v>
      </c>
      <c r="AC51" s="52">
        <f t="shared" si="26"/>
        <v>0.12462181261349786</v>
      </c>
      <c r="AD51" s="52">
        <f t="shared" si="26"/>
        <v>0.12463119484194346</v>
      </c>
      <c r="AE51" s="52">
        <f t="shared" si="26"/>
        <v>0.12464057777673582</v>
      </c>
      <c r="AF51" s="52">
        <f t="shared" si="26"/>
        <v>0.12464851360327416</v>
      </c>
      <c r="AG51" s="52">
        <f t="shared" si="26"/>
        <v>0.12465646559740405</v>
      </c>
      <c r="AH51" s="52">
        <f t="shared" si="26"/>
        <v>0.12466441234015613</v>
      </c>
      <c r="AI51" s="52">
        <f t="shared" si="26"/>
        <v>0.12467380777067201</v>
      </c>
      <c r="AJ51" s="52">
        <f t="shared" si="26"/>
        <v>0.12468174005298045</v>
      </c>
      <c r="AK51" s="52">
        <f t="shared" si="26"/>
        <v>0.12468969426661751</v>
      </c>
      <c r="AL51" s="52">
        <f t="shared" si="26"/>
        <v>0.12469909145662657</v>
      </c>
    </row>
    <row r="52" spans="1:38" x14ac:dyDescent="0.3">
      <c r="A52" s="42" t="s">
        <v>6</v>
      </c>
      <c r="B52" s="43">
        <f>SUM('2017'!K3,'2018'!K3,'2019'!K3,'2020'!K3,'2021'!K3,'2022'!IK3,'2023'!K3,'2024'!K3,'2025'!K3,'2026'!K3,'2027'!K3,'2028'!K3,'2029'!K3,'2030'!K3,'2031'!K3,'2032'!K3,'2033'!K3,'2034'!K3,'2035'!K3,'2036'!K3,'2037'!K3,'2038'!K3,'2039'!K3,'2040'!K3,'2041'!K3,'2042'!K3,'2043'!K3,'2044'!K3,'2045'!K3,'2046'!K3,'2047'!K3,'2048'!K3,'2049'!K3,'2050'!K3)</f>
        <v>4.1547709752563033</v>
      </c>
    </row>
    <row r="53" spans="1:38" x14ac:dyDescent="0.3">
      <c r="A53" s="42" t="s">
        <v>7</v>
      </c>
      <c r="B53" s="43">
        <f>SUM('2017'!K4,'2018'!K4,'2019'!K4,'2020'!K4,'2021'!K4,'2022'!IK4,'2023'!K4,'2024'!K4,'2025'!K4,'2026'!K4,'2027'!K4,'2028'!K4,'2029'!K4,'2030'!K4,'2031'!K4,'2032'!K4,'2033'!K4,'2034'!K4,'2035'!K4,'2036'!K4,'2037'!K4,'2038'!K4,'2039'!K4,'2040'!K4,'2041'!K4,'2042'!K4,'2043'!K4,'2044'!K4,'2045'!K4,'2046'!K4,'2047'!K4,'2048'!K4,'2049'!K4,'2050'!K4)</f>
        <v>12.829688141851362</v>
      </c>
      <c r="D53" s="21" t="s">
        <v>156</v>
      </c>
    </row>
    <row r="54" spans="1:38" x14ac:dyDescent="0.3">
      <c r="A54" s="42" t="s">
        <v>8</v>
      </c>
      <c r="B54" s="43">
        <f>SUM('2017'!K5,'2018'!K5,'2019'!K5,'2020'!K5,'2021'!K5,'2022'!IK5,'2023'!K5,'2024'!K5,'2025'!K5,'2026'!K5,'2027'!K5,'2028'!K5,'2029'!K5,'2030'!K5,'2031'!K5,'2032'!K5,'2033'!K5,'2034'!K5,'2035'!K5,'2036'!K5,'2037'!K5,'2038'!K5,'2039'!K5,'2040'!K5,'2041'!K5,'2042'!K5,'2043'!K5,'2044'!K5,'2045'!K5,'2046'!K5,'2047'!K5,'2048'!K5,'2049'!K5,'2050'!K5)</f>
        <v>10.414712218278703</v>
      </c>
      <c r="D54" s="21" t="s">
        <v>85</v>
      </c>
      <c r="E54" t="s">
        <v>159</v>
      </c>
    </row>
    <row r="55" spans="1:38" x14ac:dyDescent="0.3">
      <c r="A55" s="42" t="s">
        <v>9</v>
      </c>
      <c r="B55" s="43">
        <f>SUM('2017'!K6,'2018'!K6,'2019'!K6,'2020'!K6,'2021'!K6,'2022'!IK6,'2023'!K6,'2024'!K6,'2025'!K6,'2026'!K6,'2027'!K6,'2028'!K6,'2029'!K6,'2030'!K6,'2031'!K6,'2032'!K6,'2033'!K6,'2034'!K6,'2035'!K6,'2036'!K6,'2037'!K6,'2038'!K6,'2039'!K6,'2040'!K6,'2041'!K6,'2042'!K6,'2043'!K6,'2044'!K6,'2045'!K6,'2046'!K6,'2047'!K6,'2048'!K6,'2049'!K6,'2050'!K6)</f>
        <v>11.368235555690562</v>
      </c>
      <c r="D55" t="s">
        <v>85</v>
      </c>
      <c r="E55" s="48">
        <f>((B78/100)*E56)+B78</f>
        <v>106.19544</v>
      </c>
      <c r="F55" s="48">
        <f>((E55/100)*F56)+E55</f>
        <v>107.36358984</v>
      </c>
      <c r="G55" s="48">
        <f t="shared" ref="G55:AL55" si="27">((F55/100)*G56)+F55</f>
        <v>108.54458932824001</v>
      </c>
      <c r="H55" s="48">
        <f t="shared" si="27"/>
        <v>109.73857981085065</v>
      </c>
      <c r="I55" s="48">
        <f t="shared" si="27"/>
        <v>110.94570418877001</v>
      </c>
      <c r="J55" s="48">
        <f t="shared" si="27"/>
        <v>112.16610693484648</v>
      </c>
      <c r="K55" s="48">
        <f t="shared" si="27"/>
        <v>113.3999341111298</v>
      </c>
      <c r="L55" s="48">
        <f t="shared" si="27"/>
        <v>114.64733338635222</v>
      </c>
      <c r="M55" s="48">
        <f t="shared" si="27"/>
        <v>115.90845405360209</v>
      </c>
      <c r="N55" s="48">
        <f t="shared" si="27"/>
        <v>117.18344704819171</v>
      </c>
      <c r="O55" s="48">
        <f t="shared" si="27"/>
        <v>118.47246496572181</v>
      </c>
      <c r="P55" s="48">
        <f t="shared" si="27"/>
        <v>119.77566208034476</v>
      </c>
      <c r="Q55" s="48">
        <f t="shared" si="27"/>
        <v>121.09319436322855</v>
      </c>
      <c r="R55" s="48">
        <f t="shared" si="27"/>
        <v>122.42521950122406</v>
      </c>
      <c r="S55" s="48">
        <f t="shared" si="27"/>
        <v>123.77189691573753</v>
      </c>
      <c r="T55" s="48">
        <f t="shared" si="27"/>
        <v>125.13338778181064</v>
      </c>
      <c r="U55" s="48">
        <f t="shared" si="27"/>
        <v>126.50985504741055</v>
      </c>
      <c r="V55" s="48">
        <f t="shared" si="27"/>
        <v>127.90146345293206</v>
      </c>
      <c r="W55" s="48">
        <f t="shared" si="27"/>
        <v>129.30837955091431</v>
      </c>
      <c r="X55" s="48">
        <f t="shared" si="27"/>
        <v>130.73077172597436</v>
      </c>
      <c r="Y55" s="48">
        <f t="shared" si="27"/>
        <v>132.16881021496008</v>
      </c>
      <c r="Z55" s="48">
        <f t="shared" si="27"/>
        <v>133.62266712732463</v>
      </c>
      <c r="AA55" s="48">
        <f t="shared" si="27"/>
        <v>135.0925164657252</v>
      </c>
      <c r="AB55" s="48">
        <f t="shared" si="27"/>
        <v>136.57853414684817</v>
      </c>
      <c r="AC55" s="48">
        <f t="shared" si="27"/>
        <v>138.08089802246349</v>
      </c>
      <c r="AD55" s="48">
        <f t="shared" si="27"/>
        <v>139.5997879007106</v>
      </c>
      <c r="AE55" s="48">
        <f t="shared" si="27"/>
        <v>141.13538556761841</v>
      </c>
      <c r="AF55" s="48">
        <f t="shared" si="27"/>
        <v>142.6878748088622</v>
      </c>
      <c r="AG55" s="48">
        <f t="shared" si="27"/>
        <v>144.2574414317597</v>
      </c>
      <c r="AH55" s="48">
        <f t="shared" si="27"/>
        <v>145.84427328750905</v>
      </c>
      <c r="AI55" s="48">
        <f t="shared" si="27"/>
        <v>147.44856029367165</v>
      </c>
      <c r="AJ55" s="48">
        <f t="shared" si="27"/>
        <v>149.07049445690203</v>
      </c>
      <c r="AK55" s="48">
        <f t="shared" si="27"/>
        <v>150.71026989592795</v>
      </c>
      <c r="AL55" s="48">
        <f t="shared" si="27"/>
        <v>152.36808286478316</v>
      </c>
    </row>
    <row r="56" spans="1:38" x14ac:dyDescent="0.3">
      <c r="A56" s="42" t="s">
        <v>10</v>
      </c>
      <c r="B56" s="43">
        <f>SUM('2017'!K7,'2018'!K7,'2019'!K7,'2020'!K7,'2021'!K7,'2022'!IK7,'2023'!K7,'2024'!K7,'2025'!K7,'2026'!K7,'2027'!K7,'2028'!K7,'2029'!K7,'2030'!K7,'2031'!K7,'2032'!K7,'2033'!K7,'2034'!K7,'2035'!K7,'2036'!K7,'2037'!K7,'2038'!K7,'2039'!K7,'2040'!K7,'2041'!K7,'2042'!K7,'2043'!K7,'2044'!K7,'2045'!K7,'2046'!K7,'2047'!K7,'2048'!K7,'2049'!K7,'2050'!K7)</f>
        <v>2.9350996082126035</v>
      </c>
      <c r="D56" t="s">
        <v>41</v>
      </c>
      <c r="E56">
        <f>E3</f>
        <v>1.1000000000000001</v>
      </c>
      <c r="F56">
        <f t="shared" ref="F56:AL56" si="28">F3</f>
        <v>1.1000000000000001</v>
      </c>
      <c r="G56">
        <f t="shared" si="28"/>
        <v>1.1000000000000001</v>
      </c>
      <c r="H56">
        <f t="shared" si="28"/>
        <v>1.1000000000000001</v>
      </c>
      <c r="I56">
        <f t="shared" si="28"/>
        <v>1.1000000000000001</v>
      </c>
      <c r="J56">
        <f t="shared" si="28"/>
        <v>1.1000000000000001</v>
      </c>
      <c r="K56">
        <f t="shared" si="28"/>
        <v>1.1000000000000001</v>
      </c>
      <c r="L56">
        <f t="shared" si="28"/>
        <v>1.1000000000000001</v>
      </c>
      <c r="M56">
        <f t="shared" si="28"/>
        <v>1.1000000000000001</v>
      </c>
      <c r="N56">
        <f t="shared" si="28"/>
        <v>1.1000000000000001</v>
      </c>
      <c r="O56">
        <f t="shared" si="28"/>
        <v>1.1000000000000001</v>
      </c>
      <c r="P56">
        <f t="shared" si="28"/>
        <v>1.1000000000000001</v>
      </c>
      <c r="Q56">
        <f t="shared" si="28"/>
        <v>1.1000000000000001</v>
      </c>
      <c r="R56">
        <f t="shared" si="28"/>
        <v>1.1000000000000001</v>
      </c>
      <c r="S56">
        <f t="shared" si="28"/>
        <v>1.1000000000000001</v>
      </c>
      <c r="T56">
        <f t="shared" si="28"/>
        <v>1.1000000000000001</v>
      </c>
      <c r="U56">
        <f t="shared" si="28"/>
        <v>1.1000000000000001</v>
      </c>
      <c r="V56">
        <f t="shared" si="28"/>
        <v>1.1000000000000001</v>
      </c>
      <c r="W56">
        <f t="shared" si="28"/>
        <v>1.1000000000000001</v>
      </c>
      <c r="X56">
        <f t="shared" si="28"/>
        <v>1.1000000000000001</v>
      </c>
      <c r="Y56">
        <f t="shared" si="28"/>
        <v>1.1000000000000001</v>
      </c>
      <c r="Z56">
        <f t="shared" si="28"/>
        <v>1.1000000000000001</v>
      </c>
      <c r="AA56">
        <f t="shared" si="28"/>
        <v>1.1000000000000001</v>
      </c>
      <c r="AB56">
        <f t="shared" si="28"/>
        <v>1.1000000000000001</v>
      </c>
      <c r="AC56">
        <f t="shared" si="28"/>
        <v>1.1000000000000001</v>
      </c>
      <c r="AD56">
        <f t="shared" si="28"/>
        <v>1.1000000000000001</v>
      </c>
      <c r="AE56">
        <f t="shared" si="28"/>
        <v>1.1000000000000001</v>
      </c>
      <c r="AF56">
        <f t="shared" si="28"/>
        <v>1.1000000000000001</v>
      </c>
      <c r="AG56">
        <f t="shared" si="28"/>
        <v>1.1000000000000001</v>
      </c>
      <c r="AH56">
        <f t="shared" si="28"/>
        <v>1.1000000000000001</v>
      </c>
      <c r="AI56">
        <f t="shared" si="28"/>
        <v>1.1000000000000001</v>
      </c>
      <c r="AJ56">
        <f t="shared" si="28"/>
        <v>1.1000000000000001</v>
      </c>
      <c r="AK56">
        <f t="shared" si="28"/>
        <v>1.1000000000000001</v>
      </c>
      <c r="AL56">
        <f t="shared" si="28"/>
        <v>1.1000000000000001</v>
      </c>
    </row>
    <row r="57" spans="1:38" x14ac:dyDescent="0.3">
      <c r="A57" s="42" t="s">
        <v>11</v>
      </c>
      <c r="B57" s="43">
        <f>SUM('2017'!K8,'2018'!K8,'2019'!K8,'2020'!K8,'2021'!K8,'2022'!IK8,'2023'!K8,'2024'!K8,'2025'!K8,'2026'!K8,'2027'!K8,'2028'!K8,'2029'!K8,'2030'!K8,'2031'!K8,'2032'!K8,'2033'!K8,'2034'!K8,'2035'!K8,'2036'!K8,'2037'!K8,'2038'!K8,'2039'!K8,'2040'!K8,'2041'!K8,'2042'!K8,'2043'!K8,'2044'!K8,'2045'!K8,'2046'!K8,'2047'!K8,'2048'!K8,'2049'!K8,'2050'!K8)</f>
        <v>0.9909260187805643</v>
      </c>
      <c r="D57" s="1" t="s">
        <v>71</v>
      </c>
    </row>
    <row r="58" spans="1:38" x14ac:dyDescent="0.3">
      <c r="A58" s="42" t="s">
        <v>12</v>
      </c>
      <c r="B58" s="43">
        <f>SUM('2017'!K9,'2018'!K9,'2019'!K9,'2020'!K9,'2021'!K9,'2022'!IK9,'2023'!K9,'2024'!K9,'2025'!K9,'2026'!K9,'2027'!K9,'2028'!K9,'2029'!K9,'2030'!K9,'2031'!K9,'2032'!K9,'2033'!K9,'2034'!K9,'2035'!K9,'2036'!K9,'2037'!K9,'2038'!K9,'2039'!K9,'2040'!K9,'2041'!K9,'2042'!K9,'2043'!K9,'2044'!K9,'2045'!K9,'2046'!K9,'2047'!K9,'2048'!K9,'2049'!K9,'2050'!K9)</f>
        <v>0.50116951824411426</v>
      </c>
      <c r="D58" t="s">
        <v>21</v>
      </c>
      <c r="E58" s="51">
        <f>B77+E59</f>
        <v>0.48781817651175252</v>
      </c>
      <c r="F58" s="51">
        <f>E58+F59</f>
        <v>0.48679945839010536</v>
      </c>
      <c r="G58" s="51">
        <f t="shared" ref="G58:AL58" si="29">F58+G59</f>
        <v>0.48575965843118851</v>
      </c>
      <c r="H58" s="51">
        <f t="shared" si="29"/>
        <v>0.48377985643993748</v>
      </c>
      <c r="I58" s="51">
        <f t="shared" si="29"/>
        <v>0.48297564090932377</v>
      </c>
      <c r="J58" s="51">
        <f t="shared" si="29"/>
        <v>0.48197759055285749</v>
      </c>
      <c r="K58" s="51">
        <f t="shared" si="29"/>
        <v>0.48077972889103959</v>
      </c>
      <c r="L58" s="51">
        <f t="shared" si="29"/>
        <v>0.47959481107421292</v>
      </c>
      <c r="M58" s="51">
        <f t="shared" si="29"/>
        <v>0.47842269730230735</v>
      </c>
      <c r="N58" s="51">
        <f t="shared" si="29"/>
        <v>0.47745976913927307</v>
      </c>
      <c r="O58" s="51">
        <f t="shared" si="29"/>
        <v>0.47633416520893751</v>
      </c>
      <c r="P58" s="51">
        <f t="shared" si="29"/>
        <v>0.47179838413657621</v>
      </c>
      <c r="Q58" s="51">
        <f t="shared" si="29"/>
        <v>0.47031848467486559</v>
      </c>
      <c r="R58" s="51">
        <f t="shared" si="29"/>
        <v>0.46885457678482045</v>
      </c>
      <c r="S58" s="51">
        <f t="shared" si="29"/>
        <v>0.46771553943487426</v>
      </c>
      <c r="T58" s="51">
        <f t="shared" si="29"/>
        <v>0.4663124265208991</v>
      </c>
      <c r="U58" s="51">
        <f t="shared" si="29"/>
        <v>0.46492447543466919</v>
      </c>
      <c r="V58" s="51">
        <f t="shared" si="29"/>
        <v>0.46355152233974745</v>
      </c>
      <c r="W58" s="51">
        <f t="shared" si="29"/>
        <v>0.46219340517008878</v>
      </c>
      <c r="X58" s="51">
        <f t="shared" si="29"/>
        <v>0.46123968288572237</v>
      </c>
      <c r="Y58" s="51">
        <f t="shared" si="29"/>
        <v>0.45993288717981728</v>
      </c>
      <c r="Z58" s="51">
        <f t="shared" si="29"/>
        <v>0.4576527522456742</v>
      </c>
      <c r="AA58" s="51">
        <f t="shared" si="29"/>
        <v>0.45628651399413578</v>
      </c>
      <c r="AB58" s="51">
        <f t="shared" si="29"/>
        <v>0.45493503910826982</v>
      </c>
      <c r="AC58" s="51">
        <f t="shared" si="29"/>
        <v>0.45359816805736064</v>
      </c>
      <c r="AD58" s="51">
        <f t="shared" si="29"/>
        <v>0.45227574303455764</v>
      </c>
      <c r="AE58" s="51">
        <f t="shared" si="29"/>
        <v>0.45131562576690842</v>
      </c>
      <c r="AF58" s="51">
        <f t="shared" si="29"/>
        <v>0.45004118307394081</v>
      </c>
      <c r="AG58" s="51">
        <f t="shared" si="29"/>
        <v>0.44878054559775166</v>
      </c>
      <c r="AH58" s="51">
        <f t="shared" si="29"/>
        <v>0.4475332232143141</v>
      </c>
      <c r="AI58" s="51">
        <f t="shared" si="29"/>
        <v>0.44630080001751071</v>
      </c>
      <c r="AJ58" s="51">
        <f t="shared" si="29"/>
        <v>0.44508060014646333</v>
      </c>
      <c r="AK58" s="51">
        <f t="shared" si="29"/>
        <v>0.44387330543613712</v>
      </c>
      <c r="AL58" s="51">
        <f t="shared" si="29"/>
        <v>0.44268011330576518</v>
      </c>
    </row>
    <row r="59" spans="1:38" x14ac:dyDescent="0.3">
      <c r="A59" s="42" t="s">
        <v>13</v>
      </c>
      <c r="B59" s="43">
        <f>SUM('2017'!K10,'2018'!K10,'2019'!K10,'2020'!K10,'2021'!K10,'2022'!IK10,'2023'!K10,'2024'!K10,'2025'!K10,'2026'!K10,'2027'!K10,'2028'!K10,'2029'!K10,'2030'!K10,'2031'!K10,'2032'!K10,'2033'!K10,'2034'!K10,'2035'!K10,'2036'!K10,'2037'!K10,'2038'!K10,'2039'!K10,'2040'!K10,'2041'!K10,'2042'!K10,'2043'!K10,'2044'!K10,'2045'!K10,'2046'!K10,'2047'!K10,'2048'!K10,'2049'!K10,'2050'!K10)</f>
        <v>0.39500721466866318</v>
      </c>
      <c r="D59" t="s">
        <v>164</v>
      </c>
      <c r="E59" s="16">
        <f>E38*0.5</f>
        <v>7.8181765117525392E-3</v>
      </c>
      <c r="F59" s="16">
        <f t="shared" ref="F59:AL59" si="30">F38*0.5</f>
        <v>-1.0187181216471664E-3</v>
      </c>
      <c r="G59" s="16">
        <f t="shared" si="30"/>
        <v>-1.039799958916815E-3</v>
      </c>
      <c r="H59" s="16">
        <f t="shared" si="30"/>
        <v>-1.9798019912510567E-3</v>
      </c>
      <c r="I59" s="16">
        <f t="shared" si="30"/>
        <v>-8.042155306137444E-4</v>
      </c>
      <c r="J59" s="16">
        <f t="shared" si="30"/>
        <v>-9.9805035646630125E-4</v>
      </c>
      <c r="K59" s="16">
        <f t="shared" si="30"/>
        <v>-1.1978616618179283E-3</v>
      </c>
      <c r="L59" s="16">
        <f t="shared" si="30"/>
        <v>-1.1849178168266555E-3</v>
      </c>
      <c r="M59" s="16">
        <f t="shared" si="30"/>
        <v>-1.1721137719055835E-3</v>
      </c>
      <c r="N59" s="16">
        <f t="shared" si="30"/>
        <v>-9.6292816303426843E-4</v>
      </c>
      <c r="O59" s="16">
        <f t="shared" si="30"/>
        <v>-1.1256039303355753E-3</v>
      </c>
      <c r="P59" s="16">
        <f t="shared" si="30"/>
        <v>-4.5357810723612862E-3</v>
      </c>
      <c r="Q59" s="16">
        <f t="shared" si="30"/>
        <v>-1.4798994617106348E-3</v>
      </c>
      <c r="R59" s="16">
        <f t="shared" si="30"/>
        <v>-1.4639078900451491E-3</v>
      </c>
      <c r="S59" s="16">
        <f t="shared" si="30"/>
        <v>-1.1390373499461787E-3</v>
      </c>
      <c r="T59" s="16">
        <f t="shared" si="30"/>
        <v>-1.4031129139751713E-3</v>
      </c>
      <c r="U59" s="16">
        <f t="shared" si="30"/>
        <v>-1.3879510862299244E-3</v>
      </c>
      <c r="V59" s="16">
        <f t="shared" si="30"/>
        <v>-1.3729530949217472E-3</v>
      </c>
      <c r="W59" s="16">
        <f t="shared" si="30"/>
        <v>-1.3581171696586958E-3</v>
      </c>
      <c r="X59" s="16">
        <f t="shared" si="30"/>
        <v>-9.5372228436642337E-4</v>
      </c>
      <c r="Y59" s="16">
        <f t="shared" si="30"/>
        <v>-1.3067957059050977E-3</v>
      </c>
      <c r="Z59" s="16">
        <f t="shared" si="30"/>
        <v>-2.2801349341430854E-3</v>
      </c>
      <c r="AA59" s="16">
        <f t="shared" si="30"/>
        <v>-1.3662382515384208E-3</v>
      </c>
      <c r="AB59" s="16">
        <f t="shared" si="30"/>
        <v>-1.3514748858659553E-3</v>
      </c>
      <c r="AC59" s="16">
        <f t="shared" si="30"/>
        <v>-1.3368710509092108E-3</v>
      </c>
      <c r="AD59" s="16">
        <f t="shared" si="30"/>
        <v>-1.3224250228029699E-3</v>
      </c>
      <c r="AE59" s="16">
        <f t="shared" si="30"/>
        <v>-9.6011726764921868E-4</v>
      </c>
      <c r="AF59" s="16">
        <f t="shared" si="30"/>
        <v>-1.2744426929675867E-3</v>
      </c>
      <c r="AG59" s="16">
        <f t="shared" si="30"/>
        <v>-1.2606374761891526E-3</v>
      </c>
      <c r="AH59" s="16">
        <f t="shared" si="30"/>
        <v>-1.2473223834375685E-3</v>
      </c>
      <c r="AI59" s="16">
        <f t="shared" si="30"/>
        <v>-1.2324231968034033E-3</v>
      </c>
      <c r="AJ59" s="16">
        <f t="shared" si="30"/>
        <v>-1.2201998710473505E-3</v>
      </c>
      <c r="AK59" s="16">
        <f t="shared" si="30"/>
        <v>-1.2072947103261844E-3</v>
      </c>
      <c r="AL59" s="16">
        <f t="shared" si="30"/>
        <v>-1.1931921303719589E-3</v>
      </c>
    </row>
    <row r="60" spans="1:38" x14ac:dyDescent="0.3">
      <c r="A60" s="42" t="s">
        <v>138</v>
      </c>
      <c r="B60" s="43">
        <f>SUM('2017'!K11,'2018'!K11,'2019'!K11,'2020'!K11,'2021'!K11,'2022'!IK11,'2023'!K11,'2024'!K11,'2025'!K11,'2026'!K11,'2027'!K11,'2028'!K11,'2029'!K11,'2030'!K11,'2031'!K11,'2032'!K11,'2033'!K11,'2034'!K11,'2035'!K11,'2036'!K11,'2037'!K11,'2038'!K11,'2039'!K11,'2040'!K11,'2041'!K11,'2042'!K11,'2043'!K11,'2044'!K11,'2045'!K11,'2046'!K11,'2047'!K11,'2048'!K11,'2049'!K11,'2050'!K11)</f>
        <v>0.29382853767910899</v>
      </c>
      <c r="D60" s="1" t="s">
        <v>157</v>
      </c>
    </row>
    <row r="61" spans="1:38" x14ac:dyDescent="0.3">
      <c r="D61" s="31" t="s">
        <v>31</v>
      </c>
      <c r="E61" s="50">
        <f>E55*E58</f>
        <v>51.804065894663225</v>
      </c>
      <c r="F61" s="50">
        <f t="shared" ref="F61:AL61" si="31">F55*F58</f>
        <v>52.264537384929419</v>
      </c>
      <c r="G61" s="50">
        <f t="shared" si="31"/>
        <v>52.726582636639499</v>
      </c>
      <c r="H61" s="50">
        <f t="shared" si="31"/>
        <v>53.08931438681595</v>
      </c>
      <c r="I61" s="50">
        <f t="shared" si="31"/>
        <v>53.584072586707443</v>
      </c>
      <c r="J61" s="50">
        <f t="shared" si="31"/>
        <v>54.061549962151467</v>
      </c>
      <c r="K61" s="50">
        <f t="shared" si="31"/>
        <v>54.520389578210732</v>
      </c>
      <c r="L61" s="50">
        <f t="shared" si="31"/>
        <v>54.984266195589896</v>
      </c>
      <c r="M61" s="50">
        <f t="shared" si="31"/>
        <v>55.45323522846487</v>
      </c>
      <c r="N61" s="50">
        <f t="shared" si="31"/>
        <v>55.950381574573846</v>
      </c>
      <c r="O61" s="50">
        <f t="shared" si="31"/>
        <v>56.432482699692194</v>
      </c>
      <c r="P61" s="50">
        <f t="shared" si="31"/>
        <v>56.509963828395243</v>
      </c>
      <c r="Q61" s="50">
        <f t="shared" si="31"/>
        <v>56.952367677352626</v>
      </c>
      <c r="R61" s="50">
        <f t="shared" si="31"/>
        <v>57.399624477035154</v>
      </c>
      <c r="S61" s="50">
        <f t="shared" si="31"/>
        <v>57.890039532821831</v>
      </c>
      <c r="T61" s="50">
        <f t="shared" si="31"/>
        <v>58.35125369531675</v>
      </c>
      <c r="U61" s="50">
        <f t="shared" si="31"/>
        <v>58.817527995233391</v>
      </c>
      <c r="V61" s="50">
        <f t="shared" si="31"/>
        <v>59.288918093088228</v>
      </c>
      <c r="W61" s="50">
        <f t="shared" si="31"/>
        <v>59.765480261663363</v>
      </c>
      <c r="X61" s="50">
        <f t="shared" si="31"/>
        <v>60.298219694294175</v>
      </c>
      <c r="Y61" s="50">
        <f t="shared" si="31"/>
        <v>60.788782477287917</v>
      </c>
      <c r="Z61" s="50">
        <f t="shared" si="31"/>
        <v>61.152781373227697</v>
      </c>
      <c r="AA61" s="50">
        <f t="shared" si="31"/>
        <v>61.640893404841137</v>
      </c>
      <c r="AB61" s="50">
        <f t="shared" si="31"/>
        <v>62.134360773446538</v>
      </c>
      <c r="AC61" s="50">
        <f t="shared" si="31"/>
        <v>62.633242386704666</v>
      </c>
      <c r="AD61" s="50">
        <f t="shared" si="31"/>
        <v>63.137597800260536</v>
      </c>
      <c r="AE61" s="50">
        <f t="shared" si="31"/>
        <v>63.696604855303598</v>
      </c>
      <c r="AF61" s="50">
        <f t="shared" si="31"/>
        <v>64.215419989286701</v>
      </c>
      <c r="AG61" s="50">
        <f t="shared" si="31"/>
        <v>64.739933272280823</v>
      </c>
      <c r="AH61" s="50">
        <f t="shared" si="31"/>
        <v>65.270157711708222</v>
      </c>
      <c r="AI61" s="50">
        <f t="shared" si="31"/>
        <v>65.806410420495823</v>
      </c>
      <c r="AJ61" s="50">
        <f t="shared" si="31"/>
        <v>66.348385137007995</v>
      </c>
      <c r="AK61" s="50">
        <f t="shared" si="31"/>
        <v>66.896265661877891</v>
      </c>
      <c r="AL61" s="50">
        <f t="shared" si="31"/>
        <v>67.450320186764429</v>
      </c>
    </row>
    <row r="62" spans="1:38" x14ac:dyDescent="0.3">
      <c r="A62" s="42" t="s">
        <v>151</v>
      </c>
      <c r="B62" s="41"/>
      <c r="C62">
        <v>17</v>
      </c>
      <c r="D62" t="s">
        <v>115</v>
      </c>
      <c r="E62" s="48">
        <f>(E61/100)*$C$62</f>
        <v>8.8066912020927468</v>
      </c>
      <c r="F62" s="48">
        <f>(F61/100)*$C$62</f>
        <v>8.884971355438001</v>
      </c>
      <c r="G62" s="48">
        <f t="shared" ref="G62:AL62" si="32">(G61/100)*$C$62</f>
        <v>8.963519048228715</v>
      </c>
      <c r="H62" s="48">
        <f t="shared" si="32"/>
        <v>9.0251834457587101</v>
      </c>
      <c r="I62" s="48">
        <f t="shared" si="32"/>
        <v>9.1092923397402661</v>
      </c>
      <c r="J62" s="48">
        <f t="shared" si="32"/>
        <v>9.1904634935657494</v>
      </c>
      <c r="K62" s="48">
        <f t="shared" si="32"/>
        <v>9.268466228295825</v>
      </c>
      <c r="L62" s="48">
        <f t="shared" si="32"/>
        <v>9.3473252532502826</v>
      </c>
      <c r="M62" s="48">
        <f t="shared" si="32"/>
        <v>9.4270499888390287</v>
      </c>
      <c r="N62" s="48">
        <f t="shared" si="32"/>
        <v>9.5115648676775546</v>
      </c>
      <c r="O62" s="48">
        <f t="shared" si="32"/>
        <v>9.5935220589476735</v>
      </c>
      <c r="P62" s="48">
        <f t="shared" si="32"/>
        <v>9.60669385082719</v>
      </c>
      <c r="Q62" s="48">
        <f t="shared" si="32"/>
        <v>9.6819025051499459</v>
      </c>
      <c r="R62" s="48">
        <f t="shared" si="32"/>
        <v>9.7579361610959747</v>
      </c>
      <c r="S62" s="48">
        <f t="shared" si="32"/>
        <v>9.8413067205797127</v>
      </c>
      <c r="T62" s="48">
        <f t="shared" si="32"/>
        <v>9.9197131282038473</v>
      </c>
      <c r="U62" s="48">
        <f t="shared" si="32"/>
        <v>9.9989797591896767</v>
      </c>
      <c r="V62" s="48">
        <f t="shared" si="32"/>
        <v>10.079116075824999</v>
      </c>
      <c r="W62" s="48">
        <f t="shared" si="32"/>
        <v>10.160131644482771</v>
      </c>
      <c r="X62" s="48">
        <f t="shared" si="32"/>
        <v>10.250697348030009</v>
      </c>
      <c r="Y62" s="48">
        <f t="shared" si="32"/>
        <v>10.334093021138946</v>
      </c>
      <c r="Z62" s="48">
        <f t="shared" si="32"/>
        <v>10.395972833448708</v>
      </c>
      <c r="AA62" s="48">
        <f t="shared" si="32"/>
        <v>10.478951878822993</v>
      </c>
      <c r="AB62" s="48">
        <f t="shared" si="32"/>
        <v>10.562841331485911</v>
      </c>
      <c r="AC62" s="48">
        <f t="shared" si="32"/>
        <v>10.647651205739793</v>
      </c>
      <c r="AD62" s="48">
        <f t="shared" si="32"/>
        <v>10.733391626044291</v>
      </c>
      <c r="AE62" s="48">
        <f t="shared" si="32"/>
        <v>10.828422825401612</v>
      </c>
      <c r="AF62" s="48">
        <f t="shared" si="32"/>
        <v>10.916621398178739</v>
      </c>
      <c r="AG62" s="48">
        <f t="shared" si="32"/>
        <v>11.00578865628774</v>
      </c>
      <c r="AH62" s="48">
        <f t="shared" si="32"/>
        <v>11.095926810990397</v>
      </c>
      <c r="AI62" s="48">
        <f t="shared" si="32"/>
        <v>11.18708977148429</v>
      </c>
      <c r="AJ62" s="48">
        <f t="shared" si="32"/>
        <v>11.279225473291358</v>
      </c>
      <c r="AK62" s="48">
        <f t="shared" si="32"/>
        <v>11.372365162519243</v>
      </c>
      <c r="AL62" s="48">
        <f t="shared" si="32"/>
        <v>11.466554431749953</v>
      </c>
    </row>
    <row r="63" spans="1:38" x14ac:dyDescent="0.3">
      <c r="A63" s="42" t="s">
        <v>5</v>
      </c>
      <c r="B63" s="43">
        <f>SUM(B33,B51)</f>
        <v>11.5296956845532</v>
      </c>
      <c r="C63">
        <v>83</v>
      </c>
      <c r="D63" t="s">
        <v>116</v>
      </c>
      <c r="E63" s="48">
        <f>(E61/100)*$C$63</f>
        <v>42.997374692570475</v>
      </c>
      <c r="F63" s="48">
        <f t="shared" ref="F63:AL63" si="33">(F61/100)*$C$63</f>
        <v>43.379566029491421</v>
      </c>
      <c r="G63" s="48">
        <f t="shared" si="33"/>
        <v>43.76306358841078</v>
      </c>
      <c r="H63" s="48">
        <f t="shared" si="33"/>
        <v>44.064130941057236</v>
      </c>
      <c r="I63" s="48">
        <f t="shared" si="33"/>
        <v>44.474780246967178</v>
      </c>
      <c r="J63" s="48">
        <f t="shared" si="33"/>
        <v>44.871086468585716</v>
      </c>
      <c r="K63" s="48">
        <f t="shared" si="33"/>
        <v>45.251923349914911</v>
      </c>
      <c r="L63" s="48">
        <f t="shared" si="33"/>
        <v>45.636940942339614</v>
      </c>
      <c r="M63" s="48">
        <f t="shared" si="33"/>
        <v>46.026185239625839</v>
      </c>
      <c r="N63" s="48">
        <f t="shared" si="33"/>
        <v>46.438816706896297</v>
      </c>
      <c r="O63" s="48">
        <f t="shared" si="33"/>
        <v>46.838960640744524</v>
      </c>
      <c r="P63" s="48">
        <f t="shared" si="33"/>
        <v>46.903269977568044</v>
      </c>
      <c r="Q63" s="48">
        <f t="shared" si="33"/>
        <v>47.270465172202677</v>
      </c>
      <c r="R63" s="48">
        <f t="shared" si="33"/>
        <v>47.641688315939177</v>
      </c>
      <c r="S63" s="48">
        <f t="shared" si="33"/>
        <v>48.048732812242122</v>
      </c>
      <c r="T63" s="48">
        <f t="shared" si="33"/>
        <v>48.431540567112904</v>
      </c>
      <c r="U63" s="48">
        <f t="shared" si="33"/>
        <v>48.818548236043711</v>
      </c>
      <c r="V63" s="48">
        <f t="shared" si="33"/>
        <v>49.209802017263229</v>
      </c>
      <c r="W63" s="48">
        <f t="shared" si="33"/>
        <v>49.605348617180589</v>
      </c>
      <c r="X63" s="48">
        <f t="shared" si="33"/>
        <v>50.047522346264167</v>
      </c>
      <c r="Y63" s="48">
        <f t="shared" si="33"/>
        <v>50.454689456148969</v>
      </c>
      <c r="Z63" s="48">
        <f t="shared" si="33"/>
        <v>50.756808539778987</v>
      </c>
      <c r="AA63" s="48">
        <f t="shared" si="33"/>
        <v>51.16194152601814</v>
      </c>
      <c r="AB63" s="48">
        <f t="shared" si="33"/>
        <v>51.571519441960625</v>
      </c>
      <c r="AC63" s="48">
        <f t="shared" si="33"/>
        <v>51.985591180964875</v>
      </c>
      <c r="AD63" s="48">
        <f t="shared" si="33"/>
        <v>52.404206174216242</v>
      </c>
      <c r="AE63" s="48">
        <f t="shared" si="33"/>
        <v>52.868182029901988</v>
      </c>
      <c r="AF63" s="48">
        <f t="shared" si="33"/>
        <v>53.298798591107968</v>
      </c>
      <c r="AG63" s="48">
        <f t="shared" si="33"/>
        <v>53.734144615993088</v>
      </c>
      <c r="AH63" s="48">
        <f t="shared" si="33"/>
        <v>54.174230900717824</v>
      </c>
      <c r="AI63" s="48">
        <f t="shared" si="33"/>
        <v>54.619320649011527</v>
      </c>
      <c r="AJ63" s="48">
        <f t="shared" si="33"/>
        <v>55.069159663716633</v>
      </c>
      <c r="AK63" s="48">
        <f t="shared" si="33"/>
        <v>55.523900499358653</v>
      </c>
      <c r="AL63" s="48">
        <f t="shared" si="33"/>
        <v>55.983765755014481</v>
      </c>
    </row>
    <row r="64" spans="1:38" x14ac:dyDescent="0.3">
      <c r="A64" s="42" t="s">
        <v>6</v>
      </c>
      <c r="B64" s="43">
        <f>SUM(B34,B52)</f>
        <v>15.006285004096723</v>
      </c>
    </row>
    <row r="65" spans="1:38" x14ac:dyDescent="0.3">
      <c r="A65" s="42" t="s">
        <v>7</v>
      </c>
      <c r="B65" s="43">
        <f>SUM(B35,B53)</f>
        <v>54.991011077884757</v>
      </c>
    </row>
    <row r="66" spans="1:38" x14ac:dyDescent="0.3">
      <c r="A66" s="42" t="s">
        <v>8</v>
      </c>
      <c r="B66" s="43">
        <f>SUM(B36,B54)</f>
        <v>53.324945220964516</v>
      </c>
      <c r="D66" s="1" t="s">
        <v>158</v>
      </c>
    </row>
    <row r="67" spans="1:38" x14ac:dyDescent="0.3">
      <c r="A67" s="42" t="s">
        <v>9</v>
      </c>
      <c r="B67" s="43">
        <f>SUM(B37,B55)</f>
        <v>84.499962372981074</v>
      </c>
      <c r="D67" s="31" t="s">
        <v>123</v>
      </c>
      <c r="E67" s="47">
        <f>E55*E70</f>
        <v>7.4336808000000012</v>
      </c>
      <c r="F67" s="47">
        <f t="shared" ref="F67:AL67" si="34">F55*F70</f>
        <v>7.5154512888000014</v>
      </c>
      <c r="G67" s="47">
        <f t="shared" si="34"/>
        <v>7.5981212529768012</v>
      </c>
      <c r="H67" s="47">
        <f t="shared" si="34"/>
        <v>7.681700586759546</v>
      </c>
      <c r="I67" s="47">
        <f t="shared" si="34"/>
        <v>7.7661992932139015</v>
      </c>
      <c r="J67" s="47">
        <f t="shared" si="34"/>
        <v>7.8516274854392547</v>
      </c>
      <c r="K67" s="47">
        <f t="shared" si="34"/>
        <v>7.9379953877790861</v>
      </c>
      <c r="L67" s="47">
        <f t="shared" si="34"/>
        <v>8.0253133370446559</v>
      </c>
      <c r="M67" s="47">
        <f t="shared" si="34"/>
        <v>8.1135917837521472</v>
      </c>
      <c r="N67" s="47">
        <f t="shared" si="34"/>
        <v>8.2028412933734209</v>
      </c>
      <c r="O67" s="47">
        <f t="shared" si="34"/>
        <v>8.2930725476005271</v>
      </c>
      <c r="P67" s="47">
        <f t="shared" si="34"/>
        <v>8.3842963456241346</v>
      </c>
      <c r="Q67" s="47">
        <f t="shared" si="34"/>
        <v>8.4765236054259994</v>
      </c>
      <c r="R67" s="47">
        <f t="shared" si="34"/>
        <v>8.5697653650856846</v>
      </c>
      <c r="S67" s="47">
        <f t="shared" si="34"/>
        <v>8.6640327841016287</v>
      </c>
      <c r="T67" s="47">
        <f t="shared" si="34"/>
        <v>8.7593371447267465</v>
      </c>
      <c r="U67" s="47">
        <f t="shared" si="34"/>
        <v>8.85568985331874</v>
      </c>
      <c r="V67" s="47">
        <f t="shared" si="34"/>
        <v>8.9531024417052461</v>
      </c>
      <c r="W67" s="47">
        <f t="shared" si="34"/>
        <v>9.0515865685640033</v>
      </c>
      <c r="X67" s="47">
        <f t="shared" si="34"/>
        <v>9.1511540208182058</v>
      </c>
      <c r="Y67" s="47">
        <f t="shared" si="34"/>
        <v>9.2518167150472053</v>
      </c>
      <c r="Z67" s="47">
        <f t="shared" si="34"/>
        <v>9.353586698912725</v>
      </c>
      <c r="AA67" s="47">
        <f t="shared" si="34"/>
        <v>9.4564761526007644</v>
      </c>
      <c r="AB67" s="47">
        <f t="shared" si="34"/>
        <v>9.5604973902793731</v>
      </c>
      <c r="AC67" s="47">
        <f t="shared" si="34"/>
        <v>9.6656628615724447</v>
      </c>
      <c r="AD67" s="47">
        <f t="shared" si="34"/>
        <v>9.7719851530497426</v>
      </c>
      <c r="AE67" s="47">
        <f t="shared" si="34"/>
        <v>9.8794769897332895</v>
      </c>
      <c r="AF67" s="47">
        <f t="shared" si="34"/>
        <v>9.9881512366203555</v>
      </c>
      <c r="AG67" s="47">
        <f t="shared" si="34"/>
        <v>10.09802090022318</v>
      </c>
      <c r="AH67" s="47">
        <f t="shared" si="34"/>
        <v>10.209099130125635</v>
      </c>
      <c r="AI67" s="47">
        <f t="shared" si="34"/>
        <v>10.321399220557016</v>
      </c>
      <c r="AJ67" s="47">
        <f t="shared" si="34"/>
        <v>10.434934611983143</v>
      </c>
      <c r="AK67" s="47">
        <f t="shared" si="34"/>
        <v>10.549718892714958</v>
      </c>
      <c r="AL67" s="47">
        <f t="shared" si="34"/>
        <v>10.665765800534823</v>
      </c>
    </row>
    <row r="68" spans="1:38" x14ac:dyDescent="0.3">
      <c r="A68" s="42" t="s">
        <v>10</v>
      </c>
      <c r="B68" s="43">
        <f t="shared" ref="B68:B72" si="35">SUM(B39,B56)</f>
        <v>35.794031591197864</v>
      </c>
      <c r="C68" s="3">
        <v>1.4492753623188406</v>
      </c>
      <c r="D68" t="s">
        <v>121</v>
      </c>
      <c r="E68" s="48">
        <f>(E67/100)*$C$68</f>
        <v>0.10773450434782611</v>
      </c>
      <c r="F68" s="48">
        <f t="shared" ref="F68:AL68" si="36">(F67/100)*$C$68</f>
        <v>0.10891958389565219</v>
      </c>
      <c r="G68" s="48">
        <f t="shared" si="36"/>
        <v>0.11011769931850436</v>
      </c>
      <c r="H68" s="48">
        <f t="shared" si="36"/>
        <v>0.11132899401100792</v>
      </c>
      <c r="I68" s="48">
        <f t="shared" si="36"/>
        <v>0.11255361294512901</v>
      </c>
      <c r="J68" s="48">
        <f t="shared" si="36"/>
        <v>0.11379170268752543</v>
      </c>
      <c r="K68" s="48">
        <f t="shared" si="36"/>
        <v>0.1150434114170882</v>
      </c>
      <c r="L68" s="48">
        <f t="shared" si="36"/>
        <v>0.11630888894267616</v>
      </c>
      <c r="M68" s="48">
        <f t="shared" si="36"/>
        <v>0.11758828672104561</v>
      </c>
      <c r="N68" s="48">
        <f t="shared" si="36"/>
        <v>0.11888175787497711</v>
      </c>
      <c r="O68" s="48">
        <f t="shared" si="36"/>
        <v>0.12018945721160185</v>
      </c>
      <c r="P68" s="48">
        <f t="shared" si="36"/>
        <v>0.12151154124092949</v>
      </c>
      <c r="Q68" s="48">
        <f t="shared" si="36"/>
        <v>0.12284816819457969</v>
      </c>
      <c r="R68" s="48">
        <f t="shared" si="36"/>
        <v>0.12419949804472008</v>
      </c>
      <c r="S68" s="48">
        <f t="shared" si="36"/>
        <v>0.12556569252321201</v>
      </c>
      <c r="T68" s="48">
        <f t="shared" si="36"/>
        <v>0.12694691514096734</v>
      </c>
      <c r="U68" s="48">
        <f t="shared" si="36"/>
        <v>0.12834333120751798</v>
      </c>
      <c r="V68" s="48">
        <f t="shared" si="36"/>
        <v>0.12975510785080066</v>
      </c>
      <c r="W68" s="48">
        <f t="shared" si="36"/>
        <v>0.13118241403715947</v>
      </c>
      <c r="X68" s="48">
        <f t="shared" si="36"/>
        <v>0.1326254205915682</v>
      </c>
      <c r="Y68" s="48">
        <f t="shared" si="36"/>
        <v>0.13408430021807544</v>
      </c>
      <c r="Z68" s="48">
        <f t="shared" si="36"/>
        <v>0.13555922752047428</v>
      </c>
      <c r="AA68" s="48">
        <f t="shared" si="36"/>
        <v>0.13705037902319947</v>
      </c>
      <c r="AB68" s="48">
        <f t="shared" si="36"/>
        <v>0.13855793319245469</v>
      </c>
      <c r="AC68" s="48">
        <f t="shared" si="36"/>
        <v>0.14008207045757168</v>
      </c>
      <c r="AD68" s="48">
        <f t="shared" si="36"/>
        <v>0.14162297323260495</v>
      </c>
      <c r="AE68" s="48">
        <f t="shared" si="36"/>
        <v>0.14318082593816361</v>
      </c>
      <c r="AF68" s="48">
        <f t="shared" si="36"/>
        <v>0.14475581502348342</v>
      </c>
      <c r="AG68" s="48">
        <f t="shared" si="36"/>
        <v>0.14634812898874175</v>
      </c>
      <c r="AH68" s="48">
        <f t="shared" si="36"/>
        <v>0.14795795840761788</v>
      </c>
      <c r="AI68" s="48">
        <f t="shared" si="36"/>
        <v>0.14958549595010168</v>
      </c>
      <c r="AJ68" s="48">
        <f t="shared" si="36"/>
        <v>0.1512309364055528</v>
      </c>
      <c r="AK68" s="48">
        <f t="shared" si="36"/>
        <v>0.15289447670601389</v>
      </c>
      <c r="AL68" s="48">
        <f t="shared" si="36"/>
        <v>0.15457631594978002</v>
      </c>
    </row>
    <row r="69" spans="1:38" x14ac:dyDescent="0.3">
      <c r="A69" s="42" t="s">
        <v>11</v>
      </c>
      <c r="B69" s="43">
        <f t="shared" si="35"/>
        <v>33.283633968153708</v>
      </c>
      <c r="C69" s="3">
        <v>98.550724637681142</v>
      </c>
      <c r="D69" t="s">
        <v>122</v>
      </c>
      <c r="E69" s="48">
        <f>(E67/100)*$C$69</f>
        <v>7.3259462956521748</v>
      </c>
      <c r="F69" s="48">
        <f t="shared" ref="F69:AL69" si="37">(F67/100)*$C$69</f>
        <v>7.4065317049043475</v>
      </c>
      <c r="G69" s="48">
        <f t="shared" si="37"/>
        <v>7.4880035536582961</v>
      </c>
      <c r="H69" s="48">
        <f t="shared" si="37"/>
        <v>7.5703715927485371</v>
      </c>
      <c r="I69" s="48">
        <f t="shared" si="37"/>
        <v>7.6536456802687711</v>
      </c>
      <c r="J69" s="48">
        <f t="shared" si="37"/>
        <v>7.7378357827517288</v>
      </c>
      <c r="K69" s="48">
        <f t="shared" si="37"/>
        <v>7.8229519763619964</v>
      </c>
      <c r="L69" s="48">
        <f t="shared" si="37"/>
        <v>7.9090044481019781</v>
      </c>
      <c r="M69" s="48">
        <f t="shared" si="37"/>
        <v>7.9960034970310998</v>
      </c>
      <c r="N69" s="48">
        <f t="shared" si="37"/>
        <v>8.0839595354984422</v>
      </c>
      <c r="O69" s="48">
        <f t="shared" si="37"/>
        <v>8.1728830903889236</v>
      </c>
      <c r="P69" s="48">
        <f t="shared" si="37"/>
        <v>8.2627848043832035</v>
      </c>
      <c r="Q69" s="48">
        <f t="shared" si="37"/>
        <v>8.3536754372314181</v>
      </c>
      <c r="R69" s="48">
        <f t="shared" si="37"/>
        <v>8.4455658670409637</v>
      </c>
      <c r="S69" s="48">
        <f t="shared" si="37"/>
        <v>8.5384670915784149</v>
      </c>
      <c r="T69" s="48">
        <f t="shared" si="37"/>
        <v>8.6323902295857771</v>
      </c>
      <c r="U69" s="48">
        <f t="shared" si="37"/>
        <v>8.7273465221112208</v>
      </c>
      <c r="V69" s="48">
        <f t="shared" si="37"/>
        <v>8.8233473338544446</v>
      </c>
      <c r="W69" s="48">
        <f t="shared" si="37"/>
        <v>8.9204041545268424</v>
      </c>
      <c r="X69" s="48">
        <f t="shared" si="37"/>
        <v>9.0185286002266363</v>
      </c>
      <c r="Y69" s="48">
        <f t="shared" si="37"/>
        <v>9.1177324148291277</v>
      </c>
      <c r="Z69" s="48">
        <f t="shared" si="37"/>
        <v>9.218027471392249</v>
      </c>
      <c r="AA69" s="48">
        <f t="shared" si="37"/>
        <v>9.3194257735775619</v>
      </c>
      <c r="AB69" s="48">
        <f t="shared" si="37"/>
        <v>9.4219394570869159</v>
      </c>
      <c r="AC69" s="48">
        <f t="shared" si="37"/>
        <v>9.5255807911148711</v>
      </c>
      <c r="AD69" s="48">
        <f t="shared" si="37"/>
        <v>9.6303621798171353</v>
      </c>
      <c r="AE69" s="48">
        <f t="shared" si="37"/>
        <v>9.7362961637951244</v>
      </c>
      <c r="AF69" s="48">
        <f t="shared" si="37"/>
        <v>9.8433954215968704</v>
      </c>
      <c r="AG69" s="48">
        <f t="shared" si="37"/>
        <v>9.9516727712344366</v>
      </c>
      <c r="AH69" s="48">
        <f t="shared" si="37"/>
        <v>10.061141171718015</v>
      </c>
      <c r="AI69" s="48">
        <f t="shared" si="37"/>
        <v>10.171813724606913</v>
      </c>
      <c r="AJ69" s="48">
        <f t="shared" si="37"/>
        <v>10.283703675577589</v>
      </c>
      <c r="AK69" s="48">
        <f t="shared" si="37"/>
        <v>10.396824416008943</v>
      </c>
      <c r="AL69" s="48">
        <f t="shared" si="37"/>
        <v>10.51118948458504</v>
      </c>
    </row>
    <row r="70" spans="1:38" x14ac:dyDescent="0.3">
      <c r="A70" s="42" t="s">
        <v>12</v>
      </c>
      <c r="B70" s="43">
        <f>SUM(B41,B58)</f>
        <v>21.781844081436425</v>
      </c>
      <c r="D70" t="s">
        <v>21</v>
      </c>
      <c r="E70" s="49">
        <f>B82</f>
        <v>7.0000000000000007E-2</v>
      </c>
      <c r="F70" s="49">
        <f>E70</f>
        <v>7.0000000000000007E-2</v>
      </c>
      <c r="G70" s="49">
        <f t="shared" ref="G70:AL70" si="38">F70</f>
        <v>7.0000000000000007E-2</v>
      </c>
      <c r="H70" s="49">
        <f t="shared" si="38"/>
        <v>7.0000000000000007E-2</v>
      </c>
      <c r="I70" s="49">
        <f t="shared" si="38"/>
        <v>7.0000000000000007E-2</v>
      </c>
      <c r="J70" s="49">
        <f t="shared" si="38"/>
        <v>7.0000000000000007E-2</v>
      </c>
      <c r="K70" s="49">
        <f t="shared" si="38"/>
        <v>7.0000000000000007E-2</v>
      </c>
      <c r="L70" s="49">
        <f t="shared" si="38"/>
        <v>7.0000000000000007E-2</v>
      </c>
      <c r="M70" s="49">
        <f t="shared" si="38"/>
        <v>7.0000000000000007E-2</v>
      </c>
      <c r="N70" s="49">
        <f t="shared" si="38"/>
        <v>7.0000000000000007E-2</v>
      </c>
      <c r="O70" s="49">
        <f t="shared" si="38"/>
        <v>7.0000000000000007E-2</v>
      </c>
      <c r="P70" s="49">
        <f t="shared" si="38"/>
        <v>7.0000000000000007E-2</v>
      </c>
      <c r="Q70" s="49">
        <f t="shared" si="38"/>
        <v>7.0000000000000007E-2</v>
      </c>
      <c r="R70" s="49">
        <f t="shared" si="38"/>
        <v>7.0000000000000007E-2</v>
      </c>
      <c r="S70" s="49">
        <f t="shared" si="38"/>
        <v>7.0000000000000007E-2</v>
      </c>
      <c r="T70" s="49">
        <f t="shared" si="38"/>
        <v>7.0000000000000007E-2</v>
      </c>
      <c r="U70" s="49">
        <f t="shared" si="38"/>
        <v>7.0000000000000007E-2</v>
      </c>
      <c r="V70" s="49">
        <f t="shared" si="38"/>
        <v>7.0000000000000007E-2</v>
      </c>
      <c r="W70" s="49">
        <f t="shared" si="38"/>
        <v>7.0000000000000007E-2</v>
      </c>
      <c r="X70" s="49">
        <f t="shared" si="38"/>
        <v>7.0000000000000007E-2</v>
      </c>
      <c r="Y70" s="49">
        <f t="shared" si="38"/>
        <v>7.0000000000000007E-2</v>
      </c>
      <c r="Z70" s="49">
        <f t="shared" si="38"/>
        <v>7.0000000000000007E-2</v>
      </c>
      <c r="AA70" s="49">
        <f t="shared" si="38"/>
        <v>7.0000000000000007E-2</v>
      </c>
      <c r="AB70" s="49">
        <f t="shared" si="38"/>
        <v>7.0000000000000007E-2</v>
      </c>
      <c r="AC70" s="49">
        <f t="shared" si="38"/>
        <v>7.0000000000000007E-2</v>
      </c>
      <c r="AD70" s="49">
        <f t="shared" si="38"/>
        <v>7.0000000000000007E-2</v>
      </c>
      <c r="AE70" s="49">
        <f t="shared" si="38"/>
        <v>7.0000000000000007E-2</v>
      </c>
      <c r="AF70" s="49">
        <f t="shared" si="38"/>
        <v>7.0000000000000007E-2</v>
      </c>
      <c r="AG70" s="49">
        <f t="shared" si="38"/>
        <v>7.0000000000000007E-2</v>
      </c>
      <c r="AH70" s="49">
        <f t="shared" si="38"/>
        <v>7.0000000000000007E-2</v>
      </c>
      <c r="AI70" s="49">
        <f t="shared" si="38"/>
        <v>7.0000000000000007E-2</v>
      </c>
      <c r="AJ70" s="49">
        <f t="shared" si="38"/>
        <v>7.0000000000000007E-2</v>
      </c>
      <c r="AK70" s="49">
        <f t="shared" si="38"/>
        <v>7.0000000000000007E-2</v>
      </c>
      <c r="AL70" s="49">
        <f t="shared" si="38"/>
        <v>7.0000000000000007E-2</v>
      </c>
    </row>
    <row r="71" spans="1:38" x14ac:dyDescent="0.3">
      <c r="A71" s="42" t="s">
        <v>13</v>
      </c>
      <c r="B71" s="43">
        <f t="shared" si="35"/>
        <v>13.358049915510845</v>
      </c>
    </row>
    <row r="72" spans="1:38" x14ac:dyDescent="0.3">
      <c r="A72" s="42" t="s">
        <v>138</v>
      </c>
      <c r="B72" s="43">
        <f t="shared" si="35"/>
        <v>9.3410146508507044</v>
      </c>
    </row>
    <row r="74" spans="1:38" x14ac:dyDescent="0.3">
      <c r="A74" s="34" t="s">
        <v>160</v>
      </c>
      <c r="B74" s="1">
        <v>50</v>
      </c>
      <c r="C74" t="s">
        <v>165</v>
      </c>
    </row>
    <row r="75" spans="1:38" x14ac:dyDescent="0.3">
      <c r="A75" s="24" t="s">
        <v>161</v>
      </c>
      <c r="B75">
        <v>8.5</v>
      </c>
      <c r="C75">
        <f>(100/B74)*B75</f>
        <v>17</v>
      </c>
    </row>
    <row r="76" spans="1:38" x14ac:dyDescent="0.3">
      <c r="A76" s="24" t="s">
        <v>162</v>
      </c>
      <c r="B76">
        <v>41.5</v>
      </c>
      <c r="C76">
        <f>(100/B74)*B76</f>
        <v>83</v>
      </c>
    </row>
    <row r="77" spans="1:38" x14ac:dyDescent="0.3">
      <c r="A77" s="24" t="s">
        <v>21</v>
      </c>
      <c r="B77">
        <v>0.48</v>
      </c>
      <c r="C77">
        <f>B77*B78</f>
        <v>50.419200000000004</v>
      </c>
    </row>
    <row r="78" spans="1:38" x14ac:dyDescent="0.3">
      <c r="A78" s="24" t="s">
        <v>85</v>
      </c>
      <c r="B78">
        <v>105.04</v>
      </c>
    </row>
    <row r="79" spans="1:38" x14ac:dyDescent="0.3">
      <c r="A79" s="34" t="s">
        <v>163</v>
      </c>
      <c r="B79" s="1">
        <v>6.9</v>
      </c>
      <c r="C79" t="s">
        <v>165</v>
      </c>
    </row>
    <row r="80" spans="1:38" x14ac:dyDescent="0.3">
      <c r="A80" s="24" t="s">
        <v>161</v>
      </c>
      <c r="B80">
        <v>0.1</v>
      </c>
      <c r="C80" s="3">
        <f>(100/B79)*B80</f>
        <v>1.4492753623188406</v>
      </c>
    </row>
    <row r="81" spans="1:3" x14ac:dyDescent="0.3">
      <c r="A81" s="24" t="s">
        <v>162</v>
      </c>
      <c r="B81">
        <v>6.8</v>
      </c>
      <c r="C81" s="3">
        <f>(100/B79)*B81</f>
        <v>98.550724637681142</v>
      </c>
    </row>
    <row r="82" spans="1:3" x14ac:dyDescent="0.3">
      <c r="A82" s="24" t="s">
        <v>21</v>
      </c>
      <c r="B82">
        <v>7.0000000000000007E-2</v>
      </c>
      <c r="C82">
        <f>B82*B83</f>
        <v>10.502800000000001</v>
      </c>
    </row>
    <row r="83" spans="1:3" x14ac:dyDescent="0.3">
      <c r="A83" s="24" t="s">
        <v>85</v>
      </c>
      <c r="B83">
        <v>150.04</v>
      </c>
    </row>
  </sheetData>
  <pageMargins left="0.7" right="0.7" top="0.75" bottom="0.75" header="0.3" footer="0.3"/>
  <pageSetup orientation="portrait" horizontalDpi="4294967293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5DA97-E1B5-42E2-8BEB-15F04BC11983}">
  <dimension ref="A1:S58"/>
  <sheetViews>
    <sheetView topLeftCell="D35" workbookViewId="0">
      <selection activeCell="N56" sqref="N56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2034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SUM(C17,C46)</f>
        <v>0.4677919715494358</v>
      </c>
      <c r="I2" s="8">
        <f>IF(H2&gt;=M2,0,C17)</f>
        <v>0.42603537725757284</v>
      </c>
      <c r="J2" s="8">
        <f>M2-I2-K2</f>
        <v>6.8603551731913148</v>
      </c>
      <c r="K2" s="8">
        <f>IF(H2&gt;=M2,0,C46)</f>
        <v>4.1756594291862958E-2</v>
      </c>
      <c r="L2" s="8"/>
      <c r="M2" s="8">
        <f>O2-N2</f>
        <v>7.3281471447407505</v>
      </c>
      <c r="N2" s="8">
        <f>'2017'!N2</f>
        <v>0.47609999999999997</v>
      </c>
      <c r="O2" s="8">
        <f>'2033'!O2-'2033'!K2</f>
        <v>7.8042471447407502</v>
      </c>
      <c r="Q2" s="3">
        <f>O2</f>
        <v>7.8042471447407502</v>
      </c>
      <c r="R2" s="3">
        <f>J17</f>
        <v>0.52499873976055444</v>
      </c>
      <c r="S2" s="3">
        <f>Q2*R2</f>
        <v>4.0972199157687994</v>
      </c>
    </row>
    <row r="3" spans="1:19" x14ac:dyDescent="0.3">
      <c r="A3" t="s">
        <v>33</v>
      </c>
      <c r="B3">
        <f>ForecastingBuildingStock!V10</f>
        <v>2.5</v>
      </c>
      <c r="F3" s="24" t="s">
        <v>6</v>
      </c>
      <c r="G3" s="3"/>
      <c r="H3" s="3">
        <f t="shared" ref="H3:H13" si="0">SUM(C18,C47)</f>
        <v>0.35220633626832965</v>
      </c>
      <c r="I3" s="8">
        <f>IF(H3&gt;=M3,0,IF(I2=0,C18+C17,C18))</f>
        <v>0.21301768862878642</v>
      </c>
      <c r="J3" s="8">
        <f>M3-I3-K3</f>
        <v>8.583394722377399</v>
      </c>
      <c r="K3" s="8">
        <f>IF(H3&gt;=M3,0,IF(K2=0,C47+C46,C47))</f>
        <v>0.13918864763954319</v>
      </c>
      <c r="L3" s="8"/>
      <c r="M3" s="8">
        <f t="shared" ref="M3:M14" si="1">O3-N3</f>
        <v>8.9356010586457284</v>
      </c>
      <c r="N3" s="8">
        <f>'2017'!N3</f>
        <v>0.59839999999999993</v>
      </c>
      <c r="O3" s="8">
        <f>'2033'!O3-'2033'!K3</f>
        <v>9.5340010586457282</v>
      </c>
      <c r="Q3" s="3">
        <f t="shared" ref="Q3:Q12" si="2">O3</f>
        <v>9.5340010586457282</v>
      </c>
      <c r="R3" s="3">
        <f t="shared" ref="R3:R12" si="3">J18</f>
        <v>0.4658932152406417</v>
      </c>
      <c r="S3" s="3">
        <f t="shared" ref="S3:S12" si="4">Q3*R3</f>
        <v>4.4418264073201401</v>
      </c>
    </row>
    <row r="4" spans="1:19" x14ac:dyDescent="0.3">
      <c r="A4" t="s">
        <v>74</v>
      </c>
      <c r="B4" s="3">
        <f>ForecastingBuildingStock!V26</f>
        <v>8.5207075451514562</v>
      </c>
      <c r="F4" s="24" t="s">
        <v>7</v>
      </c>
      <c r="G4" s="3"/>
      <c r="H4" s="3">
        <f t="shared" si="0"/>
        <v>1.6803613234509984</v>
      </c>
      <c r="I4" s="8">
        <f>IF(H4&gt;=M4,0,IF(I3=0,C19+C18,C19))</f>
        <v>1.2781061317727185</v>
      </c>
      <c r="J4" s="8">
        <f t="shared" ref="J4:J13" si="5">M4-I4-K4</f>
        <v>31.919687020950711</v>
      </c>
      <c r="K4" s="8">
        <f>IF(H4&gt;=M4,0,IF(K3=0,C48+C47,C48))</f>
        <v>0.40225519167827983</v>
      </c>
      <c r="L4" s="8"/>
      <c r="M4" s="8">
        <f t="shared" si="1"/>
        <v>33.600048344401706</v>
      </c>
      <c r="N4" s="8">
        <f>'2017'!N4</f>
        <v>2.10005</v>
      </c>
      <c r="O4" s="8">
        <f>'2033'!O4-'2033'!K4</f>
        <v>35.700098344401709</v>
      </c>
      <c r="Q4" s="3">
        <f t="shared" si="2"/>
        <v>35.700098344401709</v>
      </c>
      <c r="R4" s="3">
        <f t="shared" si="3"/>
        <v>0.391118354324897</v>
      </c>
      <c r="S4" s="3">
        <f t="shared" si="4"/>
        <v>13.962963713699377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1.804298277590477</v>
      </c>
      <c r="I5" s="8">
        <f t="shared" ref="I5:I13" si="6">IF(H5&gt;=M5,0,IF(I4=0,C20+C19,C20))</f>
        <v>1.4911238204015049</v>
      </c>
      <c r="J5" s="8">
        <f t="shared" si="5"/>
        <v>30.775593447845075</v>
      </c>
      <c r="K5" s="8">
        <f t="shared" ref="K5:K13" si="7">IF(H5&gt;=M5,0,IF(K4=0,C49+C48,C49))</f>
        <v>0.31317445718897219</v>
      </c>
      <c r="L5" s="8"/>
      <c r="M5" s="8">
        <f t="shared" si="1"/>
        <v>32.579891725435552</v>
      </c>
      <c r="N5" s="8">
        <f>'2017'!N5</f>
        <v>1.9598</v>
      </c>
      <c r="O5" s="8">
        <f>'2033'!O5-'2033'!K5</f>
        <v>34.539691725435553</v>
      </c>
      <c r="Q5" s="3">
        <f t="shared" si="2"/>
        <v>34.539691725435553</v>
      </c>
      <c r="R5" s="3">
        <f t="shared" si="3"/>
        <v>0.31852043575875089</v>
      </c>
      <c r="S5" s="3">
        <f t="shared" si="4"/>
        <v>11.001597659358655</v>
      </c>
    </row>
    <row r="6" spans="1:19" x14ac:dyDescent="0.3">
      <c r="A6" t="s">
        <v>21</v>
      </c>
      <c r="B6">
        <f>ForecastingBuildingStock!V14</f>
        <v>6.7000000000000004E-2</v>
      </c>
      <c r="F6" s="24" t="s">
        <v>9</v>
      </c>
      <c r="G6" s="3"/>
      <c r="H6" s="3">
        <f t="shared" si="0"/>
        <v>2.465621527099163</v>
      </c>
      <c r="I6" s="8">
        <f t="shared" si="6"/>
        <v>2.1301768862878641</v>
      </c>
      <c r="J6" s="8">
        <f t="shared" si="5"/>
        <v>53.943108332118925</v>
      </c>
      <c r="K6" s="8">
        <f t="shared" si="7"/>
        <v>0.3354446408112991</v>
      </c>
      <c r="L6" s="8"/>
      <c r="M6" s="8">
        <f t="shared" si="1"/>
        <v>56.408729859218084</v>
      </c>
      <c r="N6" s="8">
        <f>'2017'!N6</f>
        <v>3.2249499999999998</v>
      </c>
      <c r="O6" s="8">
        <f>'2033'!O6-'2033'!K6</f>
        <v>59.633679859218084</v>
      </c>
      <c r="Q6" s="3">
        <f t="shared" si="2"/>
        <v>59.633679859218084</v>
      </c>
      <c r="R6" s="3">
        <f t="shared" si="3"/>
        <v>0.2583581140792881</v>
      </c>
      <c r="S6" s="3">
        <f t="shared" si="4"/>
        <v>15.406845064035611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1.155561064109635</v>
      </c>
      <c r="I7" s="8">
        <f t="shared" si="6"/>
        <v>1.065088443143932</v>
      </c>
      <c r="J7" s="8">
        <f t="shared" si="5"/>
        <v>22.189321037586325</v>
      </c>
      <c r="K7" s="8">
        <f t="shared" si="7"/>
        <v>9.0472620965703077E-2</v>
      </c>
      <c r="L7" s="8"/>
      <c r="M7" s="8">
        <f t="shared" si="1"/>
        <v>23.344882101695958</v>
      </c>
      <c r="N7" s="8">
        <f>'2017'!N7</f>
        <v>1.2775499999999997</v>
      </c>
      <c r="O7" s="8">
        <f>'2033'!O7-'2033'!K7</f>
        <v>24.62243210169596</v>
      </c>
      <c r="Q7" s="3">
        <f t="shared" si="2"/>
        <v>24.62243210169596</v>
      </c>
      <c r="R7" s="3">
        <f t="shared" si="3"/>
        <v>0.20852115377088962</v>
      </c>
      <c r="S7" s="3">
        <f t="shared" si="4"/>
        <v>5.1342979504910318</v>
      </c>
    </row>
    <row r="8" spans="1:19" x14ac:dyDescent="0.3">
      <c r="A8" t="s">
        <v>31</v>
      </c>
      <c r="B8" s="8">
        <f>B4*B6</f>
        <v>0.57088740552514761</v>
      </c>
      <c r="F8" s="24" t="s">
        <v>11</v>
      </c>
      <c r="G8" s="3"/>
      <c r="H8" s="3">
        <f t="shared" si="0"/>
        <v>0.88130037051944976</v>
      </c>
      <c r="I8" s="8">
        <f t="shared" si="6"/>
        <v>0.85207075451514569</v>
      </c>
      <c r="J8" s="8">
        <f t="shared" si="5"/>
        <v>23.183340588620769</v>
      </c>
      <c r="K8" s="8">
        <f t="shared" si="7"/>
        <v>2.9229616004304071E-2</v>
      </c>
      <c r="L8" s="8"/>
      <c r="M8" s="8">
        <f t="shared" si="1"/>
        <v>24.06464095914022</v>
      </c>
      <c r="N8" s="8">
        <f>'2017'!N8</f>
        <v>1.2812999999999999</v>
      </c>
      <c r="O8" s="8">
        <f>'2033'!O8-'2033'!K8</f>
        <v>25.345940959140218</v>
      </c>
      <c r="Q8" s="3">
        <f t="shared" si="2"/>
        <v>25.345940959140218</v>
      </c>
      <c r="R8" s="3">
        <f t="shared" si="3"/>
        <v>0.20623054710060093</v>
      </c>
      <c r="S8" s="3">
        <f t="shared" si="4"/>
        <v>5.2271072707830175</v>
      </c>
    </row>
    <row r="9" spans="1:19" x14ac:dyDescent="0.3">
      <c r="F9" s="24" t="s">
        <v>12</v>
      </c>
      <c r="G9" s="3"/>
      <c r="H9" s="3">
        <f t="shared" si="0"/>
        <v>0.65436381712670899</v>
      </c>
      <c r="I9" s="8">
        <f t="shared" si="6"/>
        <v>0.63905306588635924</v>
      </c>
      <c r="J9" s="8">
        <f t="shared" si="5"/>
        <v>29.805874522076376</v>
      </c>
      <c r="K9" s="8">
        <f t="shared" si="7"/>
        <v>1.5310751240349753E-2</v>
      </c>
      <c r="L9" s="8"/>
      <c r="M9" s="8">
        <f t="shared" si="1"/>
        <v>30.460238339203084</v>
      </c>
      <c r="N9" s="8">
        <f>'2017'!N9</f>
        <v>1.6111999999999997</v>
      </c>
      <c r="O9" s="8">
        <f>'2033'!O9-'2033'!K9</f>
        <v>32.071438339203084</v>
      </c>
      <c r="Q9" s="3">
        <f t="shared" si="2"/>
        <v>32.071438339203084</v>
      </c>
      <c r="R9" s="3">
        <f t="shared" si="3"/>
        <v>0.17628714622641511</v>
      </c>
      <c r="S9" s="3">
        <f t="shared" si="4"/>
        <v>5.6537823401945504</v>
      </c>
    </row>
    <row r="10" spans="1:19" x14ac:dyDescent="0.3">
      <c r="F10" s="24" t="s">
        <v>13</v>
      </c>
      <c r="G10" s="3"/>
      <c r="H10" s="3">
        <f t="shared" si="0"/>
        <v>0.43856235554513173</v>
      </c>
      <c r="I10" s="8">
        <f t="shared" si="6"/>
        <v>0.42603537725757284</v>
      </c>
      <c r="J10" s="8">
        <f t="shared" si="5"/>
        <v>25.459958419541696</v>
      </c>
      <c r="K10" s="8">
        <f t="shared" si="7"/>
        <v>1.2526978287558888E-2</v>
      </c>
      <c r="L10" s="8"/>
      <c r="M10" s="8">
        <f t="shared" si="1"/>
        <v>25.89852077508683</v>
      </c>
      <c r="N10" s="8">
        <f>'2017'!N10</f>
        <v>1.3680500000000002</v>
      </c>
      <c r="O10" s="8">
        <f>'2033'!O10-'2033'!K10</f>
        <v>27.26657077508683</v>
      </c>
      <c r="Q10" s="3">
        <f t="shared" si="2"/>
        <v>27.26657077508683</v>
      </c>
      <c r="R10" s="3">
        <f t="shared" si="3"/>
        <v>0.16459877197470851</v>
      </c>
      <c r="S10" s="3">
        <f t="shared" si="4"/>
        <v>4.4880440655407687</v>
      </c>
    </row>
    <row r="11" spans="1:19" x14ac:dyDescent="0.3">
      <c r="F11" s="24" t="s">
        <v>14</v>
      </c>
      <c r="G11" s="3"/>
      <c r="H11" s="3">
        <f t="shared" si="0"/>
        <v>8.3513188583725917E-3</v>
      </c>
      <c r="I11" s="8">
        <f t="shared" si="6"/>
        <v>0</v>
      </c>
      <c r="J11" s="8">
        <f t="shared" si="5"/>
        <v>39.168265513605995</v>
      </c>
      <c r="K11" s="8">
        <f t="shared" si="7"/>
        <v>8.3513188583725917E-3</v>
      </c>
      <c r="L11" s="8"/>
      <c r="M11" s="8">
        <f t="shared" si="1"/>
        <v>39.176616832464369</v>
      </c>
      <c r="N11" s="8">
        <f>'2017'!N11</f>
        <v>0.88985000000000003</v>
      </c>
      <c r="O11" s="8">
        <f>'2033'!O11-'2033'!K11</f>
        <v>40.066466832464371</v>
      </c>
      <c r="Q11" s="3">
        <f t="shared" si="2"/>
        <v>40.066466832464371</v>
      </c>
      <c r="R11" s="3">
        <f t="shared" si="3"/>
        <v>0.15069629712872953</v>
      </c>
      <c r="S11" s="3">
        <f t="shared" si="4"/>
        <v>6.0378681906834375</v>
      </c>
    </row>
    <row r="12" spans="1:19" x14ac:dyDescent="0.3">
      <c r="F12" s="24" t="s">
        <v>117</v>
      </c>
      <c r="G12" s="3"/>
      <c r="H12" s="3">
        <f t="shared" si="0"/>
        <v>4.1756594291862958E-3</v>
      </c>
      <c r="I12" s="8">
        <f t="shared" si="6"/>
        <v>0</v>
      </c>
      <c r="J12" s="8">
        <f t="shared" si="5"/>
        <v>38.484492185264124</v>
      </c>
      <c r="K12" s="8">
        <f t="shared" si="7"/>
        <v>4.1756594291862958E-3</v>
      </c>
      <c r="L12" s="8"/>
      <c r="M12" s="8">
        <f t="shared" si="1"/>
        <v>38.48866784469331</v>
      </c>
      <c r="N12" s="8">
        <v>0</v>
      </c>
      <c r="O12" s="8">
        <f>'2033'!O12-'2033'!K12</f>
        <v>38.48866784469331</v>
      </c>
      <c r="Q12" s="3">
        <f t="shared" si="2"/>
        <v>38.48866784469331</v>
      </c>
      <c r="R12" s="3">
        <f t="shared" si="3"/>
        <v>6.7000000000000004E-2</v>
      </c>
      <c r="S12" s="3">
        <f t="shared" si="4"/>
        <v>2.5787407455944518</v>
      </c>
    </row>
    <row r="13" spans="1:19" x14ac:dyDescent="0.3">
      <c r="F13" s="24" t="s">
        <v>140</v>
      </c>
      <c r="G13" s="3"/>
      <c r="H13" s="3">
        <f t="shared" si="0"/>
        <v>0</v>
      </c>
      <c r="I13" s="8">
        <f t="shared" si="6"/>
        <v>0</v>
      </c>
      <c r="J13" s="8">
        <f t="shared" si="5"/>
        <v>20.542316821332697</v>
      </c>
      <c r="K13" s="8">
        <f t="shared" si="7"/>
        <v>0</v>
      </c>
      <c r="L13" s="8">
        <f>ForecastingBuildingStock!V12</f>
        <v>5.2765923521914013</v>
      </c>
      <c r="M13" s="8">
        <f t="shared" si="1"/>
        <v>20.542316821332697</v>
      </c>
      <c r="N13" s="8">
        <v>0</v>
      </c>
      <c r="O13" s="8">
        <f>'2033'!O13-'2033'!I13-'2033'!K13+'2033'!L13</f>
        <v>20.542316821332697</v>
      </c>
      <c r="Q13" s="3">
        <f>O13</f>
        <v>20.542316821332697</v>
      </c>
      <c r="R13" s="3">
        <f>J28</f>
        <v>6.7000000000000004E-2</v>
      </c>
      <c r="S13" s="3">
        <f>Q13*R13</f>
        <v>1.3763352270292908</v>
      </c>
    </row>
    <row r="14" spans="1:19" x14ac:dyDescent="0.3">
      <c r="F14" s="25" t="s">
        <v>15</v>
      </c>
      <c r="G14" s="5"/>
      <c r="H14" s="5"/>
      <c r="I14" s="5">
        <f>ForecastingBuildingStock!V26</f>
        <v>8.5207075451514562</v>
      </c>
      <c r="J14" s="7">
        <f>M14-I14-K14</f>
        <v>330.91570778451131</v>
      </c>
      <c r="K14" s="5">
        <f>SUM(K2:K13)</f>
        <v>1.3918864763954315</v>
      </c>
      <c r="L14" s="5">
        <f>SUM(L2:L13)</f>
        <v>5.2765923521914013</v>
      </c>
      <c r="M14" s="5">
        <f t="shared" si="1"/>
        <v>340.82830180605822</v>
      </c>
      <c r="N14" s="7">
        <f>'2017'!N12</f>
        <v>14.78725</v>
      </c>
      <c r="O14" s="5">
        <f>SUM(O2:O13)</f>
        <v>355.61555180605825</v>
      </c>
    </row>
    <row r="16" spans="1:19" ht="55.2" customHeight="1" x14ac:dyDescent="0.3">
      <c r="A16" s="32" t="s">
        <v>51</v>
      </c>
      <c r="B16" s="18" t="s">
        <v>52</v>
      </c>
      <c r="F16" s="23" t="s">
        <v>50</v>
      </c>
      <c r="G16" s="23"/>
      <c r="H16" s="23"/>
      <c r="I16" s="23" t="s">
        <v>112</v>
      </c>
      <c r="J16" s="23" t="s">
        <v>113</v>
      </c>
      <c r="K16" s="23"/>
      <c r="L16" s="23" t="s">
        <v>135</v>
      </c>
      <c r="M16" s="23"/>
      <c r="N16" s="23" t="s">
        <v>143</v>
      </c>
      <c r="O16" s="23" t="s">
        <v>106</v>
      </c>
    </row>
    <row r="17" spans="1:15" x14ac:dyDescent="0.3">
      <c r="A17" s="17" t="s">
        <v>5</v>
      </c>
      <c r="B17">
        <v>5</v>
      </c>
      <c r="C17" s="8">
        <f>($I$14/100)*B17</f>
        <v>0.42603537725757284</v>
      </c>
      <c r="F17" s="24" t="s">
        <v>5</v>
      </c>
      <c r="G17" s="8"/>
      <c r="H17" s="8"/>
      <c r="I17">
        <f>$B$6</f>
        <v>6.7000000000000004E-2</v>
      </c>
      <c r="J17" s="16">
        <f>'2017'!J15</f>
        <v>0.52499873976055444</v>
      </c>
      <c r="K17" s="16"/>
      <c r="L17" s="16">
        <f>$B$6</f>
        <v>6.7000000000000004E-2</v>
      </c>
      <c r="M17" s="16"/>
      <c r="N17" s="16">
        <f>'2017'!J15</f>
        <v>0.52499873976055444</v>
      </c>
      <c r="O17" s="8"/>
    </row>
    <row r="18" spans="1:15" x14ac:dyDescent="0.3">
      <c r="A18" s="17" t="s">
        <v>6</v>
      </c>
      <c r="B18">
        <v>2.5</v>
      </c>
      <c r="C18" s="8">
        <f t="shared" ref="C18:C28" si="8">($I$14/100)*B18</f>
        <v>0.21301768862878642</v>
      </c>
      <c r="F18" s="24" t="s">
        <v>6</v>
      </c>
      <c r="G18" s="8"/>
      <c r="H18" s="8"/>
      <c r="I18">
        <f t="shared" ref="I18:I28" si="9">$B$6</f>
        <v>6.7000000000000004E-2</v>
      </c>
      <c r="J18" s="16">
        <f>'2017'!J16</f>
        <v>0.4658932152406417</v>
      </c>
      <c r="K18" s="16"/>
      <c r="L18" s="16">
        <f t="shared" ref="L18:L28" si="10">$B$6</f>
        <v>6.7000000000000004E-2</v>
      </c>
      <c r="M18" s="16"/>
      <c r="N18" s="16">
        <f>'2017'!J16</f>
        <v>0.4658932152406417</v>
      </c>
      <c r="O18" s="8"/>
    </row>
    <row r="19" spans="1:15" x14ac:dyDescent="0.3">
      <c r="A19" s="24" t="s">
        <v>7</v>
      </c>
      <c r="B19">
        <v>15</v>
      </c>
      <c r="C19" s="8">
        <f t="shared" si="8"/>
        <v>1.2781061317727185</v>
      </c>
      <c r="F19" s="24" t="s">
        <v>7</v>
      </c>
      <c r="G19" s="8"/>
      <c r="H19" s="8"/>
      <c r="I19">
        <f t="shared" si="9"/>
        <v>6.7000000000000004E-2</v>
      </c>
      <c r="J19" s="16">
        <f>'2017'!J17</f>
        <v>0.391118354324897</v>
      </c>
      <c r="K19" s="16"/>
      <c r="L19" s="16">
        <f t="shared" si="10"/>
        <v>6.7000000000000004E-2</v>
      </c>
      <c r="M19" s="16"/>
      <c r="N19" s="16">
        <f>'2017'!J17</f>
        <v>0.391118354324897</v>
      </c>
      <c r="O19" s="8"/>
    </row>
    <row r="20" spans="1:15" x14ac:dyDescent="0.3">
      <c r="A20" s="17" t="s">
        <v>8</v>
      </c>
      <c r="B20">
        <v>17.5</v>
      </c>
      <c r="C20" s="8">
        <f t="shared" si="8"/>
        <v>1.4911238204015049</v>
      </c>
      <c r="F20" s="24" t="s">
        <v>8</v>
      </c>
      <c r="G20" s="8"/>
      <c r="H20" s="8"/>
      <c r="I20">
        <f t="shared" si="9"/>
        <v>6.7000000000000004E-2</v>
      </c>
      <c r="J20" s="16">
        <f>'2017'!J18</f>
        <v>0.31852043575875089</v>
      </c>
      <c r="K20" s="16"/>
      <c r="L20" s="16">
        <f t="shared" si="10"/>
        <v>6.7000000000000004E-2</v>
      </c>
      <c r="M20" s="16"/>
      <c r="N20" s="16">
        <f>'2017'!J18</f>
        <v>0.31852043575875089</v>
      </c>
      <c r="O20" s="8"/>
    </row>
    <row r="21" spans="1:15" x14ac:dyDescent="0.3">
      <c r="A21" s="17" t="s">
        <v>9</v>
      </c>
      <c r="B21">
        <v>25</v>
      </c>
      <c r="C21" s="8">
        <f t="shared" si="8"/>
        <v>2.1301768862878641</v>
      </c>
      <c r="F21" s="24" t="s">
        <v>9</v>
      </c>
      <c r="G21" s="8"/>
      <c r="H21" s="8"/>
      <c r="I21">
        <f t="shared" si="9"/>
        <v>6.7000000000000004E-2</v>
      </c>
      <c r="J21" s="16">
        <f>'2017'!J19</f>
        <v>0.2583581140792881</v>
      </c>
      <c r="K21" s="16"/>
      <c r="L21" s="16">
        <f t="shared" si="10"/>
        <v>6.7000000000000004E-2</v>
      </c>
      <c r="M21" s="16"/>
      <c r="N21" s="16">
        <f>'2017'!J19</f>
        <v>0.2583581140792881</v>
      </c>
      <c r="O21" s="8"/>
    </row>
    <row r="22" spans="1:15" x14ac:dyDescent="0.3">
      <c r="A22" s="24" t="s">
        <v>10</v>
      </c>
      <c r="B22">
        <v>12.5</v>
      </c>
      <c r="C22" s="8">
        <f t="shared" si="8"/>
        <v>1.065088443143932</v>
      </c>
      <c r="F22" s="24" t="s">
        <v>10</v>
      </c>
      <c r="G22" s="8"/>
      <c r="H22" s="8"/>
      <c r="I22">
        <f t="shared" si="9"/>
        <v>6.7000000000000004E-2</v>
      </c>
      <c r="J22" s="16">
        <f>'2017'!J20</f>
        <v>0.20852115377088962</v>
      </c>
      <c r="K22" s="16"/>
      <c r="L22" s="16">
        <f t="shared" si="10"/>
        <v>6.7000000000000004E-2</v>
      </c>
      <c r="M22" s="16"/>
      <c r="N22" s="16">
        <f>'2017'!J20</f>
        <v>0.20852115377088962</v>
      </c>
      <c r="O22" s="8"/>
    </row>
    <row r="23" spans="1:15" x14ac:dyDescent="0.3">
      <c r="A23" s="17" t="s">
        <v>11</v>
      </c>
      <c r="B23">
        <v>10</v>
      </c>
      <c r="C23" s="8">
        <f t="shared" si="8"/>
        <v>0.85207075451514569</v>
      </c>
      <c r="F23" s="24" t="s">
        <v>11</v>
      </c>
      <c r="G23" s="8"/>
      <c r="H23" s="8"/>
      <c r="I23">
        <f t="shared" si="9"/>
        <v>6.7000000000000004E-2</v>
      </c>
      <c r="J23" s="16">
        <f>'2017'!J21</f>
        <v>0.20623054710060093</v>
      </c>
      <c r="K23" s="16"/>
      <c r="L23" s="16">
        <f t="shared" si="10"/>
        <v>6.7000000000000004E-2</v>
      </c>
      <c r="M23" s="16"/>
      <c r="N23" s="16">
        <f>'2017'!J21</f>
        <v>0.20623054710060093</v>
      </c>
      <c r="O23" s="8"/>
    </row>
    <row r="24" spans="1:15" x14ac:dyDescent="0.3">
      <c r="A24" s="17" t="s">
        <v>12</v>
      </c>
      <c r="B24">
        <v>7.5</v>
      </c>
      <c r="C24" s="8">
        <f t="shared" si="8"/>
        <v>0.63905306588635924</v>
      </c>
      <c r="F24" s="24" t="s">
        <v>12</v>
      </c>
      <c r="G24" s="8"/>
      <c r="H24" s="8"/>
      <c r="I24">
        <f t="shared" si="9"/>
        <v>6.7000000000000004E-2</v>
      </c>
      <c r="J24" s="16">
        <f>'2017'!J22</f>
        <v>0.17628714622641511</v>
      </c>
      <c r="K24" s="16"/>
      <c r="L24" s="16">
        <f t="shared" si="10"/>
        <v>6.7000000000000004E-2</v>
      </c>
      <c r="M24" s="16"/>
      <c r="N24" s="16">
        <f>'2017'!J22</f>
        <v>0.17628714622641511</v>
      </c>
      <c r="O24" s="8"/>
    </row>
    <row r="25" spans="1:15" x14ac:dyDescent="0.3">
      <c r="A25" s="24" t="s">
        <v>13</v>
      </c>
      <c r="B25">
        <v>5</v>
      </c>
      <c r="C25" s="8">
        <f t="shared" si="8"/>
        <v>0.42603537725757284</v>
      </c>
      <c r="F25" s="24" t="s">
        <v>13</v>
      </c>
      <c r="G25" s="8"/>
      <c r="H25" s="8"/>
      <c r="I25">
        <f t="shared" si="9"/>
        <v>6.7000000000000004E-2</v>
      </c>
      <c r="J25" s="16">
        <f>'2017'!J23</f>
        <v>0.16459877197470851</v>
      </c>
      <c r="K25" s="16"/>
      <c r="L25" s="16">
        <f t="shared" si="10"/>
        <v>6.7000000000000004E-2</v>
      </c>
      <c r="M25" s="16"/>
      <c r="N25" s="16">
        <f>'2017'!J23</f>
        <v>0.16459877197470851</v>
      </c>
      <c r="O25" s="8"/>
    </row>
    <row r="26" spans="1:15" x14ac:dyDescent="0.3">
      <c r="A26" s="17" t="s">
        <v>138</v>
      </c>
      <c r="B26">
        <v>0</v>
      </c>
      <c r="C26" s="8">
        <f t="shared" si="8"/>
        <v>0</v>
      </c>
      <c r="F26" s="17" t="s">
        <v>138</v>
      </c>
      <c r="G26" s="8"/>
      <c r="H26" s="8"/>
      <c r="I26">
        <f t="shared" si="9"/>
        <v>6.7000000000000004E-2</v>
      </c>
      <c r="J26" s="16">
        <f>'2017'!J24</f>
        <v>0.15069629712872953</v>
      </c>
      <c r="K26" s="16"/>
      <c r="L26" s="16">
        <f t="shared" si="10"/>
        <v>6.7000000000000004E-2</v>
      </c>
      <c r="M26" s="16"/>
      <c r="N26" s="16">
        <f>'2017'!J24</f>
        <v>0.15069629712872953</v>
      </c>
      <c r="O26" s="8"/>
    </row>
    <row r="27" spans="1:15" x14ac:dyDescent="0.3">
      <c r="A27" s="17" t="s">
        <v>139</v>
      </c>
      <c r="B27">
        <v>0</v>
      </c>
      <c r="C27" s="8">
        <f t="shared" si="8"/>
        <v>0</v>
      </c>
      <c r="F27" s="17" t="s">
        <v>139</v>
      </c>
      <c r="G27" s="8"/>
      <c r="H27" s="8"/>
      <c r="I27">
        <f t="shared" si="9"/>
        <v>6.7000000000000004E-2</v>
      </c>
      <c r="J27" s="16">
        <f>'2030'!J26</f>
        <v>6.7000000000000004E-2</v>
      </c>
      <c r="K27" s="7"/>
      <c r="L27" s="16">
        <f t="shared" si="10"/>
        <v>6.7000000000000004E-2</v>
      </c>
      <c r="M27" s="16"/>
      <c r="N27" s="16">
        <f>'2017'!J25</f>
        <v>0.2692514531099427</v>
      </c>
      <c r="O27" s="8"/>
    </row>
    <row r="28" spans="1:15" x14ac:dyDescent="0.3">
      <c r="A28" s="24" t="s">
        <v>140</v>
      </c>
      <c r="B28">
        <v>0</v>
      </c>
      <c r="C28" s="8">
        <f t="shared" si="8"/>
        <v>0</v>
      </c>
      <c r="F28" s="24" t="s">
        <v>140</v>
      </c>
      <c r="G28" s="8"/>
      <c r="H28" s="8"/>
      <c r="I28">
        <f t="shared" si="9"/>
        <v>6.7000000000000004E-2</v>
      </c>
      <c r="J28" s="16">
        <f>B6</f>
        <v>6.7000000000000004E-2</v>
      </c>
      <c r="K28" s="7"/>
      <c r="L28" s="16">
        <f t="shared" si="10"/>
        <v>6.7000000000000004E-2</v>
      </c>
      <c r="M28" s="16"/>
      <c r="N28" s="16"/>
      <c r="O28" s="8"/>
    </row>
    <row r="29" spans="1:15" x14ac:dyDescent="0.3">
      <c r="B29">
        <f>SUM(B17:B28)</f>
        <v>100</v>
      </c>
      <c r="F29" s="25" t="s">
        <v>43</v>
      </c>
      <c r="G29" s="7"/>
      <c r="H29" s="7"/>
      <c r="I29" s="2">
        <f>AVERAGE(I18:I27)</f>
        <v>6.699999999999999E-2</v>
      </c>
      <c r="J29" s="7">
        <f>(1/O14)*(SUM(S2:S13))</f>
        <v>0.22329346438089706</v>
      </c>
      <c r="L29" s="28">
        <f>AVERAGE(L17:L27)</f>
        <v>6.699999999999999E-2</v>
      </c>
      <c r="M29" s="28"/>
      <c r="N29" s="7">
        <f>AVERAGE(N17:N28)</f>
        <v>0.28495220258867443</v>
      </c>
      <c r="O29" s="7">
        <f>O44/O14</f>
        <v>0.2177650446794947</v>
      </c>
    </row>
    <row r="30" spans="1:15" x14ac:dyDescent="0.3">
      <c r="K30" s="35"/>
      <c r="L30" s="35"/>
      <c r="M30" s="35"/>
      <c r="N30" s="35"/>
    </row>
    <row r="31" spans="1:15" ht="57.6" x14ac:dyDescent="0.3">
      <c r="A31" s="26" t="s">
        <v>95</v>
      </c>
      <c r="B31" s="18" t="s">
        <v>52</v>
      </c>
      <c r="F31" s="23" t="s">
        <v>114</v>
      </c>
      <c r="G31" s="23"/>
      <c r="H31" s="23"/>
      <c r="I31" s="23" t="s">
        <v>57</v>
      </c>
      <c r="J31" s="23" t="s">
        <v>60</v>
      </c>
      <c r="K31" s="23"/>
      <c r="L31" s="23" t="s">
        <v>136</v>
      </c>
      <c r="M31" s="23"/>
      <c r="N31" s="23" t="s">
        <v>144</v>
      </c>
      <c r="O31" s="23" t="s">
        <v>61</v>
      </c>
    </row>
    <row r="32" spans="1:15" x14ac:dyDescent="0.3">
      <c r="A32" s="17" t="s">
        <v>5</v>
      </c>
      <c r="B32" s="3">
        <v>2.4</v>
      </c>
      <c r="F32" s="24" t="s">
        <v>5</v>
      </c>
      <c r="I32" s="8">
        <f t="shared" ref="I32:J43" si="11">I2*I17</f>
        <v>2.8544370276257381E-2</v>
      </c>
      <c r="J32" s="8">
        <f t="shared" si="11"/>
        <v>3.6016778202352406</v>
      </c>
      <c r="K32" s="8"/>
      <c r="L32" s="8"/>
      <c r="M32" s="8"/>
      <c r="N32" s="8">
        <f>N2*N17</f>
        <v>0.24995189999999995</v>
      </c>
      <c r="O32" s="8">
        <f t="shared" ref="O32:O43" si="12">SUM(I32:N32)</f>
        <v>3.8801740905114981</v>
      </c>
    </row>
    <row r="33" spans="1:15" x14ac:dyDescent="0.3">
      <c r="A33" s="17" t="s">
        <v>6</v>
      </c>
      <c r="B33" s="3">
        <v>3.2</v>
      </c>
      <c r="F33" s="24" t="s">
        <v>6</v>
      </c>
      <c r="I33" s="8">
        <f t="shared" si="11"/>
        <v>1.4272185138128691E-2</v>
      </c>
      <c r="J33" s="8">
        <f t="shared" si="11"/>
        <v>3.9989453648879616</v>
      </c>
      <c r="K33" s="8"/>
      <c r="L33" s="8"/>
      <c r="M33" s="8"/>
      <c r="N33" s="8">
        <f t="shared" ref="N33:N43" si="13">N3*N18</f>
        <v>0.27879049999999994</v>
      </c>
      <c r="O33" s="8">
        <f t="shared" si="12"/>
        <v>4.2920080500260909</v>
      </c>
    </row>
    <row r="34" spans="1:15" x14ac:dyDescent="0.3">
      <c r="A34" s="17" t="s">
        <v>7</v>
      </c>
      <c r="B34" s="3">
        <v>12.4</v>
      </c>
      <c r="F34" s="24" t="s">
        <v>7</v>
      </c>
      <c r="I34" s="8">
        <f t="shared" si="11"/>
        <v>8.5633110828772147E-2</v>
      </c>
      <c r="J34" s="8">
        <f t="shared" si="11"/>
        <v>12.484375458200017</v>
      </c>
      <c r="K34" s="8"/>
      <c r="L34" s="8"/>
      <c r="M34" s="8"/>
      <c r="N34" s="8">
        <f t="shared" si="13"/>
        <v>0.82136809999999993</v>
      </c>
      <c r="O34" s="8">
        <f t="shared" si="12"/>
        <v>13.391376669028787</v>
      </c>
    </row>
    <row r="35" spans="1:15" x14ac:dyDescent="0.3">
      <c r="A35" s="17" t="s">
        <v>8</v>
      </c>
      <c r="B35" s="3">
        <v>11.5</v>
      </c>
      <c r="F35" s="24" t="s">
        <v>8</v>
      </c>
      <c r="I35" s="8">
        <f t="shared" si="11"/>
        <v>9.9905295966900842E-2</v>
      </c>
      <c r="J35" s="8">
        <f t="shared" si="11"/>
        <v>9.8026554357417712</v>
      </c>
      <c r="K35" s="8"/>
      <c r="L35" s="8"/>
      <c r="M35" s="8"/>
      <c r="N35" s="8">
        <f t="shared" si="13"/>
        <v>0.62423635</v>
      </c>
      <c r="O35" s="8">
        <f t="shared" si="12"/>
        <v>10.526797081708672</v>
      </c>
    </row>
    <row r="36" spans="1:15" x14ac:dyDescent="0.3">
      <c r="A36" s="17" t="s">
        <v>9</v>
      </c>
      <c r="B36" s="3">
        <v>20.100000000000001</v>
      </c>
      <c r="F36" s="24" t="s">
        <v>9</v>
      </c>
      <c r="I36" s="8">
        <f t="shared" si="11"/>
        <v>0.1427218513812869</v>
      </c>
      <c r="J36" s="8">
        <f t="shared" si="11"/>
        <v>13.936639736260977</v>
      </c>
      <c r="K36" s="8"/>
      <c r="L36" s="8"/>
      <c r="M36" s="8"/>
      <c r="N36" s="8">
        <f t="shared" si="13"/>
        <v>0.83319200000000015</v>
      </c>
      <c r="O36" s="8">
        <f t="shared" si="12"/>
        <v>14.912553587642265</v>
      </c>
    </row>
    <row r="37" spans="1:15" x14ac:dyDescent="0.3">
      <c r="A37" s="17" t="s">
        <v>10</v>
      </c>
      <c r="B37" s="3">
        <v>7.9</v>
      </c>
      <c r="F37" s="24" t="s">
        <v>10</v>
      </c>
      <c r="I37" s="8">
        <f t="shared" si="11"/>
        <v>7.1360925690643451E-2</v>
      </c>
      <c r="J37" s="8">
        <f t="shared" si="11"/>
        <v>4.6269428241501735</v>
      </c>
      <c r="K37" s="8"/>
      <c r="L37" s="8"/>
      <c r="M37" s="8"/>
      <c r="N37" s="8">
        <f t="shared" si="13"/>
        <v>0.26639619999999997</v>
      </c>
      <c r="O37" s="8">
        <f t="shared" si="12"/>
        <v>4.9646999498408171</v>
      </c>
    </row>
    <row r="38" spans="1:15" x14ac:dyDescent="0.3">
      <c r="A38" s="17" t="s">
        <v>11</v>
      </c>
      <c r="B38" s="3">
        <v>10.81886631047858</v>
      </c>
      <c r="F38" s="24" t="s">
        <v>11</v>
      </c>
      <c r="I38" s="8">
        <f t="shared" si="11"/>
        <v>5.7088740552514762E-2</v>
      </c>
      <c r="J38" s="8">
        <f t="shared" si="11"/>
        <v>4.7811130132108293</v>
      </c>
      <c r="K38" s="8"/>
      <c r="L38" s="8"/>
      <c r="M38" s="8"/>
      <c r="N38" s="8">
        <f t="shared" si="13"/>
        <v>0.26424319999999996</v>
      </c>
      <c r="O38" s="8">
        <f t="shared" si="12"/>
        <v>5.1024449537633441</v>
      </c>
    </row>
    <row r="39" spans="1:15" x14ac:dyDescent="0.3">
      <c r="A39" s="17" t="s">
        <v>12</v>
      </c>
      <c r="B39" s="3">
        <v>10.5</v>
      </c>
      <c r="F39" s="24" t="s">
        <v>12</v>
      </c>
      <c r="I39" s="8">
        <f t="shared" si="11"/>
        <v>4.2816555414386073E-2</v>
      </c>
      <c r="J39" s="8">
        <f t="shared" si="11"/>
        <v>5.2543925602794586</v>
      </c>
      <c r="K39" s="8"/>
      <c r="L39" s="8"/>
      <c r="M39" s="8"/>
      <c r="N39" s="8">
        <f t="shared" si="13"/>
        <v>0.28403384999999998</v>
      </c>
      <c r="O39" s="8">
        <f t="shared" si="12"/>
        <v>5.5812429656938445</v>
      </c>
    </row>
    <row r="40" spans="1:15" x14ac:dyDescent="0.3">
      <c r="A40" s="17" t="s">
        <v>13</v>
      </c>
      <c r="B40" s="3">
        <v>9.1999999999999993</v>
      </c>
      <c r="F40" s="24" t="s">
        <v>13</v>
      </c>
      <c r="I40" s="8">
        <f t="shared" si="11"/>
        <v>2.8544370276257381E-2</v>
      </c>
      <c r="J40" s="8">
        <f t="shared" si="11"/>
        <v>4.1906778903837036</v>
      </c>
      <c r="K40" s="8"/>
      <c r="L40" s="8"/>
      <c r="M40" s="8"/>
      <c r="N40" s="8">
        <f t="shared" si="13"/>
        <v>0.22517935000000003</v>
      </c>
      <c r="O40" s="8">
        <f t="shared" si="12"/>
        <v>4.4444016106599618</v>
      </c>
    </row>
    <row r="41" spans="1:15" x14ac:dyDescent="0.3">
      <c r="A41" s="17" t="s">
        <v>138</v>
      </c>
      <c r="B41" s="3">
        <v>6.9</v>
      </c>
      <c r="F41" s="17" t="s">
        <v>138</v>
      </c>
      <c r="I41" s="8">
        <f t="shared" si="11"/>
        <v>0</v>
      </c>
      <c r="J41" s="8">
        <f t="shared" si="11"/>
        <v>5.9025125778553393</v>
      </c>
      <c r="K41" s="7"/>
      <c r="L41" s="7"/>
      <c r="M41" s="7"/>
      <c r="N41" s="8">
        <f t="shared" si="13"/>
        <v>0.13409709999999997</v>
      </c>
      <c r="O41" s="8">
        <f t="shared" si="12"/>
        <v>6.0366096778553393</v>
      </c>
    </row>
    <row r="42" spans="1:15" x14ac:dyDescent="0.3">
      <c r="A42" s="17" t="s">
        <v>139</v>
      </c>
      <c r="B42" s="3">
        <v>5.0811336895214083</v>
      </c>
      <c r="F42" s="17" t="s">
        <v>139</v>
      </c>
      <c r="I42" s="8">
        <f t="shared" si="11"/>
        <v>0</v>
      </c>
      <c r="J42" s="8">
        <f t="shared" si="11"/>
        <v>2.5784609764126962</v>
      </c>
      <c r="L42" s="8"/>
      <c r="M42" s="8"/>
      <c r="N42" s="8">
        <f t="shared" si="13"/>
        <v>0</v>
      </c>
      <c r="O42" s="8">
        <f t="shared" si="12"/>
        <v>2.5784609764126962</v>
      </c>
    </row>
    <row r="43" spans="1:15" x14ac:dyDescent="0.3">
      <c r="A43" s="24" t="s">
        <v>140</v>
      </c>
      <c r="B43" s="3"/>
      <c r="F43" s="24" t="s">
        <v>140</v>
      </c>
      <c r="I43" s="8">
        <f t="shared" si="11"/>
        <v>0</v>
      </c>
      <c r="J43" s="8">
        <f t="shared" si="11"/>
        <v>1.3763352270292908</v>
      </c>
      <c r="L43" s="8">
        <f>L28*ForecastingBuildingStock!V12</f>
        <v>0.35353168759682391</v>
      </c>
      <c r="M43" s="8"/>
      <c r="N43" s="8">
        <f t="shared" si="13"/>
        <v>0</v>
      </c>
      <c r="O43" s="8">
        <f t="shared" si="12"/>
        <v>1.7298669146261147</v>
      </c>
    </row>
    <row r="44" spans="1:15" x14ac:dyDescent="0.3">
      <c r="F44" s="2" t="s">
        <v>15</v>
      </c>
      <c r="G44" s="2"/>
      <c r="H44" s="2"/>
      <c r="I44" s="7">
        <f>SUM(I32:I43)</f>
        <v>0.57088740552514761</v>
      </c>
      <c r="J44" s="7">
        <f>SUM(J32:J43)</f>
        <v>72.53472888464745</v>
      </c>
      <c r="L44" s="7">
        <f>SUM(L32:L43)</f>
        <v>0.35353168759682391</v>
      </c>
      <c r="M44" s="7"/>
      <c r="N44" s="7">
        <f>SUM(N32:N43)</f>
        <v>3.9814885500000003</v>
      </c>
      <c r="O44" s="7">
        <f>SUM(O32:O43)</f>
        <v>77.440636527769442</v>
      </c>
    </row>
    <row r="45" spans="1:15" x14ac:dyDescent="0.3">
      <c r="A45" s="26" t="s">
        <v>98</v>
      </c>
      <c r="B45" s="26" t="s">
        <v>52</v>
      </c>
      <c r="C45" s="26" t="s">
        <v>99</v>
      </c>
    </row>
    <row r="46" spans="1:15" x14ac:dyDescent="0.3">
      <c r="A46" s="17" t="s">
        <v>5</v>
      </c>
      <c r="B46">
        <v>3</v>
      </c>
      <c r="C46" s="8">
        <f>(ForecastingBuildingStock!$V$20/100)*B46</f>
        <v>4.1756594291862958E-2</v>
      </c>
    </row>
    <row r="47" spans="1:15" x14ac:dyDescent="0.3">
      <c r="A47" s="17" t="s">
        <v>6</v>
      </c>
      <c r="B47">
        <v>10</v>
      </c>
      <c r="C47" s="8">
        <f>(ForecastingBuildingStock!$V$20/100)*B47</f>
        <v>0.13918864763954319</v>
      </c>
    </row>
    <row r="48" spans="1:15" x14ac:dyDescent="0.3">
      <c r="A48" s="17" t="s">
        <v>7</v>
      </c>
      <c r="B48">
        <v>28.9</v>
      </c>
      <c r="C48" s="8">
        <f>(ForecastingBuildingStock!$V$20/100)*B48</f>
        <v>0.40225519167827983</v>
      </c>
    </row>
    <row r="49" spans="1:3" x14ac:dyDescent="0.3">
      <c r="A49" s="17" t="s">
        <v>8</v>
      </c>
      <c r="B49">
        <v>22.5</v>
      </c>
      <c r="C49" s="8">
        <f>(ForecastingBuildingStock!$V$20/100)*B49</f>
        <v>0.31317445718897219</v>
      </c>
    </row>
    <row r="50" spans="1:3" x14ac:dyDescent="0.3">
      <c r="A50" s="17" t="s">
        <v>9</v>
      </c>
      <c r="B50">
        <v>24.1</v>
      </c>
      <c r="C50" s="8">
        <f>(ForecastingBuildingStock!$V$20/100)*B50</f>
        <v>0.3354446408112991</v>
      </c>
    </row>
    <row r="51" spans="1:3" x14ac:dyDescent="0.3">
      <c r="A51" s="17" t="s">
        <v>10</v>
      </c>
      <c r="B51">
        <v>6.5</v>
      </c>
      <c r="C51" s="8">
        <f>(ForecastingBuildingStock!$V$20/100)*B51</f>
        <v>9.0472620965703077E-2</v>
      </c>
    </row>
    <row r="52" spans="1:3" x14ac:dyDescent="0.3">
      <c r="A52" s="17" t="s">
        <v>11</v>
      </c>
      <c r="B52">
        <v>2.1</v>
      </c>
      <c r="C52" s="8">
        <f>(ForecastingBuildingStock!$V$20/100)*B52</f>
        <v>2.9229616004304071E-2</v>
      </c>
    </row>
    <row r="53" spans="1:3" x14ac:dyDescent="0.3">
      <c r="A53" s="17" t="s">
        <v>12</v>
      </c>
      <c r="B53">
        <v>1.1000000000000001</v>
      </c>
      <c r="C53" s="8">
        <f>(ForecastingBuildingStock!$V$20/100)*B53</f>
        <v>1.5310751240349753E-2</v>
      </c>
    </row>
    <row r="54" spans="1:3" x14ac:dyDescent="0.3">
      <c r="A54" s="17" t="s">
        <v>13</v>
      </c>
      <c r="B54">
        <v>0.9</v>
      </c>
      <c r="C54" s="8">
        <f>(ForecastingBuildingStock!$V$20/100)*B54</f>
        <v>1.2526978287558888E-2</v>
      </c>
    </row>
    <row r="55" spans="1:3" x14ac:dyDescent="0.3">
      <c r="A55" s="17" t="s">
        <v>138</v>
      </c>
      <c r="B55">
        <v>0.6</v>
      </c>
      <c r="C55" s="8">
        <f>(ForecastingBuildingStock!$V$20/100)*B55</f>
        <v>8.3513188583725917E-3</v>
      </c>
    </row>
    <row r="56" spans="1:3" x14ac:dyDescent="0.3">
      <c r="A56" s="17" t="s">
        <v>139</v>
      </c>
      <c r="B56">
        <v>0.3</v>
      </c>
      <c r="C56" s="8">
        <f>(ForecastingBuildingStock!$V$20/100)*B56</f>
        <v>4.1756594291862958E-3</v>
      </c>
    </row>
    <row r="57" spans="1:3" x14ac:dyDescent="0.3">
      <c r="A57" s="24" t="s">
        <v>140</v>
      </c>
      <c r="B57">
        <v>0</v>
      </c>
    </row>
    <row r="58" spans="1:3" x14ac:dyDescent="0.3">
      <c r="B58">
        <f>SUM(B45:B57)</f>
        <v>99.999999999999986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635B3-6D93-4E34-B891-38FBC104260A}">
  <dimension ref="A1:S58"/>
  <sheetViews>
    <sheetView topLeftCell="A31" workbookViewId="0">
      <selection activeCell="B46" sqref="B46:B56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2035</v>
      </c>
      <c r="F1" s="23" t="s">
        <v>70</v>
      </c>
      <c r="G1" s="23" t="s">
        <v>148</v>
      </c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>
        <f>I2+K2</f>
        <v>0.47310399841984907</v>
      </c>
      <c r="H2" s="3">
        <f>SUM(C17,C46)</f>
        <v>0.47310399841984907</v>
      </c>
      <c r="I2" s="8">
        <f>IF(H2&gt;=M2,0,C17)</f>
        <v>0.43089125960231789</v>
      </c>
      <c r="J2" s="8">
        <f>M2-I2-K2</f>
        <v>6.8132865520290382</v>
      </c>
      <c r="K2" s="8">
        <f>IF(H2&gt;=M2,0,C46)</f>
        <v>4.2212738817531209E-2</v>
      </c>
      <c r="L2" s="8"/>
      <c r="M2" s="8">
        <f>O2-N2</f>
        <v>7.2863905504488873</v>
      </c>
      <c r="N2" s="8">
        <f>'2017'!N2</f>
        <v>0.47609999999999997</v>
      </c>
      <c r="O2" s="8">
        <f>'2034'!O2-'2034'!K2</f>
        <v>7.762490550448887</v>
      </c>
      <c r="Q2" s="3">
        <f>O2</f>
        <v>7.762490550448887</v>
      </c>
      <c r="R2" s="3">
        <f>J17</f>
        <v>0.52499873976055444</v>
      </c>
      <c r="S2" s="3">
        <f>Q2*R2</f>
        <v>4.0752977563888786</v>
      </c>
    </row>
    <row r="3" spans="1:19" x14ac:dyDescent="0.3">
      <c r="A3" t="s">
        <v>33</v>
      </c>
      <c r="B3">
        <f>ForecastingBuildingStock!W10</f>
        <v>2.5</v>
      </c>
      <c r="F3" s="24" t="s">
        <v>6</v>
      </c>
      <c r="G3" s="3">
        <f t="shared" ref="G3:G13" si="0">I3+K3</f>
        <v>0.35615475919292966</v>
      </c>
      <c r="H3" s="3">
        <f t="shared" ref="H3:H13" si="1">SUM(C18,C47)</f>
        <v>0.35615475919292966</v>
      </c>
      <c r="I3" s="8">
        <f>IF(H3&gt;=M3,0,IF(I2=0,C18+C17,C18))</f>
        <v>0.21544562980115894</v>
      </c>
      <c r="J3" s="8">
        <f>M3-I3-K3</f>
        <v>8.4402576518132548</v>
      </c>
      <c r="K3" s="8">
        <f>IF(H3&gt;=M3,0,IF(K2=0,C47+C46,C47))</f>
        <v>0.14070912939177072</v>
      </c>
      <c r="L3" s="8"/>
      <c r="M3" s="8">
        <f t="shared" ref="M3:M14" si="2">O3-N3</f>
        <v>8.7964124110061856</v>
      </c>
      <c r="N3" s="8">
        <f>'2017'!N3</f>
        <v>0.59839999999999993</v>
      </c>
      <c r="O3" s="8">
        <f>'2034'!O3-'2034'!K3</f>
        <v>9.3948124110061855</v>
      </c>
      <c r="Q3" s="3">
        <f t="shared" ref="Q3:Q12" si="3">O3</f>
        <v>9.3948124110061855</v>
      </c>
      <c r="R3" s="3">
        <f t="shared" ref="R3:R12" si="4">J18</f>
        <v>0.4658932152406417</v>
      </c>
      <c r="S3" s="3">
        <f t="shared" ref="S3:S12" si="5">Q3*R3</f>
        <v>4.3769793607463567</v>
      </c>
    </row>
    <row r="4" spans="1:19" x14ac:dyDescent="0.3">
      <c r="A4" t="s">
        <v>74</v>
      </c>
      <c r="B4" s="3">
        <f>ForecastingBuildingStock!W26</f>
        <v>8.6178251920463573</v>
      </c>
      <c r="F4" s="24" t="s">
        <v>7</v>
      </c>
      <c r="G4" s="3">
        <f t="shared" si="0"/>
        <v>1.6993231627491712</v>
      </c>
      <c r="H4" s="3">
        <f t="shared" si="1"/>
        <v>1.6993231627491712</v>
      </c>
      <c r="I4" s="8">
        <f>IF(H4&gt;=M4,0,IF(I3=0,C19+C18,C19))</f>
        <v>1.2926737788069538</v>
      </c>
      <c r="J4" s="8">
        <f t="shared" ref="J4:J14" si="6">M4-I4-K4</f>
        <v>31.498469989974257</v>
      </c>
      <c r="K4" s="8">
        <f>IF(H4&gt;=M4,0,IF(K3=0,C48+C47,C48))</f>
        <v>0.40664938394221734</v>
      </c>
      <c r="L4" s="8"/>
      <c r="M4" s="8">
        <f t="shared" si="2"/>
        <v>33.197793152723428</v>
      </c>
      <c r="N4" s="8">
        <f>'2017'!N4</f>
        <v>2.10005</v>
      </c>
      <c r="O4" s="8">
        <f>'2034'!O4-'2034'!K4</f>
        <v>35.297843152723431</v>
      </c>
      <c r="Q4" s="3">
        <f t="shared" si="3"/>
        <v>35.297843152723431</v>
      </c>
      <c r="R4" s="3">
        <f t="shared" si="4"/>
        <v>0.391118354324897</v>
      </c>
      <c r="S4" s="3">
        <f t="shared" si="5"/>
        <v>13.805634325111523</v>
      </c>
    </row>
    <row r="5" spans="1:19" x14ac:dyDescent="0.3">
      <c r="A5" s="14" t="s">
        <v>42</v>
      </c>
      <c r="B5" s="11" t="s">
        <v>17</v>
      </c>
      <c r="F5" s="24" t="s">
        <v>8</v>
      </c>
      <c r="G5" s="3">
        <f t="shared" si="0"/>
        <v>1.8247149497395967</v>
      </c>
      <c r="H5" s="3">
        <f t="shared" si="1"/>
        <v>1.8247149497395967</v>
      </c>
      <c r="I5" s="8">
        <f>IF(H5&gt;=M5,0,IF(I4=0,C20+C19,C20))</f>
        <v>1.5081194086081127</v>
      </c>
      <c r="J5" s="8">
        <f t="shared" si="6"/>
        <v>30.442002318506983</v>
      </c>
      <c r="K5" s="8">
        <f t="shared" ref="K5:K13" si="7">IF(H5&gt;=M5,0,IF(K4=0,C49+C48,C49))</f>
        <v>0.31659554113148408</v>
      </c>
      <c r="L5" s="8"/>
      <c r="M5" s="8">
        <f t="shared" si="2"/>
        <v>32.26671726824658</v>
      </c>
      <c r="N5" s="8">
        <f>'2017'!N5</f>
        <v>1.9598</v>
      </c>
      <c r="O5" s="8">
        <f>'2034'!O5-'2034'!K5</f>
        <v>34.226517268246582</v>
      </c>
      <c r="Q5" s="3">
        <f t="shared" si="3"/>
        <v>34.226517268246582</v>
      </c>
      <c r="R5" s="3">
        <f t="shared" si="4"/>
        <v>0.31852043575875089</v>
      </c>
      <c r="S5" s="3">
        <f t="shared" si="5"/>
        <v>10.901845194786313</v>
      </c>
    </row>
    <row r="6" spans="1:19" x14ac:dyDescent="0.3">
      <c r="A6" t="s">
        <v>21</v>
      </c>
      <c r="B6">
        <f>ForecastingBuildingStock!W14</f>
        <v>6.7000000000000004E-2</v>
      </c>
      <c r="F6" s="24" t="s">
        <v>9</v>
      </c>
      <c r="G6" s="3">
        <f t="shared" si="0"/>
        <v>2.4935652998457569</v>
      </c>
      <c r="H6" s="3">
        <f t="shared" si="1"/>
        <v>2.4935652998457569</v>
      </c>
      <c r="I6" s="8">
        <f t="shared" ref="I6:I13" si="8">IF(H6&gt;=M6,0,IF(I5=0,C21+C20,C21))</f>
        <v>2.1544562980115893</v>
      </c>
      <c r="J6" s="8">
        <f t="shared" si="6"/>
        <v>53.579719918561032</v>
      </c>
      <c r="K6" s="8">
        <f t="shared" si="7"/>
        <v>0.33910900183416742</v>
      </c>
      <c r="L6" s="8"/>
      <c r="M6" s="8">
        <f t="shared" si="2"/>
        <v>56.073285218406788</v>
      </c>
      <c r="N6" s="8">
        <f>'2017'!N6</f>
        <v>3.2249499999999998</v>
      </c>
      <c r="O6" s="8">
        <f>'2034'!O6-'2034'!K6</f>
        <v>59.298235218406788</v>
      </c>
      <c r="Q6" s="3">
        <f t="shared" si="3"/>
        <v>59.298235218406788</v>
      </c>
      <c r="R6" s="3">
        <f t="shared" si="4"/>
        <v>0.2583581140792881</v>
      </c>
      <c r="S6" s="3">
        <f t="shared" si="5"/>
        <v>15.320180219257601</v>
      </c>
    </row>
    <row r="7" spans="1:19" x14ac:dyDescent="0.3">
      <c r="A7" s="14" t="s">
        <v>35</v>
      </c>
      <c r="B7" s="11" t="s">
        <v>30</v>
      </c>
      <c r="F7" s="24" t="s">
        <v>10</v>
      </c>
      <c r="G7" s="3">
        <f t="shared" si="0"/>
        <v>1.1686890831104457</v>
      </c>
      <c r="H7" s="3">
        <f t="shared" si="1"/>
        <v>1.1686890831104457</v>
      </c>
      <c r="I7" s="8">
        <f t="shared" si="8"/>
        <v>1.0772281490057947</v>
      </c>
      <c r="J7" s="8">
        <f t="shared" si="6"/>
        <v>22.085720397619816</v>
      </c>
      <c r="K7" s="8">
        <f t="shared" si="7"/>
        <v>9.1460934104650962E-2</v>
      </c>
      <c r="L7" s="8"/>
      <c r="M7" s="8">
        <f t="shared" si="2"/>
        <v>23.25440948073026</v>
      </c>
      <c r="N7" s="8">
        <f>'2017'!N7</f>
        <v>1.2775499999999997</v>
      </c>
      <c r="O7" s="8">
        <f>'2034'!O7-'2034'!K7</f>
        <v>24.531959480730258</v>
      </c>
      <c r="Q7" s="3">
        <f t="shared" si="3"/>
        <v>24.531959480730258</v>
      </c>
      <c r="R7" s="3">
        <f t="shared" si="4"/>
        <v>0.20852115377088962</v>
      </c>
      <c r="S7" s="3">
        <f t="shared" si="5"/>
        <v>5.1154324951825876</v>
      </c>
    </row>
    <row r="8" spans="1:19" x14ac:dyDescent="0.3">
      <c r="A8" t="s">
        <v>31</v>
      </c>
      <c r="B8" s="8">
        <f>B4*B6</f>
        <v>0.577394287867106</v>
      </c>
      <c r="F8" s="24" t="s">
        <v>11</v>
      </c>
      <c r="G8" s="3">
        <f t="shared" si="0"/>
        <v>0.89133143637690759</v>
      </c>
      <c r="H8" s="3">
        <f t="shared" si="1"/>
        <v>0.89133143637690759</v>
      </c>
      <c r="I8" s="8">
        <f t="shared" si="8"/>
        <v>0.86178251920463578</v>
      </c>
      <c r="J8" s="8">
        <f t="shared" si="6"/>
        <v>23.144079906759007</v>
      </c>
      <c r="K8" s="8">
        <f t="shared" si="7"/>
        <v>2.954891717227185E-2</v>
      </c>
      <c r="L8" s="8"/>
      <c r="M8" s="8">
        <f t="shared" si="2"/>
        <v>24.035411343135912</v>
      </c>
      <c r="N8" s="8">
        <f>'2017'!N8</f>
        <v>1.2812999999999999</v>
      </c>
      <c r="O8" s="8">
        <f>'2034'!O8-'2034'!K8</f>
        <v>25.316711343135914</v>
      </c>
      <c r="Q8" s="3">
        <f t="shared" si="3"/>
        <v>25.316711343135914</v>
      </c>
      <c r="R8" s="3">
        <f t="shared" si="4"/>
        <v>0.20623054710060093</v>
      </c>
      <c r="S8" s="3">
        <f t="shared" si="5"/>
        <v>5.2210792310829088</v>
      </c>
    </row>
    <row r="9" spans="1:19" x14ac:dyDescent="0.3">
      <c r="F9" s="24" t="s">
        <v>12</v>
      </c>
      <c r="G9" s="3">
        <f t="shared" si="0"/>
        <v>0.66181489363657164</v>
      </c>
      <c r="H9" s="3">
        <f t="shared" si="1"/>
        <v>0.66181489363657164</v>
      </c>
      <c r="I9" s="8">
        <f t="shared" si="8"/>
        <v>0.64633688940347689</v>
      </c>
      <c r="J9" s="8">
        <f t="shared" si="6"/>
        <v>29.783112694326164</v>
      </c>
      <c r="K9" s="8">
        <f t="shared" si="7"/>
        <v>1.547800423309478E-2</v>
      </c>
      <c r="L9" s="8"/>
      <c r="M9" s="8">
        <f t="shared" si="2"/>
        <v>30.444927587962734</v>
      </c>
      <c r="N9" s="8">
        <f>'2017'!N9</f>
        <v>1.6111999999999997</v>
      </c>
      <c r="O9" s="8">
        <f>'2034'!O9-'2034'!K9</f>
        <v>32.056127587962735</v>
      </c>
      <c r="Q9" s="3">
        <f t="shared" si="3"/>
        <v>32.056127587962735</v>
      </c>
      <c r="R9" s="3">
        <f t="shared" si="4"/>
        <v>0.17628714622641511</v>
      </c>
      <c r="S9" s="3">
        <f t="shared" si="5"/>
        <v>5.6510832515518059</v>
      </c>
    </row>
    <row r="10" spans="1:19" x14ac:dyDescent="0.3">
      <c r="F10" s="24" t="s">
        <v>13</v>
      </c>
      <c r="G10" s="3">
        <f t="shared" si="0"/>
        <v>0.44355508124757725</v>
      </c>
      <c r="H10" s="3">
        <f t="shared" si="1"/>
        <v>0.44355508124757725</v>
      </c>
      <c r="I10" s="8">
        <f t="shared" si="8"/>
        <v>0.43089125960231789</v>
      </c>
      <c r="J10" s="8">
        <f t="shared" si="6"/>
        <v>25.442438715551692</v>
      </c>
      <c r="K10" s="8">
        <f t="shared" si="7"/>
        <v>1.2663821645259364E-2</v>
      </c>
      <c r="L10" s="8"/>
      <c r="M10" s="8">
        <f t="shared" si="2"/>
        <v>25.885993796799269</v>
      </c>
      <c r="N10" s="8">
        <f>'2017'!N10</f>
        <v>1.3680500000000002</v>
      </c>
      <c r="O10" s="8">
        <f>'2034'!O10-'2034'!K10</f>
        <v>27.254043796799269</v>
      </c>
      <c r="Q10" s="3">
        <f t="shared" si="3"/>
        <v>27.254043796799269</v>
      </c>
      <c r="R10" s="3">
        <f t="shared" si="4"/>
        <v>0.16459877197470851</v>
      </c>
      <c r="S10" s="3">
        <f t="shared" si="5"/>
        <v>4.4859821402980824</v>
      </c>
    </row>
    <row r="11" spans="1:19" x14ac:dyDescent="0.3">
      <c r="F11" s="24" t="s">
        <v>14</v>
      </c>
      <c r="G11" s="3">
        <f t="shared" si="0"/>
        <v>8.4425477635062425E-3</v>
      </c>
      <c r="H11" s="3">
        <f t="shared" si="1"/>
        <v>8.4425477635062425E-3</v>
      </c>
      <c r="I11" s="8">
        <f t="shared" si="8"/>
        <v>0</v>
      </c>
      <c r="J11" s="8">
        <f t="shared" si="6"/>
        <v>39.159822965842487</v>
      </c>
      <c r="K11" s="8">
        <f t="shared" si="7"/>
        <v>8.4425477635062425E-3</v>
      </c>
      <c r="L11" s="8"/>
      <c r="M11" s="8">
        <f t="shared" si="2"/>
        <v>39.168265513605995</v>
      </c>
      <c r="N11" s="8">
        <f>'2017'!N11</f>
        <v>0.88985000000000003</v>
      </c>
      <c r="O11" s="8">
        <f>'2034'!O11-'2034'!K11</f>
        <v>40.058115513605998</v>
      </c>
      <c r="Q11" s="3">
        <f t="shared" si="3"/>
        <v>40.058115513605998</v>
      </c>
      <c r="R11" s="3">
        <f t="shared" si="4"/>
        <v>0.15069629712872953</v>
      </c>
      <c r="S11" s="3">
        <f t="shared" si="5"/>
        <v>6.0366096778553393</v>
      </c>
    </row>
    <row r="12" spans="1:19" x14ac:dyDescent="0.3">
      <c r="F12" s="24" t="s">
        <v>117</v>
      </c>
      <c r="G12" s="3">
        <f t="shared" si="0"/>
        <v>4.2212738817531213E-3</v>
      </c>
      <c r="H12" s="3">
        <f t="shared" si="1"/>
        <v>4.2212738817531213E-3</v>
      </c>
      <c r="I12" s="8">
        <f t="shared" si="8"/>
        <v>0</v>
      </c>
      <c r="J12" s="8">
        <f t="shared" si="6"/>
        <v>38.48027091138237</v>
      </c>
      <c r="K12" s="8">
        <f t="shared" si="7"/>
        <v>4.2212738817531213E-3</v>
      </c>
      <c r="L12" s="8"/>
      <c r="M12" s="8">
        <f t="shared" si="2"/>
        <v>38.484492185264124</v>
      </c>
      <c r="N12" s="8">
        <v>0</v>
      </c>
      <c r="O12" s="8">
        <f>'2034'!O12-'2034'!K12</f>
        <v>38.484492185264124</v>
      </c>
      <c r="Q12" s="3">
        <f t="shared" si="3"/>
        <v>38.484492185264124</v>
      </c>
      <c r="R12" s="3">
        <f t="shared" si="4"/>
        <v>6.7000000000000004E-2</v>
      </c>
      <c r="S12" s="3">
        <f t="shared" si="5"/>
        <v>2.5784609764126962</v>
      </c>
    </row>
    <row r="13" spans="1:19" x14ac:dyDescent="0.3">
      <c r="F13" s="24" t="s">
        <v>140</v>
      </c>
      <c r="G13" s="3">
        <f t="shared" si="0"/>
        <v>0</v>
      </c>
      <c r="H13" s="3">
        <f t="shared" si="1"/>
        <v>0</v>
      </c>
      <c r="I13" s="8">
        <f t="shared" si="8"/>
        <v>0</v>
      </c>
      <c r="J13" s="8">
        <f t="shared" si="6"/>
        <v>25.818909173524098</v>
      </c>
      <c r="K13" s="8">
        <f t="shared" si="7"/>
        <v>0</v>
      </c>
      <c r="L13" s="8">
        <f>ForecastingBuildingStock!W12</f>
        <v>5.334233277090874</v>
      </c>
      <c r="M13" s="8">
        <f t="shared" si="2"/>
        <v>25.818909173524098</v>
      </c>
      <c r="N13" s="8">
        <v>0</v>
      </c>
      <c r="O13" s="8">
        <f>'2034'!O13-'2034'!I13-'2034'!K13+'2034'!L13</f>
        <v>25.818909173524098</v>
      </c>
      <c r="Q13" s="3">
        <f>O13</f>
        <v>25.818909173524098</v>
      </c>
      <c r="R13" s="3">
        <f>J28</f>
        <v>6.7000000000000004E-2</v>
      </c>
      <c r="S13" s="3">
        <f>Q13*R13</f>
        <v>1.7298669146261147</v>
      </c>
    </row>
    <row r="14" spans="1:19" x14ac:dyDescent="0.3">
      <c r="F14" s="25" t="s">
        <v>15</v>
      </c>
      <c r="G14" s="5"/>
      <c r="H14" s="5"/>
      <c r="I14" s="5">
        <f>ForecastingBuildingStock!W26</f>
        <v>8.6178251920463573</v>
      </c>
      <c r="J14" s="7">
        <f t="shared" si="6"/>
        <v>334.68809119589019</v>
      </c>
      <c r="K14" s="5">
        <f>SUM(K2:K13)</f>
        <v>1.4070912939177069</v>
      </c>
      <c r="L14" s="5">
        <f>SUM(L2:L13)</f>
        <v>5.334233277090874</v>
      </c>
      <c r="M14" s="5">
        <f t="shared" si="2"/>
        <v>344.71300768185426</v>
      </c>
      <c r="N14" s="7">
        <f>'2017'!N12</f>
        <v>14.78725</v>
      </c>
      <c r="O14" s="5">
        <f>SUM(O2:O13)</f>
        <v>359.50025768185424</v>
      </c>
    </row>
    <row r="16" spans="1:19" ht="55.2" customHeight="1" x14ac:dyDescent="0.3">
      <c r="A16" s="32" t="s">
        <v>51</v>
      </c>
      <c r="B16" s="18" t="s">
        <v>52</v>
      </c>
      <c r="F16" s="23" t="s">
        <v>50</v>
      </c>
      <c r="G16" s="23"/>
      <c r="H16" s="23"/>
      <c r="I16" s="23" t="s">
        <v>112</v>
      </c>
      <c r="J16" s="23" t="s">
        <v>113</v>
      </c>
      <c r="K16" s="23"/>
      <c r="L16" s="23" t="s">
        <v>135</v>
      </c>
      <c r="M16" s="23"/>
      <c r="N16" s="23" t="s">
        <v>143</v>
      </c>
      <c r="O16" s="23" t="s">
        <v>106</v>
      </c>
    </row>
    <row r="17" spans="1:15" x14ac:dyDescent="0.3">
      <c r="A17" s="17" t="s">
        <v>5</v>
      </c>
      <c r="B17">
        <v>5</v>
      </c>
      <c r="C17" s="8">
        <f>($I$14/100)*B17</f>
        <v>0.43089125960231789</v>
      </c>
      <c r="F17" s="24" t="s">
        <v>5</v>
      </c>
      <c r="G17" s="8"/>
      <c r="H17" s="8"/>
      <c r="I17">
        <f>$B$6</f>
        <v>6.7000000000000004E-2</v>
      </c>
      <c r="J17" s="16">
        <f>'2017'!J15</f>
        <v>0.52499873976055444</v>
      </c>
      <c r="K17" s="16"/>
      <c r="L17" s="16">
        <f>$B$6</f>
        <v>6.7000000000000004E-2</v>
      </c>
      <c r="M17" s="16"/>
      <c r="N17" s="16">
        <f>'2017'!J15</f>
        <v>0.52499873976055444</v>
      </c>
      <c r="O17" s="8"/>
    </row>
    <row r="18" spans="1:15" x14ac:dyDescent="0.3">
      <c r="A18" s="17" t="s">
        <v>6</v>
      </c>
      <c r="B18">
        <v>2.5</v>
      </c>
      <c r="C18" s="8">
        <f t="shared" ref="C18:C28" si="9">($I$14/100)*B18</f>
        <v>0.21544562980115894</v>
      </c>
      <c r="F18" s="24" t="s">
        <v>6</v>
      </c>
      <c r="G18" s="8"/>
      <c r="H18" s="8"/>
      <c r="I18">
        <f t="shared" ref="I18:I28" si="10">$B$6</f>
        <v>6.7000000000000004E-2</v>
      </c>
      <c r="J18" s="16">
        <f>'2017'!J16</f>
        <v>0.4658932152406417</v>
      </c>
      <c r="K18" s="16"/>
      <c r="L18" s="16">
        <f t="shared" ref="L18:L28" si="11">$B$6</f>
        <v>6.7000000000000004E-2</v>
      </c>
      <c r="M18" s="16"/>
      <c r="N18" s="16">
        <f>'2017'!J16</f>
        <v>0.4658932152406417</v>
      </c>
      <c r="O18" s="8"/>
    </row>
    <row r="19" spans="1:15" x14ac:dyDescent="0.3">
      <c r="A19" s="24" t="s">
        <v>7</v>
      </c>
      <c r="B19">
        <v>15</v>
      </c>
      <c r="C19" s="8">
        <f t="shared" si="9"/>
        <v>1.2926737788069538</v>
      </c>
      <c r="F19" s="24" t="s">
        <v>7</v>
      </c>
      <c r="G19" s="8"/>
      <c r="H19" s="8"/>
      <c r="I19">
        <f t="shared" si="10"/>
        <v>6.7000000000000004E-2</v>
      </c>
      <c r="J19" s="16">
        <f>'2017'!J17</f>
        <v>0.391118354324897</v>
      </c>
      <c r="K19" s="16"/>
      <c r="L19" s="16">
        <f t="shared" si="11"/>
        <v>6.7000000000000004E-2</v>
      </c>
      <c r="M19" s="16"/>
      <c r="N19" s="16">
        <f>'2017'!J17</f>
        <v>0.391118354324897</v>
      </c>
      <c r="O19" s="8"/>
    </row>
    <row r="20" spans="1:15" x14ac:dyDescent="0.3">
      <c r="A20" s="17" t="s">
        <v>8</v>
      </c>
      <c r="B20">
        <v>17.5</v>
      </c>
      <c r="C20" s="8">
        <f t="shared" si="9"/>
        <v>1.5081194086081127</v>
      </c>
      <c r="F20" s="24" t="s">
        <v>8</v>
      </c>
      <c r="G20" s="8"/>
      <c r="H20" s="8"/>
      <c r="I20">
        <f t="shared" si="10"/>
        <v>6.7000000000000004E-2</v>
      </c>
      <c r="J20" s="16">
        <f>'2017'!J18</f>
        <v>0.31852043575875089</v>
      </c>
      <c r="K20" s="16"/>
      <c r="L20" s="16">
        <f t="shared" si="11"/>
        <v>6.7000000000000004E-2</v>
      </c>
      <c r="M20" s="16"/>
      <c r="N20" s="16">
        <f>'2017'!J18</f>
        <v>0.31852043575875089</v>
      </c>
      <c r="O20" s="8"/>
    </row>
    <row r="21" spans="1:15" x14ac:dyDescent="0.3">
      <c r="A21" s="17" t="s">
        <v>9</v>
      </c>
      <c r="B21">
        <v>25</v>
      </c>
      <c r="C21" s="8">
        <f t="shared" si="9"/>
        <v>2.1544562980115893</v>
      </c>
      <c r="F21" s="24" t="s">
        <v>9</v>
      </c>
      <c r="G21" s="8"/>
      <c r="H21" s="8"/>
      <c r="I21">
        <f t="shared" si="10"/>
        <v>6.7000000000000004E-2</v>
      </c>
      <c r="J21" s="16">
        <f>'2017'!J19</f>
        <v>0.2583581140792881</v>
      </c>
      <c r="K21" s="16"/>
      <c r="L21" s="16">
        <f t="shared" si="11"/>
        <v>6.7000000000000004E-2</v>
      </c>
      <c r="M21" s="16"/>
      <c r="N21" s="16">
        <f>'2017'!J19</f>
        <v>0.2583581140792881</v>
      </c>
      <c r="O21" s="8"/>
    </row>
    <row r="22" spans="1:15" x14ac:dyDescent="0.3">
      <c r="A22" s="24" t="s">
        <v>10</v>
      </c>
      <c r="B22">
        <v>12.5</v>
      </c>
      <c r="C22" s="8">
        <f t="shared" si="9"/>
        <v>1.0772281490057947</v>
      </c>
      <c r="F22" s="24" t="s">
        <v>10</v>
      </c>
      <c r="G22" s="8"/>
      <c r="H22" s="8"/>
      <c r="I22">
        <f t="shared" si="10"/>
        <v>6.7000000000000004E-2</v>
      </c>
      <c r="J22" s="16">
        <f>'2017'!J20</f>
        <v>0.20852115377088962</v>
      </c>
      <c r="K22" s="16"/>
      <c r="L22" s="16">
        <f t="shared" si="11"/>
        <v>6.7000000000000004E-2</v>
      </c>
      <c r="M22" s="16"/>
      <c r="N22" s="16">
        <f>'2017'!J20</f>
        <v>0.20852115377088962</v>
      </c>
      <c r="O22" s="8"/>
    </row>
    <row r="23" spans="1:15" x14ac:dyDescent="0.3">
      <c r="A23" s="17" t="s">
        <v>11</v>
      </c>
      <c r="B23">
        <v>10</v>
      </c>
      <c r="C23" s="8">
        <f t="shared" si="9"/>
        <v>0.86178251920463578</v>
      </c>
      <c r="F23" s="24" t="s">
        <v>11</v>
      </c>
      <c r="G23" s="8"/>
      <c r="H23" s="8"/>
      <c r="I23">
        <f t="shared" si="10"/>
        <v>6.7000000000000004E-2</v>
      </c>
      <c r="J23" s="16">
        <f>'2017'!J21</f>
        <v>0.20623054710060093</v>
      </c>
      <c r="K23" s="16"/>
      <c r="L23" s="16">
        <f t="shared" si="11"/>
        <v>6.7000000000000004E-2</v>
      </c>
      <c r="M23" s="16"/>
      <c r="N23" s="16">
        <f>'2017'!J21</f>
        <v>0.20623054710060093</v>
      </c>
      <c r="O23" s="8"/>
    </row>
    <row r="24" spans="1:15" x14ac:dyDescent="0.3">
      <c r="A24" s="17" t="s">
        <v>12</v>
      </c>
      <c r="B24">
        <v>7.5</v>
      </c>
      <c r="C24" s="8">
        <f t="shared" si="9"/>
        <v>0.64633688940347689</v>
      </c>
      <c r="F24" s="24" t="s">
        <v>12</v>
      </c>
      <c r="G24" s="8"/>
      <c r="H24" s="8"/>
      <c r="I24">
        <f t="shared" si="10"/>
        <v>6.7000000000000004E-2</v>
      </c>
      <c r="J24" s="16">
        <f>'2017'!J22</f>
        <v>0.17628714622641511</v>
      </c>
      <c r="K24" s="16"/>
      <c r="L24" s="16">
        <f t="shared" si="11"/>
        <v>6.7000000000000004E-2</v>
      </c>
      <c r="M24" s="16"/>
      <c r="N24" s="16">
        <f>'2017'!J22</f>
        <v>0.17628714622641511</v>
      </c>
      <c r="O24" s="8"/>
    </row>
    <row r="25" spans="1:15" x14ac:dyDescent="0.3">
      <c r="A25" s="24" t="s">
        <v>13</v>
      </c>
      <c r="B25">
        <v>5</v>
      </c>
      <c r="C25" s="8">
        <f t="shared" si="9"/>
        <v>0.43089125960231789</v>
      </c>
      <c r="F25" s="24" t="s">
        <v>13</v>
      </c>
      <c r="G25" s="8"/>
      <c r="H25" s="8"/>
      <c r="I25">
        <f t="shared" si="10"/>
        <v>6.7000000000000004E-2</v>
      </c>
      <c r="J25" s="16">
        <f>'2017'!J23</f>
        <v>0.16459877197470851</v>
      </c>
      <c r="K25" s="16"/>
      <c r="L25" s="16">
        <f t="shared" si="11"/>
        <v>6.7000000000000004E-2</v>
      </c>
      <c r="M25" s="16"/>
      <c r="N25" s="16">
        <f>'2017'!J23</f>
        <v>0.16459877197470851</v>
      </c>
      <c r="O25" s="8"/>
    </row>
    <row r="26" spans="1:15" x14ac:dyDescent="0.3">
      <c r="A26" s="17" t="s">
        <v>138</v>
      </c>
      <c r="B26">
        <v>0</v>
      </c>
      <c r="C26" s="8">
        <f t="shared" si="9"/>
        <v>0</v>
      </c>
      <c r="F26" s="17" t="s">
        <v>138</v>
      </c>
      <c r="G26" s="8"/>
      <c r="H26" s="8"/>
      <c r="I26">
        <f t="shared" si="10"/>
        <v>6.7000000000000004E-2</v>
      </c>
      <c r="J26" s="16">
        <f>'2017'!J24</f>
        <v>0.15069629712872953</v>
      </c>
      <c r="K26" s="16"/>
      <c r="L26" s="16">
        <f t="shared" si="11"/>
        <v>6.7000000000000004E-2</v>
      </c>
      <c r="M26" s="16"/>
      <c r="N26" s="16">
        <f>'2017'!J24</f>
        <v>0.15069629712872953</v>
      </c>
      <c r="O26" s="8"/>
    </row>
    <row r="27" spans="1:15" x14ac:dyDescent="0.3">
      <c r="A27" s="17" t="s">
        <v>139</v>
      </c>
      <c r="B27">
        <v>0</v>
      </c>
      <c r="C27" s="8">
        <f t="shared" si="9"/>
        <v>0</v>
      </c>
      <c r="F27" s="17" t="s">
        <v>139</v>
      </c>
      <c r="G27" s="8"/>
      <c r="H27" s="8"/>
      <c r="I27">
        <f t="shared" si="10"/>
        <v>6.7000000000000004E-2</v>
      </c>
      <c r="J27" s="16">
        <f>'2030'!J26</f>
        <v>6.7000000000000004E-2</v>
      </c>
      <c r="K27" s="7"/>
      <c r="L27" s="16">
        <f t="shared" si="11"/>
        <v>6.7000000000000004E-2</v>
      </c>
      <c r="M27" s="16"/>
      <c r="N27" s="16">
        <f>'2017'!J25</f>
        <v>0.2692514531099427</v>
      </c>
      <c r="O27" s="8"/>
    </row>
    <row r="28" spans="1:15" x14ac:dyDescent="0.3">
      <c r="A28" s="24" t="s">
        <v>140</v>
      </c>
      <c r="B28">
        <v>0</v>
      </c>
      <c r="C28" s="8">
        <f t="shared" si="9"/>
        <v>0</v>
      </c>
      <c r="F28" s="24" t="s">
        <v>140</v>
      </c>
      <c r="G28" s="8"/>
      <c r="H28" s="8"/>
      <c r="I28">
        <f t="shared" si="10"/>
        <v>6.7000000000000004E-2</v>
      </c>
      <c r="J28" s="16">
        <f>B6</f>
        <v>6.7000000000000004E-2</v>
      </c>
      <c r="K28" s="7"/>
      <c r="L28" s="16">
        <f t="shared" si="11"/>
        <v>6.7000000000000004E-2</v>
      </c>
      <c r="M28" s="16"/>
      <c r="N28" s="16"/>
      <c r="O28" s="8"/>
    </row>
    <row r="29" spans="1:15" x14ac:dyDescent="0.3">
      <c r="B29">
        <f>SUM(B17:B28)</f>
        <v>100</v>
      </c>
      <c r="F29" s="25" t="s">
        <v>43</v>
      </c>
      <c r="G29" s="7"/>
      <c r="H29" s="7"/>
      <c r="I29" s="2">
        <f>AVERAGE(I18:I27)</f>
        <v>6.699999999999999E-2</v>
      </c>
      <c r="J29" s="7">
        <f>(1/O14)*(SUM(S2:S13))</f>
        <v>0.22057967928767577</v>
      </c>
      <c r="L29" s="28">
        <f>AVERAGE(L17:L27)</f>
        <v>6.699999999999999E-2</v>
      </c>
      <c r="M29" s="28"/>
      <c r="N29" s="7">
        <f>AVERAGE(N17:N28)</f>
        <v>0.28495220258867443</v>
      </c>
      <c r="O29" s="7">
        <f>O44/O14</f>
        <v>0.21504881034017731</v>
      </c>
    </row>
    <row r="30" spans="1:15" x14ac:dyDescent="0.3">
      <c r="K30" s="35"/>
      <c r="L30" s="35"/>
      <c r="M30" s="35"/>
      <c r="N30" s="35"/>
    </row>
    <row r="31" spans="1:15" ht="57.6" x14ac:dyDescent="0.3">
      <c r="A31" s="26" t="s">
        <v>95</v>
      </c>
      <c r="B31" s="18" t="s">
        <v>52</v>
      </c>
      <c r="F31" s="23" t="s">
        <v>114</v>
      </c>
      <c r="G31" s="23"/>
      <c r="H31" s="23"/>
      <c r="I31" s="23" t="s">
        <v>57</v>
      </c>
      <c r="J31" s="23" t="s">
        <v>60</v>
      </c>
      <c r="K31" s="23"/>
      <c r="L31" s="23" t="s">
        <v>136</v>
      </c>
      <c r="M31" s="23"/>
      <c r="N31" s="23" t="s">
        <v>144</v>
      </c>
      <c r="O31" s="23" t="s">
        <v>61</v>
      </c>
    </row>
    <row r="32" spans="1:15" x14ac:dyDescent="0.3">
      <c r="A32" s="17" t="s">
        <v>5</v>
      </c>
      <c r="B32" s="3">
        <v>2.2999999999999998</v>
      </c>
      <c r="F32" s="24" t="s">
        <v>5</v>
      </c>
      <c r="I32" s="8">
        <f t="shared" ref="I32:J43" si="12">I2*I17</f>
        <v>2.8869714393355301E-2</v>
      </c>
      <c r="J32" s="8">
        <f t="shared" si="12"/>
        <v>3.5769668534427783</v>
      </c>
      <c r="K32" s="8"/>
      <c r="L32" s="8"/>
      <c r="M32" s="8"/>
      <c r="N32" s="8">
        <f>N2*N17</f>
        <v>0.24995189999999995</v>
      </c>
      <c r="O32" s="8">
        <f t="shared" ref="O32:O43" si="13">SUM(I32:N32)</f>
        <v>3.8557884678361338</v>
      </c>
    </row>
    <row r="33" spans="1:15" x14ac:dyDescent="0.3">
      <c r="A33" s="17" t="s">
        <v>6</v>
      </c>
      <c r="B33" s="3">
        <v>3.1</v>
      </c>
      <c r="F33" s="24" t="s">
        <v>6</v>
      </c>
      <c r="I33" s="8">
        <f t="shared" si="12"/>
        <v>1.443485719667765E-2</v>
      </c>
      <c r="J33" s="8">
        <f t="shared" si="12"/>
        <v>3.932258774862706</v>
      </c>
      <c r="K33" s="8"/>
      <c r="L33" s="8"/>
      <c r="M33" s="8"/>
      <c r="N33" s="8">
        <f t="shared" ref="N33:N43" si="14">N3*N18</f>
        <v>0.27879049999999994</v>
      </c>
      <c r="O33" s="8">
        <f t="shared" si="13"/>
        <v>4.2254841320593837</v>
      </c>
    </row>
    <row r="34" spans="1:15" x14ac:dyDescent="0.3">
      <c r="A34" s="17" t="s">
        <v>7</v>
      </c>
      <c r="B34" s="3">
        <v>12.3</v>
      </c>
      <c r="F34" s="24" t="s">
        <v>7</v>
      </c>
      <c r="I34" s="8">
        <f t="shared" si="12"/>
        <v>8.6609143180065906E-2</v>
      </c>
      <c r="J34" s="8">
        <f t="shared" si="12"/>
        <v>12.319629746230886</v>
      </c>
      <c r="K34" s="8"/>
      <c r="L34" s="8"/>
      <c r="M34" s="8"/>
      <c r="N34" s="8">
        <f t="shared" si="14"/>
        <v>0.82136809999999993</v>
      </c>
      <c r="O34" s="8">
        <f t="shared" si="13"/>
        <v>13.227606989410951</v>
      </c>
    </row>
    <row r="35" spans="1:15" x14ac:dyDescent="0.3">
      <c r="A35" s="17" t="s">
        <v>8</v>
      </c>
      <c r="B35" s="3">
        <v>11.4</v>
      </c>
      <c r="F35" s="24" t="s">
        <v>8</v>
      </c>
      <c r="I35" s="8">
        <f t="shared" si="12"/>
        <v>0.10104400037674355</v>
      </c>
      <c r="J35" s="8">
        <f t="shared" si="12"/>
        <v>9.6963998438597496</v>
      </c>
      <c r="K35" s="8"/>
      <c r="L35" s="8"/>
      <c r="M35" s="8"/>
      <c r="N35" s="8">
        <f t="shared" si="14"/>
        <v>0.62423635</v>
      </c>
      <c r="O35" s="8">
        <f t="shared" si="13"/>
        <v>10.421680194236494</v>
      </c>
    </row>
    <row r="36" spans="1:15" x14ac:dyDescent="0.3">
      <c r="A36" s="17" t="s">
        <v>9</v>
      </c>
      <c r="B36" s="3">
        <v>20</v>
      </c>
      <c r="F36" s="24" t="s">
        <v>9</v>
      </c>
      <c r="I36" s="8">
        <f t="shared" si="12"/>
        <v>0.1443485719667765</v>
      </c>
      <c r="J36" s="8">
        <f t="shared" si="12"/>
        <v>13.842755391055896</v>
      </c>
      <c r="K36" s="8"/>
      <c r="L36" s="8"/>
      <c r="M36" s="8"/>
      <c r="N36" s="8">
        <f t="shared" si="14"/>
        <v>0.83319200000000015</v>
      </c>
      <c r="O36" s="8">
        <f t="shared" si="13"/>
        <v>14.820295963022673</v>
      </c>
    </row>
    <row r="37" spans="1:15" x14ac:dyDescent="0.3">
      <c r="A37" s="17" t="s">
        <v>10</v>
      </c>
      <c r="B37" s="3">
        <v>7.8</v>
      </c>
      <c r="F37" s="24" t="s">
        <v>10</v>
      </c>
      <c r="I37" s="8">
        <f t="shared" si="12"/>
        <v>7.2174285983388251E-2</v>
      </c>
      <c r="J37" s="8">
        <f t="shared" si="12"/>
        <v>4.6053398991729555</v>
      </c>
      <c r="K37" s="8"/>
      <c r="L37" s="8"/>
      <c r="M37" s="8"/>
      <c r="N37" s="8">
        <f t="shared" si="14"/>
        <v>0.26639619999999997</v>
      </c>
      <c r="O37" s="8">
        <f t="shared" si="13"/>
        <v>4.943910385156344</v>
      </c>
    </row>
    <row r="38" spans="1:15" x14ac:dyDescent="0.3">
      <c r="A38" s="17" t="s">
        <v>11</v>
      </c>
      <c r="B38" s="3">
        <v>11.018866310478579</v>
      </c>
      <c r="F38" s="24" t="s">
        <v>11</v>
      </c>
      <c r="I38" s="8">
        <f t="shared" si="12"/>
        <v>5.7739428786710602E-2</v>
      </c>
      <c r="J38" s="8">
        <f t="shared" si="12"/>
        <v>4.7730162613109348</v>
      </c>
      <c r="K38" s="8"/>
      <c r="L38" s="8"/>
      <c r="M38" s="8"/>
      <c r="N38" s="8">
        <f t="shared" si="14"/>
        <v>0.26424319999999996</v>
      </c>
      <c r="O38" s="8">
        <f t="shared" si="13"/>
        <v>5.0949988900976457</v>
      </c>
    </row>
    <row r="39" spans="1:15" x14ac:dyDescent="0.3">
      <c r="A39" s="17" t="s">
        <v>12</v>
      </c>
      <c r="B39" s="3">
        <v>10.5</v>
      </c>
      <c r="F39" s="24" t="s">
        <v>12</v>
      </c>
      <c r="I39" s="8">
        <f t="shared" si="12"/>
        <v>4.3304571590032953E-2</v>
      </c>
      <c r="J39" s="8">
        <f t="shared" si="12"/>
        <v>5.2503799426224766</v>
      </c>
      <c r="K39" s="8"/>
      <c r="L39" s="8"/>
      <c r="M39" s="8"/>
      <c r="N39" s="8">
        <f t="shared" si="14"/>
        <v>0.28403384999999998</v>
      </c>
      <c r="O39" s="8">
        <f t="shared" si="13"/>
        <v>5.5777183642125099</v>
      </c>
    </row>
    <row r="40" spans="1:15" x14ac:dyDescent="0.3">
      <c r="A40" s="17" t="s">
        <v>13</v>
      </c>
      <c r="B40" s="3">
        <v>9.1999999999999993</v>
      </c>
      <c r="F40" s="24" t="s">
        <v>13</v>
      </c>
      <c r="I40" s="8">
        <f t="shared" si="12"/>
        <v>2.8869714393355301E-2</v>
      </c>
      <c r="J40" s="8">
        <f t="shared" si="12"/>
        <v>4.1877941686215889</v>
      </c>
      <c r="K40" s="8"/>
      <c r="L40" s="8"/>
      <c r="M40" s="8"/>
      <c r="N40" s="8">
        <f t="shared" si="14"/>
        <v>0.22517935000000003</v>
      </c>
      <c r="O40" s="8">
        <f t="shared" si="13"/>
        <v>4.4418432330149447</v>
      </c>
    </row>
    <row r="41" spans="1:15" x14ac:dyDescent="0.3">
      <c r="A41" s="17" t="s">
        <v>138</v>
      </c>
      <c r="B41" s="3">
        <v>6.9</v>
      </c>
      <c r="F41" s="17" t="s">
        <v>138</v>
      </c>
      <c r="I41" s="8">
        <f t="shared" si="12"/>
        <v>0</v>
      </c>
      <c r="J41" s="8">
        <f t="shared" si="12"/>
        <v>5.9012403171690462</v>
      </c>
      <c r="K41" s="7"/>
      <c r="L41" s="7"/>
      <c r="M41" s="7"/>
      <c r="N41" s="8">
        <f t="shared" si="14"/>
        <v>0.13409709999999997</v>
      </c>
      <c r="O41" s="8">
        <f t="shared" si="13"/>
        <v>6.0353374171690461</v>
      </c>
    </row>
    <row r="42" spans="1:15" x14ac:dyDescent="0.3">
      <c r="A42" s="17" t="s">
        <v>139</v>
      </c>
      <c r="B42" s="3">
        <v>5.481133689521414</v>
      </c>
      <c r="F42" s="17" t="s">
        <v>139</v>
      </c>
      <c r="I42" s="8">
        <f t="shared" si="12"/>
        <v>0</v>
      </c>
      <c r="J42" s="8">
        <f t="shared" si="12"/>
        <v>2.5781781510626187</v>
      </c>
      <c r="L42" s="8"/>
      <c r="M42" s="8"/>
      <c r="N42" s="8">
        <f t="shared" si="14"/>
        <v>0</v>
      </c>
      <c r="O42" s="8">
        <f t="shared" si="13"/>
        <v>2.5781781510626187</v>
      </c>
    </row>
    <row r="43" spans="1:15" x14ac:dyDescent="0.3">
      <c r="A43" s="24" t="s">
        <v>140</v>
      </c>
      <c r="B43" s="3"/>
      <c r="F43" s="24" t="s">
        <v>140</v>
      </c>
      <c r="I43" s="8">
        <f t="shared" si="12"/>
        <v>0</v>
      </c>
      <c r="J43" s="8">
        <f t="shared" si="12"/>
        <v>1.7298669146261147</v>
      </c>
      <c r="L43" s="8">
        <f>L28*ForecastingBuildingStock!W12</f>
        <v>0.35739362956508858</v>
      </c>
      <c r="M43" s="8"/>
      <c r="N43" s="8">
        <f t="shared" si="14"/>
        <v>0</v>
      </c>
      <c r="O43" s="8">
        <f t="shared" si="13"/>
        <v>2.0872605441912033</v>
      </c>
    </row>
    <row r="44" spans="1:15" x14ac:dyDescent="0.3">
      <c r="F44" s="2" t="s">
        <v>15</v>
      </c>
      <c r="G44" s="2"/>
      <c r="H44" s="2"/>
      <c r="I44" s="7">
        <f>SUM(I32:I43)</f>
        <v>0.577394287867106</v>
      </c>
      <c r="J44" s="7">
        <f>SUM(J32:J43)</f>
        <v>72.393826264037742</v>
      </c>
      <c r="L44" s="7">
        <f>SUM(L32:L43)</f>
        <v>0.35739362956508858</v>
      </c>
      <c r="M44" s="7"/>
      <c r="N44" s="7">
        <f>SUM(N32:N43)</f>
        <v>3.9814885500000003</v>
      </c>
      <c r="O44" s="7">
        <f>SUM(O32:O43)</f>
        <v>77.310102731469939</v>
      </c>
    </row>
    <row r="45" spans="1:15" x14ac:dyDescent="0.3">
      <c r="A45" s="26" t="s">
        <v>98</v>
      </c>
      <c r="B45" s="26" t="s">
        <v>52</v>
      </c>
      <c r="C45" s="26" t="s">
        <v>99</v>
      </c>
    </row>
    <row r="46" spans="1:15" x14ac:dyDescent="0.3">
      <c r="A46" s="17" t="s">
        <v>5</v>
      </c>
      <c r="B46">
        <v>3</v>
      </c>
      <c r="C46" s="8">
        <f>(ForecastingBuildingStock!$W$20/100)*B46</f>
        <v>4.2212738817531209E-2</v>
      </c>
    </row>
    <row r="47" spans="1:15" x14ac:dyDescent="0.3">
      <c r="A47" s="17" t="s">
        <v>6</v>
      </c>
      <c r="B47">
        <v>10</v>
      </c>
      <c r="C47" s="8">
        <f>(ForecastingBuildingStock!$W$20/100)*B47</f>
        <v>0.14070912939177072</v>
      </c>
    </row>
    <row r="48" spans="1:15" x14ac:dyDescent="0.3">
      <c r="A48" s="17" t="s">
        <v>7</v>
      </c>
      <c r="B48">
        <v>28.9</v>
      </c>
      <c r="C48" s="8">
        <f>(ForecastingBuildingStock!$W$20/100)*B48</f>
        <v>0.40664938394221734</v>
      </c>
    </row>
    <row r="49" spans="1:3" x14ac:dyDescent="0.3">
      <c r="A49" s="17" t="s">
        <v>8</v>
      </c>
      <c r="B49">
        <v>22.5</v>
      </c>
      <c r="C49" s="8">
        <f>(ForecastingBuildingStock!$W$20/100)*B49</f>
        <v>0.31659554113148408</v>
      </c>
    </row>
    <row r="50" spans="1:3" x14ac:dyDescent="0.3">
      <c r="A50" s="17" t="s">
        <v>9</v>
      </c>
      <c r="B50">
        <v>24.1</v>
      </c>
      <c r="C50" s="8">
        <f>(ForecastingBuildingStock!$W$20/100)*B50</f>
        <v>0.33910900183416742</v>
      </c>
    </row>
    <row r="51" spans="1:3" x14ac:dyDescent="0.3">
      <c r="A51" s="17" t="s">
        <v>10</v>
      </c>
      <c r="B51">
        <v>6.5</v>
      </c>
      <c r="C51" s="8">
        <f>(ForecastingBuildingStock!$W$20/100)*B51</f>
        <v>9.1460934104650962E-2</v>
      </c>
    </row>
    <row r="52" spans="1:3" x14ac:dyDescent="0.3">
      <c r="A52" s="17" t="s">
        <v>11</v>
      </c>
      <c r="B52">
        <v>2.1</v>
      </c>
      <c r="C52" s="8">
        <f>(ForecastingBuildingStock!$W$20/100)*B52</f>
        <v>2.954891717227185E-2</v>
      </c>
    </row>
    <row r="53" spans="1:3" x14ac:dyDescent="0.3">
      <c r="A53" s="17" t="s">
        <v>12</v>
      </c>
      <c r="B53">
        <v>1.1000000000000001</v>
      </c>
      <c r="C53" s="8">
        <f>(ForecastingBuildingStock!$W$20/100)*B53</f>
        <v>1.547800423309478E-2</v>
      </c>
    </row>
    <row r="54" spans="1:3" x14ac:dyDescent="0.3">
      <c r="A54" s="17" t="s">
        <v>13</v>
      </c>
      <c r="B54">
        <v>0.9</v>
      </c>
      <c r="C54" s="8">
        <f>(ForecastingBuildingStock!$W$20/100)*B54</f>
        <v>1.2663821645259364E-2</v>
      </c>
    </row>
    <row r="55" spans="1:3" x14ac:dyDescent="0.3">
      <c r="A55" s="17" t="s">
        <v>138</v>
      </c>
      <c r="B55">
        <v>0.6</v>
      </c>
      <c r="C55" s="8">
        <f>(ForecastingBuildingStock!$W$20/100)*B55</f>
        <v>8.4425477635062425E-3</v>
      </c>
    </row>
    <row r="56" spans="1:3" x14ac:dyDescent="0.3">
      <c r="A56" s="17" t="s">
        <v>139</v>
      </c>
      <c r="B56">
        <v>0.3</v>
      </c>
      <c r="C56" s="8">
        <f>(ForecastingBuildingStock!$W$20/100)*B56</f>
        <v>4.2212738817531213E-3</v>
      </c>
    </row>
    <row r="57" spans="1:3" x14ac:dyDescent="0.3">
      <c r="A57" s="24" t="s">
        <v>140</v>
      </c>
      <c r="B57">
        <v>0</v>
      </c>
      <c r="C57" s="8">
        <f>(ForecastingBuildingStock!$W$20/100)*B57</f>
        <v>0</v>
      </c>
    </row>
    <row r="58" spans="1:3" x14ac:dyDescent="0.3">
      <c r="B58">
        <f>SUM(B45:B57)</f>
        <v>99.999999999999986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187B6-ABD2-4E40-9144-52E6EBEF2030}">
  <dimension ref="A1:S58"/>
  <sheetViews>
    <sheetView topLeftCell="A15" workbookViewId="0">
      <selection activeCell="B17" sqref="B17:B26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2036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SUM(C17,C46)</f>
        <v>0.10849697052462037</v>
      </c>
      <c r="I2" s="8">
        <f>IF(H2&gt;=M2,0,C17)</f>
        <v>8.7160037416256872E-2</v>
      </c>
      <c r="J2" s="8">
        <f>M2-I2-K2</f>
        <v>7.1356808411067361</v>
      </c>
      <c r="K2" s="8">
        <f>IF(H2&gt;=M2,0,C46)</f>
        <v>2.1336933108363494E-2</v>
      </c>
      <c r="L2" s="8"/>
      <c r="M2" s="8">
        <f>O2-N2</f>
        <v>7.2441778116313564</v>
      </c>
      <c r="N2" s="8">
        <f>'2017'!N2</f>
        <v>0.47609999999999997</v>
      </c>
      <c r="O2" s="8">
        <f>'2035'!O2-'2035'!K2</f>
        <v>7.7202778116313562</v>
      </c>
      <c r="Q2" s="3">
        <f>O2</f>
        <v>7.7202778116313562</v>
      </c>
      <c r="R2" s="3">
        <f>J17</f>
        <v>0.52499873976055444</v>
      </c>
      <c r="S2" s="3">
        <f>Q2*R2</f>
        <v>4.0531361217078334</v>
      </c>
    </row>
    <row r="3" spans="1:19" x14ac:dyDescent="0.3">
      <c r="A3" t="s">
        <v>33</v>
      </c>
      <c r="B3">
        <f>ForecastingBuildingStock!X10</f>
        <v>2.5</v>
      </c>
      <c r="F3" s="24" t="s">
        <v>6</v>
      </c>
      <c r="G3" s="3"/>
      <c r="H3" s="3">
        <f t="shared" ref="H3:H13" si="0">SUM(C18,C47)</f>
        <v>0.24453703270232394</v>
      </c>
      <c r="I3" s="8">
        <f>IF(H3&gt;=M3,0,IF(I2=0,C18+C17,C18))</f>
        <v>0.1307400561243853</v>
      </c>
      <c r="J3" s="8">
        <f>M3-I3-K3</f>
        <v>8.4111662489120906</v>
      </c>
      <c r="K3" s="8">
        <f>IF(H3&gt;=M3,0,IF(K2=0,C47+C46,C47))</f>
        <v>0.11379697657793864</v>
      </c>
      <c r="L3" s="8"/>
      <c r="M3" s="8">
        <f t="shared" ref="M3:M14" si="1">O3-N3</f>
        <v>8.6557032816144144</v>
      </c>
      <c r="N3" s="8">
        <f>'2017'!N3</f>
        <v>0.59839999999999993</v>
      </c>
      <c r="O3" s="8">
        <f>'2035'!O3-'2035'!K3</f>
        <v>9.2541032816144142</v>
      </c>
      <c r="Q3" s="3">
        <f t="shared" ref="Q3:Q12" si="2">O3</f>
        <v>9.2541032816144142</v>
      </c>
      <c r="R3" s="3">
        <f t="shared" ref="R3:R12" si="3">J18</f>
        <v>0.4658932152406417</v>
      </c>
      <c r="S3" s="3">
        <f t="shared" ref="S3:S12" si="4">Q3*R3</f>
        <v>4.3114239320403129</v>
      </c>
    </row>
    <row r="4" spans="1:19" x14ac:dyDescent="0.3">
      <c r="A4" t="s">
        <v>74</v>
      </c>
      <c r="B4" s="3">
        <f>ForecastingBuildingStock!X26</f>
        <v>8.7160037416256877</v>
      </c>
      <c r="F4" s="24" t="s">
        <v>7</v>
      </c>
      <c r="G4" s="3"/>
      <c r="H4" s="3">
        <f t="shared" si="0"/>
        <v>1.474987725860978</v>
      </c>
      <c r="I4" s="8">
        <f>IF(H4&gt;=M4,0,IF(I3=0,C19+C18,C19))</f>
        <v>1.089500467703211</v>
      </c>
      <c r="J4" s="8">
        <f t="shared" ref="J4:J13" si="5">M4-I4-K4</f>
        <v>31.316156042920234</v>
      </c>
      <c r="K4" s="8">
        <f>IF(H4&gt;=M4,0,IF(K3=0,C48+C47,C48))</f>
        <v>0.38548725815776713</v>
      </c>
      <c r="L4" s="8"/>
      <c r="M4" s="8">
        <f t="shared" si="1"/>
        <v>32.791143768781211</v>
      </c>
      <c r="N4" s="8">
        <f>'2017'!N4</f>
        <v>2.10005</v>
      </c>
      <c r="O4" s="8">
        <f>'2035'!O4-'2035'!K4</f>
        <v>34.891193768781214</v>
      </c>
      <c r="Q4" s="3">
        <f t="shared" si="2"/>
        <v>34.891193768781214</v>
      </c>
      <c r="R4" s="3">
        <f t="shared" si="3"/>
        <v>0.391118354324897</v>
      </c>
      <c r="S4" s="3">
        <f t="shared" si="4"/>
        <v>13.64658628727681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1.3437313600207701</v>
      </c>
      <c r="I5" s="8">
        <f t="shared" ref="I5:I13" si="6">IF(H5&gt;=M5,0,IF(I4=0,C20+C19,C20))</f>
        <v>1.0023404302869541</v>
      </c>
      <c r="J5" s="8">
        <f t="shared" si="5"/>
        <v>30.606390367094328</v>
      </c>
      <c r="K5" s="8">
        <f t="shared" ref="K5:K13" si="7">IF(H5&gt;=M5,0,IF(K4=0,C49+C48,C49))</f>
        <v>0.34139092973381591</v>
      </c>
      <c r="L5" s="8"/>
      <c r="M5" s="8">
        <f t="shared" si="1"/>
        <v>31.950121727115096</v>
      </c>
      <c r="N5" s="8">
        <f>'2017'!N5</f>
        <v>1.9598</v>
      </c>
      <c r="O5" s="8">
        <f>'2035'!O5-'2035'!K5</f>
        <v>33.909921727115098</v>
      </c>
      <c r="Q5" s="3">
        <f t="shared" si="2"/>
        <v>33.909921727115098</v>
      </c>
      <c r="R5" s="3">
        <f t="shared" si="3"/>
        <v>0.31852043575875089</v>
      </c>
      <c r="S5" s="3">
        <f t="shared" si="4"/>
        <v>10.801003045065835</v>
      </c>
    </row>
    <row r="6" spans="1:19" x14ac:dyDescent="0.3">
      <c r="A6" t="s">
        <v>21</v>
      </c>
      <c r="B6">
        <f>ForecastingBuildingStock!X14</f>
        <v>6.7000000000000004E-2</v>
      </c>
      <c r="F6" s="24" t="s">
        <v>9</v>
      </c>
      <c r="G6" s="3"/>
      <c r="H6" s="3">
        <f t="shared" si="0"/>
        <v>2.5488411092847225</v>
      </c>
      <c r="I6" s="8">
        <f t="shared" si="6"/>
        <v>2.1790009354064219</v>
      </c>
      <c r="J6" s="8">
        <f t="shared" si="5"/>
        <v>53.185335107287898</v>
      </c>
      <c r="K6" s="8">
        <f t="shared" si="7"/>
        <v>0.36984017387830059</v>
      </c>
      <c r="L6" s="8"/>
      <c r="M6" s="8">
        <f t="shared" si="1"/>
        <v>55.734176216572621</v>
      </c>
      <c r="N6" s="8">
        <f>'2017'!N6</f>
        <v>3.2249499999999998</v>
      </c>
      <c r="O6" s="8">
        <f>'2035'!O6-'2035'!K6</f>
        <v>58.959126216572621</v>
      </c>
      <c r="Q6" s="3">
        <f t="shared" si="2"/>
        <v>58.959126216572621</v>
      </c>
      <c r="R6" s="3">
        <f t="shared" si="3"/>
        <v>0.2583581140792881</v>
      </c>
      <c r="S6" s="3">
        <f t="shared" si="4"/>
        <v>15.232568657076415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1.1890728222089073</v>
      </c>
      <c r="I7" s="8">
        <f t="shared" si="6"/>
        <v>1.089500467703211</v>
      </c>
      <c r="J7" s="8">
        <f t="shared" si="5"/>
        <v>21.9738757244167</v>
      </c>
      <c r="K7" s="8">
        <f t="shared" si="7"/>
        <v>9.9572354505696306E-2</v>
      </c>
      <c r="L7" s="8"/>
      <c r="M7" s="8">
        <f t="shared" si="1"/>
        <v>23.162948546625607</v>
      </c>
      <c r="N7" s="8">
        <f>'2017'!N7</f>
        <v>1.2775499999999997</v>
      </c>
      <c r="O7" s="8">
        <f>'2035'!O7-'2035'!K7</f>
        <v>24.440498546625609</v>
      </c>
      <c r="Q7" s="3">
        <f t="shared" si="2"/>
        <v>24.440498546625609</v>
      </c>
      <c r="R7" s="3">
        <f t="shared" si="3"/>
        <v>0.20852115377088962</v>
      </c>
      <c r="S7" s="3">
        <f t="shared" si="4"/>
        <v>5.0963609556781231</v>
      </c>
    </row>
    <row r="8" spans="1:19" x14ac:dyDescent="0.3">
      <c r="A8" t="s">
        <v>31</v>
      </c>
      <c r="B8" s="8">
        <f>B4*B6</f>
        <v>0.58397225068892111</v>
      </c>
      <c r="F8" s="24" t="s">
        <v>11</v>
      </c>
      <c r="G8" s="3"/>
      <c r="H8" s="3">
        <f t="shared" si="0"/>
        <v>1.342962116424459</v>
      </c>
      <c r="I8" s="8">
        <f t="shared" si="6"/>
        <v>1.3074005612438531</v>
      </c>
      <c r="J8" s="8">
        <f t="shared" si="5"/>
        <v>22.662900309539182</v>
      </c>
      <c r="K8" s="8">
        <f t="shared" si="7"/>
        <v>3.5561555180605824E-2</v>
      </c>
      <c r="L8" s="8"/>
      <c r="M8" s="8">
        <f t="shared" si="1"/>
        <v>24.005862425963642</v>
      </c>
      <c r="N8" s="8">
        <f>'2017'!N8</f>
        <v>1.2812999999999999</v>
      </c>
      <c r="O8" s="8">
        <f>'2035'!O8-'2035'!K8</f>
        <v>25.287162425963643</v>
      </c>
      <c r="Q8" s="3">
        <f t="shared" si="2"/>
        <v>25.287162425963643</v>
      </c>
      <c r="R8" s="3">
        <f t="shared" si="3"/>
        <v>0.20623054710060093</v>
      </c>
      <c r="S8" s="3">
        <f t="shared" si="4"/>
        <v>5.2149853417282417</v>
      </c>
    </row>
    <row r="9" spans="1:19" x14ac:dyDescent="0.3">
      <c r="F9" s="24" t="s">
        <v>12</v>
      </c>
      <c r="G9" s="3"/>
      <c r="H9" s="3">
        <f t="shared" si="0"/>
        <v>0.89009238285648373</v>
      </c>
      <c r="I9" s="8">
        <f t="shared" si="6"/>
        <v>0.87160037416256875</v>
      </c>
      <c r="J9" s="8">
        <f t="shared" si="5"/>
        <v>29.539357200873155</v>
      </c>
      <c r="K9" s="8">
        <f t="shared" si="7"/>
        <v>1.849200869391503E-2</v>
      </c>
      <c r="L9" s="8"/>
      <c r="M9" s="8">
        <f t="shared" si="1"/>
        <v>30.429449583729639</v>
      </c>
      <c r="N9" s="8">
        <f>'2017'!N9</f>
        <v>1.6111999999999997</v>
      </c>
      <c r="O9" s="8">
        <f>'2035'!O9-'2035'!K9</f>
        <v>32.040649583729639</v>
      </c>
      <c r="Q9" s="3">
        <f t="shared" si="2"/>
        <v>32.040649583729639</v>
      </c>
      <c r="R9" s="3">
        <f t="shared" si="3"/>
        <v>0.17628714622641511</v>
      </c>
      <c r="S9" s="3">
        <f t="shared" si="4"/>
        <v>5.6483546783562737</v>
      </c>
    </row>
    <row r="10" spans="1:19" x14ac:dyDescent="0.3">
      <c r="F10" s="24" t="s">
        <v>13</v>
      </c>
      <c r="G10" s="3"/>
      <c r="H10" s="3">
        <f t="shared" si="0"/>
        <v>0.5386073087770078</v>
      </c>
      <c r="I10" s="8">
        <f t="shared" si="6"/>
        <v>0.5229602244975412</v>
      </c>
      <c r="J10" s="8">
        <f t="shared" si="5"/>
        <v>25.334722666377001</v>
      </c>
      <c r="K10" s="8">
        <f t="shared" si="7"/>
        <v>1.5647084279466563E-2</v>
      </c>
      <c r="L10" s="8"/>
      <c r="M10" s="8">
        <f t="shared" si="1"/>
        <v>25.873329975154011</v>
      </c>
      <c r="N10" s="8">
        <f>'2017'!N10</f>
        <v>1.3680500000000002</v>
      </c>
      <c r="O10" s="8">
        <f>'2035'!O10-'2035'!K10</f>
        <v>27.241379975154011</v>
      </c>
      <c r="Q10" s="3">
        <f t="shared" si="2"/>
        <v>27.241379975154011</v>
      </c>
      <c r="R10" s="3">
        <f t="shared" si="3"/>
        <v>0.16459877197470851</v>
      </c>
      <c r="S10" s="3">
        <f t="shared" si="4"/>
        <v>4.4838976908067654</v>
      </c>
    </row>
    <row r="11" spans="1:19" x14ac:dyDescent="0.3">
      <c r="F11" s="17" t="s">
        <v>138</v>
      </c>
      <c r="G11" s="3"/>
      <c r="H11" s="3">
        <f t="shared" si="0"/>
        <v>0.44860234694630247</v>
      </c>
      <c r="I11" s="8">
        <f t="shared" si="6"/>
        <v>0.43580018708128437</v>
      </c>
      <c r="J11" s="8">
        <f t="shared" si="5"/>
        <v>38.711220618896185</v>
      </c>
      <c r="K11" s="8">
        <f t="shared" si="7"/>
        <v>1.2802159865018098E-2</v>
      </c>
      <c r="L11" s="8"/>
      <c r="M11" s="8">
        <f t="shared" si="1"/>
        <v>39.159822965842487</v>
      </c>
      <c r="N11" s="8">
        <f>'2017'!N11</f>
        <v>0.88985000000000003</v>
      </c>
      <c r="O11" s="8">
        <f>'2035'!O11-'2035'!K11</f>
        <v>40.04967296584249</v>
      </c>
      <c r="Q11" s="3">
        <f t="shared" si="2"/>
        <v>40.04967296584249</v>
      </c>
      <c r="R11" s="3">
        <f t="shared" si="3"/>
        <v>0.15069629712872953</v>
      </c>
      <c r="S11" s="3">
        <f t="shared" si="4"/>
        <v>6.0353374171690461</v>
      </c>
    </row>
    <row r="12" spans="1:19" x14ac:dyDescent="0.3">
      <c r="F12" s="17" t="s">
        <v>139</v>
      </c>
      <c r="G12" s="3"/>
      <c r="H12" s="3">
        <f t="shared" si="0"/>
        <v>8.5347732433453966E-3</v>
      </c>
      <c r="I12" s="8">
        <f t="shared" si="6"/>
        <v>0</v>
      </c>
      <c r="J12" s="8">
        <f t="shared" si="5"/>
        <v>38.471736138139022</v>
      </c>
      <c r="K12" s="8">
        <f t="shared" si="7"/>
        <v>8.5347732433453966E-3</v>
      </c>
      <c r="L12" s="8"/>
      <c r="M12" s="8">
        <f t="shared" si="1"/>
        <v>38.48027091138237</v>
      </c>
      <c r="N12" s="8">
        <v>0</v>
      </c>
      <c r="O12" s="8">
        <f>'2035'!O12-'2035'!K12</f>
        <v>38.48027091138237</v>
      </c>
      <c r="Q12" s="3">
        <f t="shared" si="2"/>
        <v>38.48027091138237</v>
      </c>
      <c r="R12" s="3">
        <f t="shared" si="3"/>
        <v>6.7000000000000004E-2</v>
      </c>
      <c r="S12" s="3">
        <f t="shared" si="4"/>
        <v>2.5781781510626187</v>
      </c>
    </row>
    <row r="13" spans="1:19" x14ac:dyDescent="0.3">
      <c r="F13" s="24" t="s">
        <v>140</v>
      </c>
      <c r="G13" s="3"/>
      <c r="H13" s="3">
        <f t="shared" si="0"/>
        <v>0</v>
      </c>
      <c r="I13" s="8">
        <f t="shared" si="6"/>
        <v>0</v>
      </c>
      <c r="J13" s="8">
        <f t="shared" si="5"/>
        <v>31.153142450614972</v>
      </c>
      <c r="K13" s="8">
        <f t="shared" si="7"/>
        <v>0</v>
      </c>
      <c r="L13" s="8">
        <f>ForecastingBuildingStock!X12</f>
        <v>5.3925038652278134</v>
      </c>
      <c r="M13" s="8">
        <f t="shared" si="1"/>
        <v>31.153142450614972</v>
      </c>
      <c r="N13" s="8">
        <v>0</v>
      </c>
      <c r="O13" s="8">
        <f>'2035'!O13-'2035'!I13-'2035'!K13+'2035'!L13</f>
        <v>31.153142450614972</v>
      </c>
      <c r="Q13" s="3">
        <f>O13</f>
        <v>31.153142450614972</v>
      </c>
      <c r="R13" s="3">
        <f>J28</f>
        <v>6.7000000000000004E-2</v>
      </c>
      <c r="S13" s="3">
        <f>Q13*R13</f>
        <v>2.0872605441912033</v>
      </c>
    </row>
    <row r="14" spans="1:19" x14ac:dyDescent="0.3">
      <c r="F14" s="25" t="s">
        <v>15</v>
      </c>
      <c r="G14" s="5"/>
      <c r="H14" s="5"/>
      <c r="I14" s="5">
        <f>ForecastingBuildingStock!X26</f>
        <v>8.7160037416256877</v>
      </c>
      <c r="J14" s="7">
        <f>M14-I14-K14</f>
        <v>338.50168371617758</v>
      </c>
      <c r="K14" s="5">
        <f>SUM(K2:K13)</f>
        <v>1.4224622072242332</v>
      </c>
      <c r="L14" s="5">
        <f>SUM(L2:L13)</f>
        <v>5.3925038652278134</v>
      </c>
      <c r="M14" s="5">
        <f t="shared" si="1"/>
        <v>348.64014966502748</v>
      </c>
      <c r="N14" s="7">
        <f>'2017'!N12</f>
        <v>14.78725</v>
      </c>
      <c r="O14" s="5">
        <f>SUM(O2:O13)</f>
        <v>363.42739966502745</v>
      </c>
    </row>
    <row r="16" spans="1:19" ht="55.2" customHeight="1" x14ac:dyDescent="0.3">
      <c r="A16" s="32" t="s">
        <v>51</v>
      </c>
      <c r="B16" s="18" t="s">
        <v>52</v>
      </c>
      <c r="F16" s="23" t="s">
        <v>50</v>
      </c>
      <c r="G16" s="23"/>
      <c r="H16" s="23"/>
      <c r="I16" s="23" t="s">
        <v>112</v>
      </c>
      <c r="J16" s="23" t="s">
        <v>113</v>
      </c>
      <c r="K16" s="23"/>
      <c r="L16" s="23" t="s">
        <v>135</v>
      </c>
      <c r="M16" s="23"/>
      <c r="N16" s="23" t="s">
        <v>143</v>
      </c>
      <c r="O16" s="23" t="s">
        <v>106</v>
      </c>
    </row>
    <row r="17" spans="1:15" x14ac:dyDescent="0.3">
      <c r="A17" s="17" t="s">
        <v>5</v>
      </c>
      <c r="B17">
        <v>1</v>
      </c>
      <c r="C17" s="8">
        <f>($I$14/100)*B17</f>
        <v>8.7160037416256872E-2</v>
      </c>
      <c r="D17">
        <v>5</v>
      </c>
      <c r="F17" s="24" t="s">
        <v>5</v>
      </c>
      <c r="G17" s="8"/>
      <c r="H17" s="8"/>
      <c r="I17">
        <f>$B$6</f>
        <v>6.7000000000000004E-2</v>
      </c>
      <c r="J17" s="16">
        <f>'2017'!J15</f>
        <v>0.52499873976055444</v>
      </c>
      <c r="K17" s="16"/>
      <c r="L17" s="16">
        <f>$B$6</f>
        <v>6.7000000000000004E-2</v>
      </c>
      <c r="M17" s="16"/>
      <c r="N17" s="16">
        <f>'2017'!J15</f>
        <v>0.52499873976055444</v>
      </c>
      <c r="O17" s="8"/>
    </row>
    <row r="18" spans="1:15" x14ac:dyDescent="0.3">
      <c r="A18" s="17" t="s">
        <v>6</v>
      </c>
      <c r="B18">
        <v>1.5</v>
      </c>
      <c r="C18" s="8">
        <f t="shared" ref="C18:C28" si="8">($I$14/100)*B18</f>
        <v>0.1307400561243853</v>
      </c>
      <c r="D18">
        <v>5</v>
      </c>
      <c r="F18" s="24" t="s">
        <v>6</v>
      </c>
      <c r="G18" s="8"/>
      <c r="H18" s="8"/>
      <c r="I18">
        <f t="shared" ref="I18:I28" si="9">$B$6</f>
        <v>6.7000000000000004E-2</v>
      </c>
      <c r="J18" s="16">
        <f>'2017'!J16</f>
        <v>0.4658932152406417</v>
      </c>
      <c r="K18" s="16"/>
      <c r="L18" s="16">
        <f t="shared" ref="L18:L28" si="10">$B$6</f>
        <v>6.7000000000000004E-2</v>
      </c>
      <c r="M18" s="16"/>
      <c r="N18" s="16">
        <f>'2017'!J16</f>
        <v>0.4658932152406417</v>
      </c>
      <c r="O18" s="8"/>
    </row>
    <row r="19" spans="1:15" x14ac:dyDescent="0.3">
      <c r="A19" s="24" t="s">
        <v>7</v>
      </c>
      <c r="B19">
        <v>12.5</v>
      </c>
      <c r="C19" s="8">
        <f t="shared" si="8"/>
        <v>1.089500467703211</v>
      </c>
      <c r="D19">
        <v>17.5</v>
      </c>
      <c r="F19" s="24" t="s">
        <v>7</v>
      </c>
      <c r="G19" s="8"/>
      <c r="H19" s="8"/>
      <c r="I19">
        <f t="shared" si="9"/>
        <v>6.7000000000000004E-2</v>
      </c>
      <c r="J19" s="16">
        <f>'2017'!J17</f>
        <v>0.391118354324897</v>
      </c>
      <c r="K19" s="16"/>
      <c r="L19" s="16">
        <f t="shared" si="10"/>
        <v>6.7000000000000004E-2</v>
      </c>
      <c r="M19" s="16"/>
      <c r="N19" s="16">
        <f>'2017'!J17</f>
        <v>0.391118354324897</v>
      </c>
      <c r="O19" s="8"/>
    </row>
    <row r="20" spans="1:15" x14ac:dyDescent="0.3">
      <c r="A20" s="17" t="s">
        <v>8</v>
      </c>
      <c r="B20">
        <v>11.5</v>
      </c>
      <c r="C20" s="8">
        <f t="shared" si="8"/>
        <v>1.0023404302869541</v>
      </c>
      <c r="D20">
        <v>17.5</v>
      </c>
      <c r="F20" s="24" t="s">
        <v>8</v>
      </c>
      <c r="G20" s="8"/>
      <c r="H20" s="8"/>
      <c r="I20">
        <f t="shared" si="9"/>
        <v>6.7000000000000004E-2</v>
      </c>
      <c r="J20" s="16">
        <f>'2017'!J18</f>
        <v>0.31852043575875089</v>
      </c>
      <c r="K20" s="16"/>
      <c r="L20" s="16">
        <f t="shared" si="10"/>
        <v>6.7000000000000004E-2</v>
      </c>
      <c r="M20" s="16"/>
      <c r="N20" s="16">
        <f>'2017'!J18</f>
        <v>0.31852043575875089</v>
      </c>
      <c r="O20" s="8"/>
    </row>
    <row r="21" spans="1:15" x14ac:dyDescent="0.3">
      <c r="A21" s="17" t="s">
        <v>9</v>
      </c>
      <c r="B21">
        <v>25</v>
      </c>
      <c r="C21" s="8">
        <f t="shared" si="8"/>
        <v>2.1790009354064219</v>
      </c>
      <c r="D21">
        <v>25</v>
      </c>
      <c r="F21" s="24" t="s">
        <v>9</v>
      </c>
      <c r="G21" s="8"/>
      <c r="H21" s="8"/>
      <c r="I21">
        <f t="shared" si="9"/>
        <v>6.7000000000000004E-2</v>
      </c>
      <c r="J21" s="16">
        <f>'2017'!J19</f>
        <v>0.2583581140792881</v>
      </c>
      <c r="K21" s="16"/>
      <c r="L21" s="16">
        <f t="shared" si="10"/>
        <v>6.7000000000000004E-2</v>
      </c>
      <c r="M21" s="16"/>
      <c r="N21" s="16">
        <f>'2017'!J19</f>
        <v>0.2583581140792881</v>
      </c>
      <c r="O21" s="8"/>
    </row>
    <row r="22" spans="1:15" x14ac:dyDescent="0.3">
      <c r="A22" s="24" t="s">
        <v>10</v>
      </c>
      <c r="B22">
        <v>12.5</v>
      </c>
      <c r="C22" s="8">
        <f t="shared" si="8"/>
        <v>1.089500467703211</v>
      </c>
      <c r="D22">
        <v>10</v>
      </c>
      <c r="F22" s="24" t="s">
        <v>10</v>
      </c>
      <c r="G22" s="8"/>
      <c r="H22" s="8"/>
      <c r="I22">
        <f t="shared" si="9"/>
        <v>6.7000000000000004E-2</v>
      </c>
      <c r="J22" s="16">
        <f>'2017'!J20</f>
        <v>0.20852115377088962</v>
      </c>
      <c r="K22" s="16"/>
      <c r="L22" s="16">
        <f t="shared" si="10"/>
        <v>6.7000000000000004E-2</v>
      </c>
      <c r="M22" s="16"/>
      <c r="N22" s="16">
        <f>'2017'!J20</f>
        <v>0.20852115377088962</v>
      </c>
      <c r="O22" s="8"/>
    </row>
    <row r="23" spans="1:15" x14ac:dyDescent="0.3">
      <c r="A23" s="17" t="s">
        <v>11</v>
      </c>
      <c r="B23">
        <v>15</v>
      </c>
      <c r="C23" s="8">
        <f t="shared" si="8"/>
        <v>1.3074005612438531</v>
      </c>
      <c r="D23">
        <v>10</v>
      </c>
      <c r="F23" s="24" t="s">
        <v>11</v>
      </c>
      <c r="G23" s="8"/>
      <c r="H23" s="8"/>
      <c r="I23">
        <f t="shared" si="9"/>
        <v>6.7000000000000004E-2</v>
      </c>
      <c r="J23" s="16">
        <f>'2017'!J21</f>
        <v>0.20623054710060093</v>
      </c>
      <c r="K23" s="16"/>
      <c r="L23" s="16">
        <f t="shared" si="10"/>
        <v>6.7000000000000004E-2</v>
      </c>
      <c r="M23" s="16"/>
      <c r="N23" s="16">
        <f>'2017'!J21</f>
        <v>0.20623054710060093</v>
      </c>
      <c r="O23" s="8"/>
    </row>
    <row r="24" spans="1:15" x14ac:dyDescent="0.3">
      <c r="A24" s="17" t="s">
        <v>12</v>
      </c>
      <c r="B24">
        <v>10</v>
      </c>
      <c r="C24" s="8">
        <f t="shared" si="8"/>
        <v>0.87160037416256875</v>
      </c>
      <c r="D24">
        <v>5</v>
      </c>
      <c r="F24" s="24" t="s">
        <v>12</v>
      </c>
      <c r="G24" s="8"/>
      <c r="H24" s="8"/>
      <c r="I24">
        <f t="shared" si="9"/>
        <v>6.7000000000000004E-2</v>
      </c>
      <c r="J24" s="16">
        <f>'2017'!J22</f>
        <v>0.17628714622641511</v>
      </c>
      <c r="K24" s="16"/>
      <c r="L24" s="16">
        <f t="shared" si="10"/>
        <v>6.7000000000000004E-2</v>
      </c>
      <c r="M24" s="16"/>
      <c r="N24" s="16">
        <f>'2017'!J22</f>
        <v>0.17628714622641511</v>
      </c>
      <c r="O24" s="8"/>
    </row>
    <row r="25" spans="1:15" x14ac:dyDescent="0.3">
      <c r="A25" s="24" t="s">
        <v>13</v>
      </c>
      <c r="B25">
        <v>6</v>
      </c>
      <c r="C25" s="8">
        <f t="shared" si="8"/>
        <v>0.5229602244975412</v>
      </c>
      <c r="D25">
        <v>5</v>
      </c>
      <c r="F25" s="24" t="s">
        <v>13</v>
      </c>
      <c r="G25" s="8"/>
      <c r="H25" s="8"/>
      <c r="I25">
        <f t="shared" si="9"/>
        <v>6.7000000000000004E-2</v>
      </c>
      <c r="J25" s="16">
        <f>'2017'!J23</f>
        <v>0.16459877197470851</v>
      </c>
      <c r="K25" s="16"/>
      <c r="L25" s="16">
        <f t="shared" si="10"/>
        <v>6.7000000000000004E-2</v>
      </c>
      <c r="M25" s="16"/>
      <c r="N25" s="16">
        <f>'2017'!J23</f>
        <v>0.16459877197470851</v>
      </c>
      <c r="O25" s="8"/>
    </row>
    <row r="26" spans="1:15" x14ac:dyDescent="0.3">
      <c r="A26" s="17" t="s">
        <v>138</v>
      </c>
      <c r="B26">
        <v>5</v>
      </c>
      <c r="C26" s="8">
        <f t="shared" si="8"/>
        <v>0.43580018708128437</v>
      </c>
      <c r="D26">
        <v>0</v>
      </c>
      <c r="F26" s="17" t="s">
        <v>138</v>
      </c>
      <c r="G26" s="8"/>
      <c r="H26" s="8"/>
      <c r="I26">
        <f t="shared" si="9"/>
        <v>6.7000000000000004E-2</v>
      </c>
      <c r="J26" s="16">
        <f>'2017'!J24</f>
        <v>0.15069629712872953</v>
      </c>
      <c r="K26" s="16"/>
      <c r="L26" s="16">
        <f t="shared" si="10"/>
        <v>6.7000000000000004E-2</v>
      </c>
      <c r="M26" s="16"/>
      <c r="N26" s="16">
        <f>'2017'!J24</f>
        <v>0.15069629712872953</v>
      </c>
      <c r="O26" s="8"/>
    </row>
    <row r="27" spans="1:15" x14ac:dyDescent="0.3">
      <c r="A27" s="17" t="s">
        <v>139</v>
      </c>
      <c r="B27">
        <v>0</v>
      </c>
      <c r="C27" s="8">
        <f t="shared" si="8"/>
        <v>0</v>
      </c>
      <c r="D27">
        <v>0</v>
      </c>
      <c r="F27" s="17" t="s">
        <v>139</v>
      </c>
      <c r="G27" s="8"/>
      <c r="H27" s="8"/>
      <c r="I27">
        <f t="shared" si="9"/>
        <v>6.7000000000000004E-2</v>
      </c>
      <c r="J27" s="16">
        <f>'2030'!J26</f>
        <v>6.7000000000000004E-2</v>
      </c>
      <c r="K27" s="7"/>
      <c r="L27" s="16">
        <f t="shared" si="10"/>
        <v>6.7000000000000004E-2</v>
      </c>
      <c r="M27" s="16"/>
      <c r="N27" s="16">
        <f>'2017'!J25</f>
        <v>0.2692514531099427</v>
      </c>
      <c r="O27" s="8"/>
    </row>
    <row r="28" spans="1:15" x14ac:dyDescent="0.3">
      <c r="A28" s="24" t="s">
        <v>140</v>
      </c>
      <c r="B28">
        <v>0</v>
      </c>
      <c r="C28" s="8">
        <f t="shared" si="8"/>
        <v>0</v>
      </c>
      <c r="D28">
        <v>0</v>
      </c>
      <c r="F28" s="24" t="s">
        <v>140</v>
      </c>
      <c r="G28" s="8"/>
      <c r="H28" s="8"/>
      <c r="I28">
        <f t="shared" si="9"/>
        <v>6.7000000000000004E-2</v>
      </c>
      <c r="J28" s="16">
        <f>B6</f>
        <v>6.7000000000000004E-2</v>
      </c>
      <c r="K28" s="7"/>
      <c r="L28" s="16">
        <f t="shared" si="10"/>
        <v>6.7000000000000004E-2</v>
      </c>
      <c r="M28" s="16"/>
      <c r="N28" s="16"/>
      <c r="O28" s="8"/>
    </row>
    <row r="29" spans="1:15" x14ac:dyDescent="0.3">
      <c r="B29">
        <f>SUM(B17:B28)</f>
        <v>100</v>
      </c>
      <c r="F29" s="25" t="s">
        <v>43</v>
      </c>
      <c r="G29" s="7"/>
      <c r="H29" s="7"/>
      <c r="I29" s="2">
        <f>AVERAGE(I18:I27)</f>
        <v>6.699999999999999E-2</v>
      </c>
      <c r="J29" s="7">
        <f>(1/O14)*(SUM(S2:S13))</f>
        <v>0.21789521894922725</v>
      </c>
      <c r="L29" s="28">
        <f>AVERAGE(L17:L27)</f>
        <v>6.699999999999999E-2</v>
      </c>
      <c r="M29" s="28"/>
      <c r="N29" s="7">
        <f>AVERAGE(N17:N28)</f>
        <v>0.28495220258867443</v>
      </c>
      <c r="O29" s="7">
        <f>O44/O14</f>
        <v>0.21314136577144446</v>
      </c>
    </row>
    <row r="30" spans="1:15" x14ac:dyDescent="0.3">
      <c r="K30" s="35"/>
      <c r="L30" s="35"/>
      <c r="M30" s="35"/>
      <c r="N30" s="35"/>
    </row>
    <row r="31" spans="1:15" ht="57.6" x14ac:dyDescent="0.3">
      <c r="A31" s="26" t="s">
        <v>95</v>
      </c>
      <c r="B31" s="18" t="s">
        <v>52</v>
      </c>
      <c r="F31" s="23" t="s">
        <v>114</v>
      </c>
      <c r="G31" s="23"/>
      <c r="H31" s="23"/>
      <c r="I31" s="23" t="s">
        <v>57</v>
      </c>
      <c r="J31" s="23" t="s">
        <v>60</v>
      </c>
      <c r="K31" s="23"/>
      <c r="L31" s="23" t="s">
        <v>136</v>
      </c>
      <c r="M31" s="23"/>
      <c r="N31" s="23" t="s">
        <v>144</v>
      </c>
      <c r="O31" s="23" t="s">
        <v>61</v>
      </c>
    </row>
    <row r="32" spans="1:15" x14ac:dyDescent="0.3">
      <c r="A32" s="17" t="s">
        <v>5</v>
      </c>
      <c r="B32" s="3">
        <v>2.2999999999999998</v>
      </c>
      <c r="F32" s="24" t="s">
        <v>5</v>
      </c>
      <c r="I32" s="8">
        <f t="shared" ref="I32:J43" si="11">I2*I17</f>
        <v>5.8397225068892106E-3</v>
      </c>
      <c r="J32" s="8">
        <f t="shared" si="11"/>
        <v>3.7462234489145696</v>
      </c>
      <c r="K32" s="8"/>
      <c r="L32" s="8"/>
      <c r="M32" s="8"/>
      <c r="N32" s="8">
        <f>N2*N17</f>
        <v>0.24995189999999995</v>
      </c>
      <c r="O32" s="8">
        <f t="shared" ref="O32:O43" si="12">SUM(I32:N32)</f>
        <v>4.0020150714214591</v>
      </c>
    </row>
    <row r="33" spans="1:15" x14ac:dyDescent="0.3">
      <c r="A33" s="17" t="s">
        <v>6</v>
      </c>
      <c r="B33" s="3">
        <v>3.1</v>
      </c>
      <c r="F33" s="24" t="s">
        <v>6</v>
      </c>
      <c r="I33" s="8">
        <f t="shared" si="11"/>
        <v>8.7595837603338163E-3</v>
      </c>
      <c r="J33" s="8">
        <f t="shared" si="11"/>
        <v>3.9187052876292214</v>
      </c>
      <c r="K33" s="8"/>
      <c r="L33" s="8"/>
      <c r="M33" s="8"/>
      <c r="N33" s="8">
        <f t="shared" ref="N33:N43" si="13">N3*N18</f>
        <v>0.27879049999999994</v>
      </c>
      <c r="O33" s="8">
        <f t="shared" si="12"/>
        <v>4.2062553713895552</v>
      </c>
    </row>
    <row r="34" spans="1:15" x14ac:dyDescent="0.3">
      <c r="A34" s="17" t="s">
        <v>7</v>
      </c>
      <c r="B34" s="3">
        <v>12.2</v>
      </c>
      <c r="F34" s="24" t="s">
        <v>7</v>
      </c>
      <c r="I34" s="8">
        <f t="shared" si="11"/>
        <v>7.2996531336115139E-2</v>
      </c>
      <c r="J34" s="8">
        <f t="shared" si="11"/>
        <v>12.24832341528864</v>
      </c>
      <c r="K34" s="8"/>
      <c r="L34" s="8"/>
      <c r="M34" s="8"/>
      <c r="N34" s="8">
        <f t="shared" si="13"/>
        <v>0.82136809999999993</v>
      </c>
      <c r="O34" s="8">
        <f t="shared" si="12"/>
        <v>13.142688046624755</v>
      </c>
    </row>
    <row r="35" spans="1:15" x14ac:dyDescent="0.3">
      <c r="A35" s="17" t="s">
        <v>8</v>
      </c>
      <c r="B35" s="3">
        <v>11.3</v>
      </c>
      <c r="F35" s="24" t="s">
        <v>8</v>
      </c>
      <c r="I35" s="8">
        <f t="shared" si="11"/>
        <v>6.7156808829225922E-2</v>
      </c>
      <c r="J35" s="8">
        <f t="shared" si="11"/>
        <v>9.7487607967293215</v>
      </c>
      <c r="K35" s="8"/>
      <c r="L35" s="8"/>
      <c r="M35" s="8"/>
      <c r="N35" s="8">
        <f t="shared" si="13"/>
        <v>0.62423635</v>
      </c>
      <c r="O35" s="8">
        <f t="shared" si="12"/>
        <v>10.440153955558548</v>
      </c>
    </row>
    <row r="36" spans="1:15" x14ac:dyDescent="0.3">
      <c r="A36" s="17" t="s">
        <v>9</v>
      </c>
      <c r="B36" s="3">
        <v>19.899999999999999</v>
      </c>
      <c r="F36" s="24" t="s">
        <v>9</v>
      </c>
      <c r="I36" s="8">
        <f t="shared" si="11"/>
        <v>0.14599306267223028</v>
      </c>
      <c r="J36" s="8">
        <f t="shared" si="11"/>
        <v>13.740862874993853</v>
      </c>
      <c r="K36" s="8"/>
      <c r="L36" s="8"/>
      <c r="M36" s="8"/>
      <c r="N36" s="8">
        <f t="shared" si="13"/>
        <v>0.83319200000000015</v>
      </c>
      <c r="O36" s="8">
        <f t="shared" si="12"/>
        <v>14.720047937666084</v>
      </c>
    </row>
    <row r="37" spans="1:15" x14ac:dyDescent="0.3">
      <c r="A37" s="17" t="s">
        <v>10</v>
      </c>
      <c r="B37" s="3">
        <v>7.8</v>
      </c>
      <c r="F37" s="24" t="s">
        <v>10</v>
      </c>
      <c r="I37" s="8">
        <f t="shared" si="11"/>
        <v>7.2996531336115139E-2</v>
      </c>
      <c r="J37" s="8">
        <f t="shared" si="11"/>
        <v>4.5820179188735128</v>
      </c>
      <c r="K37" s="8"/>
      <c r="L37" s="8"/>
      <c r="M37" s="8"/>
      <c r="N37" s="8">
        <f t="shared" si="13"/>
        <v>0.26639619999999997</v>
      </c>
      <c r="O37" s="8">
        <f t="shared" si="12"/>
        <v>4.9214106502096282</v>
      </c>
    </row>
    <row r="38" spans="1:15" x14ac:dyDescent="0.3">
      <c r="A38" s="17" t="s">
        <v>11</v>
      </c>
      <c r="B38" s="3">
        <v>11.218866310478578</v>
      </c>
      <c r="F38" s="24" t="s">
        <v>11</v>
      </c>
      <c r="I38" s="8">
        <f t="shared" si="11"/>
        <v>8.7595837603338167E-2</v>
      </c>
      <c r="J38" s="8">
        <f t="shared" si="11"/>
        <v>4.673782329722644</v>
      </c>
      <c r="K38" s="8"/>
      <c r="L38" s="8"/>
      <c r="M38" s="8"/>
      <c r="N38" s="8">
        <f t="shared" si="13"/>
        <v>0.26424319999999996</v>
      </c>
      <c r="O38" s="8">
        <f t="shared" si="12"/>
        <v>5.0256213673259822</v>
      </c>
    </row>
    <row r="39" spans="1:15" x14ac:dyDescent="0.3">
      <c r="A39" s="17" t="s">
        <v>12</v>
      </c>
      <c r="B39" s="3">
        <v>10.4</v>
      </c>
      <c r="F39" s="24" t="s">
        <v>12</v>
      </c>
      <c r="I39" s="8">
        <f t="shared" si="11"/>
        <v>5.8397225068892111E-2</v>
      </c>
      <c r="J39" s="8">
        <f t="shared" si="11"/>
        <v>5.2074089823046341</v>
      </c>
      <c r="K39" s="8"/>
      <c r="L39" s="8"/>
      <c r="M39" s="8"/>
      <c r="N39" s="8">
        <f t="shared" si="13"/>
        <v>0.28403384999999998</v>
      </c>
      <c r="O39" s="8">
        <f t="shared" si="12"/>
        <v>5.549840057373526</v>
      </c>
    </row>
    <row r="40" spans="1:15" x14ac:dyDescent="0.3">
      <c r="A40" s="17" t="s">
        <v>13</v>
      </c>
      <c r="B40" s="3">
        <v>9.1999999999999993</v>
      </c>
      <c r="F40" s="24" t="s">
        <v>13</v>
      </c>
      <c r="I40" s="8">
        <f t="shared" si="11"/>
        <v>3.5038335041335265E-2</v>
      </c>
      <c r="J40" s="8">
        <f t="shared" si="11"/>
        <v>4.170064239205467</v>
      </c>
      <c r="K40" s="8"/>
      <c r="L40" s="8"/>
      <c r="M40" s="8"/>
      <c r="N40" s="8">
        <f t="shared" si="13"/>
        <v>0.22517935000000003</v>
      </c>
      <c r="O40" s="8">
        <f t="shared" si="12"/>
        <v>4.4302819242468026</v>
      </c>
    </row>
    <row r="41" spans="1:15" x14ac:dyDescent="0.3">
      <c r="A41" s="17" t="s">
        <v>138</v>
      </c>
      <c r="B41" s="3">
        <v>6.9</v>
      </c>
      <c r="F41" s="17" t="s">
        <v>138</v>
      </c>
      <c r="I41" s="8">
        <f t="shared" si="11"/>
        <v>2.9198612534446056E-2</v>
      </c>
      <c r="J41" s="8">
        <f t="shared" si="11"/>
        <v>5.8336376046009804</v>
      </c>
      <c r="K41" s="7"/>
      <c r="L41" s="7"/>
      <c r="M41" s="7"/>
      <c r="N41" s="8">
        <f t="shared" si="13"/>
        <v>0.13409709999999997</v>
      </c>
      <c r="O41" s="8">
        <f t="shared" si="12"/>
        <v>5.9969333171354267</v>
      </c>
    </row>
    <row r="42" spans="1:15" x14ac:dyDescent="0.3">
      <c r="A42" s="17" t="s">
        <v>139</v>
      </c>
      <c r="B42" s="3">
        <v>5.6811336895214168</v>
      </c>
      <c r="F42" s="17" t="s">
        <v>139</v>
      </c>
      <c r="I42" s="8">
        <f t="shared" si="11"/>
        <v>0</v>
      </c>
      <c r="J42" s="8">
        <f t="shared" si="11"/>
        <v>2.5776063212553146</v>
      </c>
      <c r="L42" s="8"/>
      <c r="M42" s="8"/>
      <c r="N42" s="8">
        <f t="shared" si="13"/>
        <v>0</v>
      </c>
      <c r="O42" s="8">
        <f t="shared" si="12"/>
        <v>2.5776063212553146</v>
      </c>
    </row>
    <row r="43" spans="1:15" x14ac:dyDescent="0.3">
      <c r="A43" s="24" t="s">
        <v>140</v>
      </c>
      <c r="B43" s="3"/>
      <c r="F43" s="24" t="s">
        <v>140</v>
      </c>
      <c r="I43" s="8">
        <f t="shared" si="11"/>
        <v>0</v>
      </c>
      <c r="J43" s="8">
        <f t="shared" si="11"/>
        <v>2.0872605441912033</v>
      </c>
      <c r="L43" s="8">
        <f>L28*ForecastingBuildingStock!X12</f>
        <v>0.36129775897026351</v>
      </c>
      <c r="M43" s="8"/>
      <c r="N43" s="8">
        <f t="shared" si="13"/>
        <v>0</v>
      </c>
      <c r="O43" s="8">
        <f t="shared" si="12"/>
        <v>2.4485583031614668</v>
      </c>
    </row>
    <row r="44" spans="1:15" x14ac:dyDescent="0.3">
      <c r="F44" s="2" t="s">
        <v>15</v>
      </c>
      <c r="G44" s="2"/>
      <c r="H44" s="2"/>
      <c r="I44" s="7">
        <f>SUM(I32:I43)</f>
        <v>0.58397225068892111</v>
      </c>
      <c r="J44" s="7">
        <f>SUM(J32:J43)</f>
        <v>72.534653763709372</v>
      </c>
      <c r="L44" s="7">
        <f>SUM(L32:L43)</f>
        <v>0.36129775897026351</v>
      </c>
      <c r="M44" s="7"/>
      <c r="N44" s="7">
        <f>SUM(N32:N43)</f>
        <v>3.9814885500000003</v>
      </c>
      <c r="O44" s="7">
        <f>SUM(O32:O43)</f>
        <v>77.461412323368549</v>
      </c>
    </row>
    <row r="45" spans="1:15" x14ac:dyDescent="0.3">
      <c r="A45" s="26" t="s">
        <v>98</v>
      </c>
      <c r="B45" s="26" t="s">
        <v>52</v>
      </c>
      <c r="C45" s="26" t="s">
        <v>99</v>
      </c>
    </row>
    <row r="46" spans="1:15" x14ac:dyDescent="0.3">
      <c r="A46" s="17" t="s">
        <v>5</v>
      </c>
      <c r="B46">
        <v>1.5</v>
      </c>
      <c r="C46" s="8">
        <f>(ForecastingBuildingStock!$X$20/100)*B46</f>
        <v>2.1336933108363494E-2</v>
      </c>
    </row>
    <row r="47" spans="1:15" x14ac:dyDescent="0.3">
      <c r="A47" s="17" t="s">
        <v>6</v>
      </c>
      <c r="B47">
        <v>8</v>
      </c>
      <c r="C47" s="8">
        <f>(ForecastingBuildingStock!$X$20/100)*B47</f>
        <v>0.11379697657793864</v>
      </c>
    </row>
    <row r="48" spans="1:15" x14ac:dyDescent="0.3">
      <c r="A48" s="17" t="s">
        <v>7</v>
      </c>
      <c r="B48">
        <v>27.1</v>
      </c>
      <c r="C48" s="8">
        <f>(ForecastingBuildingStock!$X$20/100)*B48</f>
        <v>0.38548725815776713</v>
      </c>
    </row>
    <row r="49" spans="1:3" x14ac:dyDescent="0.3">
      <c r="A49" s="17" t="s">
        <v>8</v>
      </c>
      <c r="B49">
        <v>24</v>
      </c>
      <c r="C49" s="8">
        <f>(ForecastingBuildingStock!$X$20/100)*B49</f>
        <v>0.34139092973381591</v>
      </c>
    </row>
    <row r="50" spans="1:3" x14ac:dyDescent="0.3">
      <c r="A50" s="17" t="s">
        <v>9</v>
      </c>
      <c r="B50">
        <v>26</v>
      </c>
      <c r="C50" s="8">
        <f>(ForecastingBuildingStock!$X$20/100)*B50</f>
        <v>0.36984017387830059</v>
      </c>
    </row>
    <row r="51" spans="1:3" x14ac:dyDescent="0.3">
      <c r="A51" s="17" t="s">
        <v>10</v>
      </c>
      <c r="B51">
        <v>7</v>
      </c>
      <c r="C51" s="8">
        <f>(ForecastingBuildingStock!$X$20/100)*B51</f>
        <v>9.9572354505696306E-2</v>
      </c>
    </row>
    <row r="52" spans="1:3" x14ac:dyDescent="0.3">
      <c r="A52" s="17" t="s">
        <v>11</v>
      </c>
      <c r="B52">
        <v>2.5</v>
      </c>
      <c r="C52" s="8">
        <f>(ForecastingBuildingStock!$X$20/100)*B52</f>
        <v>3.5561555180605824E-2</v>
      </c>
    </row>
    <row r="53" spans="1:3" x14ac:dyDescent="0.3">
      <c r="A53" s="17" t="s">
        <v>12</v>
      </c>
      <c r="B53">
        <v>1.3</v>
      </c>
      <c r="C53" s="8">
        <f>(ForecastingBuildingStock!$X$20/100)*B53</f>
        <v>1.849200869391503E-2</v>
      </c>
    </row>
    <row r="54" spans="1:3" x14ac:dyDescent="0.3">
      <c r="A54" s="17" t="s">
        <v>13</v>
      </c>
      <c r="B54">
        <v>1.1000000000000001</v>
      </c>
      <c r="C54" s="8">
        <f>(ForecastingBuildingStock!$X$20/100)*B54</f>
        <v>1.5647084279466563E-2</v>
      </c>
    </row>
    <row r="55" spans="1:3" x14ac:dyDescent="0.3">
      <c r="A55" s="17" t="s">
        <v>138</v>
      </c>
      <c r="B55">
        <v>0.9</v>
      </c>
      <c r="C55" s="8">
        <f>(ForecastingBuildingStock!$X$20/100)*B55</f>
        <v>1.2802159865018098E-2</v>
      </c>
    </row>
    <row r="56" spans="1:3" x14ac:dyDescent="0.3">
      <c r="A56" s="17" t="s">
        <v>139</v>
      </c>
      <c r="B56">
        <v>0.6</v>
      </c>
      <c r="C56" s="8">
        <f>(ForecastingBuildingStock!$X$20/100)*B56</f>
        <v>8.5347732433453966E-3</v>
      </c>
    </row>
    <row r="57" spans="1:3" x14ac:dyDescent="0.3">
      <c r="A57" s="24" t="s">
        <v>140</v>
      </c>
      <c r="B57">
        <v>0</v>
      </c>
    </row>
    <row r="58" spans="1:3" x14ac:dyDescent="0.3">
      <c r="B58">
        <f>SUM(B45:B57)</f>
        <v>99.999999999999986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F177-1244-4911-AC27-EAE718B02607}">
  <dimension ref="A1:S58"/>
  <sheetViews>
    <sheetView topLeftCell="A15" workbookViewId="0">
      <selection activeCell="B17" sqref="B17:B26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2037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SUM(C17,C46)</f>
        <v>0.10972256329166902</v>
      </c>
      <c r="I2" s="8">
        <f>IF(H2&gt;=M2,0,C17)</f>
        <v>8.8152547830757766E-2</v>
      </c>
      <c r="J2" s="8">
        <f>M2-I2-K2</f>
        <v>7.1131183152313238</v>
      </c>
      <c r="K2" s="8">
        <f>IF(H2&gt;=M2,0,C46)</f>
        <v>2.1570015460911255E-2</v>
      </c>
      <c r="L2" s="8"/>
      <c r="M2" s="8">
        <f>O2-N2</f>
        <v>7.2228408785229927</v>
      </c>
      <c r="N2" s="8">
        <f>'2017'!N2</f>
        <v>0.47609999999999997</v>
      </c>
      <c r="O2" s="8">
        <f>'2036'!O2-'2036'!K2</f>
        <v>7.6989408785229925</v>
      </c>
      <c r="Q2" s="3">
        <f>O2</f>
        <v>7.6989408785229925</v>
      </c>
      <c r="R2" s="3">
        <f>J17</f>
        <v>0.52499873976055444</v>
      </c>
      <c r="S2" s="3">
        <f>Q2*R2</f>
        <v>4.0419342587155871</v>
      </c>
    </row>
    <row r="3" spans="1:19" x14ac:dyDescent="0.3">
      <c r="A3" t="s">
        <v>33</v>
      </c>
      <c r="B3">
        <f>ForecastingBuildingStock!Y10</f>
        <v>2.5</v>
      </c>
      <c r="F3" s="24" t="s">
        <v>6</v>
      </c>
      <c r="G3" s="3"/>
      <c r="H3" s="3">
        <f t="shared" ref="H3:H13" si="0">SUM(C18,C47)</f>
        <v>0.24726890420433001</v>
      </c>
      <c r="I3" s="8">
        <f>IF(H3&gt;=M3,0,IF(I2=0,C18+C17,C18))</f>
        <v>0.13222882174613665</v>
      </c>
      <c r="J3" s="8">
        <f>M3-I3-K3</f>
        <v>8.2946374008321442</v>
      </c>
      <c r="K3" s="8">
        <f>IF(H3&gt;=M3,0,IF(K2=0,C47+C46,C47))</f>
        <v>0.11504008245819336</v>
      </c>
      <c r="L3" s="8"/>
      <c r="M3" s="8">
        <f t="shared" ref="M3:M14" si="1">O3-N3</f>
        <v>8.5419063050364752</v>
      </c>
      <c r="N3" s="8">
        <f>'2017'!N3</f>
        <v>0.59839999999999993</v>
      </c>
      <c r="O3" s="8">
        <f>'2036'!O3-'2036'!K3</f>
        <v>9.140306305036475</v>
      </c>
      <c r="Q3" s="3">
        <f t="shared" ref="Q3:Q12" si="2">O3</f>
        <v>9.140306305036475</v>
      </c>
      <c r="R3" s="3">
        <f t="shared" ref="R3:R12" si="3">J18</f>
        <v>0.4658932152406417</v>
      </c>
      <c r="S3" s="3">
        <f t="shared" ref="S3:S12" si="4">Q3*R3</f>
        <v>4.2584066927377533</v>
      </c>
    </row>
    <row r="4" spans="1:19" x14ac:dyDescent="0.3">
      <c r="A4" t="s">
        <v>74</v>
      </c>
      <c r="B4" s="3">
        <f>ForecastingBuildingStock!Y26</f>
        <v>8.8152547830757761</v>
      </c>
      <c r="F4" s="24" t="s">
        <v>7</v>
      </c>
      <c r="G4" s="3"/>
      <c r="H4" s="3">
        <f t="shared" si="0"/>
        <v>1.491605127211602</v>
      </c>
      <c r="I4" s="8">
        <f>IF(H4&gt;=M4,0,IF(I3=0,C19+C18,C19))</f>
        <v>1.101906847884472</v>
      </c>
      <c r="J4" s="8">
        <f t="shared" ref="J4:J13" si="5">M4-I4-K4</f>
        <v>30.914051383411842</v>
      </c>
      <c r="K4" s="8">
        <f>IF(H4&gt;=M4,0,IF(K3=0,C48+C47,C48))</f>
        <v>0.38969827932713003</v>
      </c>
      <c r="L4" s="8"/>
      <c r="M4" s="8">
        <f t="shared" si="1"/>
        <v>32.405656510623444</v>
      </c>
      <c r="N4" s="8">
        <f>'2017'!N4</f>
        <v>2.10005</v>
      </c>
      <c r="O4" s="8">
        <f>'2036'!O4-'2036'!K4</f>
        <v>34.505706510623448</v>
      </c>
      <c r="Q4" s="3">
        <f t="shared" si="2"/>
        <v>34.505706510623448</v>
      </c>
      <c r="R4" s="3">
        <f t="shared" si="3"/>
        <v>0.391118354324897</v>
      </c>
      <c r="S4" s="3">
        <f t="shared" si="4"/>
        <v>13.495815145252926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1.3588745474282944</v>
      </c>
      <c r="I5" s="8">
        <f t="shared" ref="I5:I13" si="6">IF(H5&gt;=M5,0,IF(I4=0,C20+C19,C20))</f>
        <v>1.0137543000537144</v>
      </c>
      <c r="J5" s="8">
        <f t="shared" si="5"/>
        <v>30.24985624995298</v>
      </c>
      <c r="K5" s="8">
        <f t="shared" ref="K5:K13" si="7">IF(H5&gt;=M5,0,IF(K4=0,C49+C48,C49))</f>
        <v>0.34512024737458008</v>
      </c>
      <c r="L5" s="8"/>
      <c r="M5" s="8">
        <f t="shared" si="1"/>
        <v>31.608730797381277</v>
      </c>
      <c r="N5" s="8">
        <f>'2017'!N5</f>
        <v>1.9598</v>
      </c>
      <c r="O5" s="8">
        <f>'2036'!O5-'2036'!K5</f>
        <v>33.568530797381278</v>
      </c>
      <c r="Q5" s="3">
        <f t="shared" si="2"/>
        <v>33.568530797381278</v>
      </c>
      <c r="R5" s="3">
        <f t="shared" si="3"/>
        <v>0.31852043575875089</v>
      </c>
      <c r="S5" s="3">
        <f t="shared" si="4"/>
        <v>10.692263057362934</v>
      </c>
    </row>
    <row r="6" spans="1:19" x14ac:dyDescent="0.3">
      <c r="A6" t="s">
        <v>21</v>
      </c>
      <c r="B6">
        <f>ForecastingBuildingStock!Y14</f>
        <v>6.7000000000000004E-2</v>
      </c>
      <c r="F6" s="24" t="s">
        <v>9</v>
      </c>
      <c r="G6" s="3"/>
      <c r="H6" s="3">
        <f t="shared" si="0"/>
        <v>2.5776939637580725</v>
      </c>
      <c r="I6" s="8">
        <f t="shared" si="6"/>
        <v>2.203813695768944</v>
      </c>
      <c r="J6" s="8">
        <f t="shared" si="5"/>
        <v>52.786642078936246</v>
      </c>
      <c r="K6" s="8">
        <f t="shared" si="7"/>
        <v>0.37388026798912843</v>
      </c>
      <c r="L6" s="8"/>
      <c r="M6" s="8">
        <f t="shared" si="1"/>
        <v>55.364336042694319</v>
      </c>
      <c r="N6" s="8">
        <f>'2017'!N6</f>
        <v>3.2249499999999998</v>
      </c>
      <c r="O6" s="8">
        <f>'2036'!O6-'2036'!K6</f>
        <v>58.589286042694319</v>
      </c>
      <c r="Q6" s="3">
        <f t="shared" si="2"/>
        <v>58.589286042694319</v>
      </c>
      <c r="R6" s="3">
        <f t="shared" si="3"/>
        <v>0.2583581140792881</v>
      </c>
      <c r="S6" s="3">
        <f t="shared" si="4"/>
        <v>15.137017447242462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1.2025669200353912</v>
      </c>
      <c r="I7" s="8">
        <f t="shared" si="6"/>
        <v>1.101906847884472</v>
      </c>
      <c r="J7" s="8">
        <f t="shared" si="5"/>
        <v>21.86080927208452</v>
      </c>
      <c r="K7" s="8">
        <f t="shared" si="7"/>
        <v>0.10066007215091918</v>
      </c>
      <c r="L7" s="8"/>
      <c r="M7" s="8">
        <f t="shared" si="1"/>
        <v>23.063376192119911</v>
      </c>
      <c r="N7" s="8">
        <f>'2017'!N7</f>
        <v>1.2775499999999997</v>
      </c>
      <c r="O7" s="8">
        <f>'2036'!O7-'2036'!K7</f>
        <v>24.340926192119912</v>
      </c>
      <c r="Q7" s="3">
        <f t="shared" si="2"/>
        <v>24.340926192119912</v>
      </c>
      <c r="R7" s="3">
        <f t="shared" si="3"/>
        <v>0.20852115377088962</v>
      </c>
      <c r="S7" s="3">
        <f t="shared" si="4"/>
        <v>5.0755980134329111</v>
      </c>
    </row>
    <row r="8" spans="1:19" x14ac:dyDescent="0.3">
      <c r="A8" t="s">
        <v>31</v>
      </c>
      <c r="B8" s="8">
        <f>B4*B6</f>
        <v>0.59062207046607706</v>
      </c>
      <c r="F8" s="24" t="s">
        <v>11</v>
      </c>
      <c r="G8" s="3"/>
      <c r="H8" s="3">
        <f t="shared" si="0"/>
        <v>1.3582382432295521</v>
      </c>
      <c r="I8" s="8">
        <f t="shared" si="6"/>
        <v>1.3222882174613666</v>
      </c>
      <c r="J8" s="8">
        <f t="shared" si="5"/>
        <v>22.612062627553485</v>
      </c>
      <c r="K8" s="8">
        <f t="shared" si="7"/>
        <v>3.5950025768185428E-2</v>
      </c>
      <c r="L8" s="8"/>
      <c r="M8" s="8">
        <f t="shared" si="1"/>
        <v>23.970300870783035</v>
      </c>
      <c r="N8" s="8">
        <f>'2017'!N8</f>
        <v>1.2812999999999999</v>
      </c>
      <c r="O8" s="8">
        <f>'2036'!O8-'2036'!K8</f>
        <v>25.251600870783037</v>
      </c>
      <c r="Q8" s="3">
        <f t="shared" si="2"/>
        <v>25.251600870783037</v>
      </c>
      <c r="R8" s="3">
        <f t="shared" si="3"/>
        <v>0.20623054710060093</v>
      </c>
      <c r="S8" s="3">
        <f t="shared" si="4"/>
        <v>5.2076514627475969</v>
      </c>
    </row>
    <row r="9" spans="1:19" x14ac:dyDescent="0.3">
      <c r="F9" s="24" t="s">
        <v>12</v>
      </c>
      <c r="G9" s="3"/>
      <c r="H9" s="3">
        <f t="shared" si="0"/>
        <v>0.90021949170703408</v>
      </c>
      <c r="I9" s="8">
        <f t="shared" si="6"/>
        <v>0.88152547830757766</v>
      </c>
      <c r="J9" s="8">
        <f t="shared" si="5"/>
        <v>29.510738083328693</v>
      </c>
      <c r="K9" s="8">
        <f t="shared" si="7"/>
        <v>1.8694013399456422E-2</v>
      </c>
      <c r="L9" s="8"/>
      <c r="M9" s="8">
        <f t="shared" si="1"/>
        <v>30.410957575035727</v>
      </c>
      <c r="N9" s="8">
        <f>'2017'!N9</f>
        <v>1.6111999999999997</v>
      </c>
      <c r="O9" s="8">
        <f>'2036'!O9-'2036'!K9</f>
        <v>32.022157575035727</v>
      </c>
      <c r="Q9" s="3">
        <f t="shared" si="2"/>
        <v>32.022157575035727</v>
      </c>
      <c r="R9" s="3">
        <f t="shared" si="3"/>
        <v>0.17628714622641511</v>
      </c>
      <c r="S9" s="3">
        <f t="shared" si="4"/>
        <v>5.6450947749156297</v>
      </c>
    </row>
    <row r="10" spans="1:19" x14ac:dyDescent="0.3">
      <c r="F10" s="24" t="s">
        <v>13</v>
      </c>
      <c r="G10" s="3"/>
      <c r="H10" s="3">
        <f t="shared" si="0"/>
        <v>0.54473329832254813</v>
      </c>
      <c r="I10" s="8">
        <f t="shared" si="6"/>
        <v>0.5289152869845466</v>
      </c>
      <c r="J10" s="8">
        <f t="shared" si="5"/>
        <v>25.312949592551995</v>
      </c>
      <c r="K10" s="8">
        <f t="shared" si="7"/>
        <v>1.5818011338001588E-2</v>
      </c>
      <c r="L10" s="8"/>
      <c r="M10" s="8">
        <f t="shared" si="1"/>
        <v>25.857682890874543</v>
      </c>
      <c r="N10" s="8">
        <f>'2017'!N10</f>
        <v>1.3680500000000002</v>
      </c>
      <c r="O10" s="8">
        <f>'2036'!O10-'2036'!K10</f>
        <v>27.225732890874543</v>
      </c>
      <c r="Q10" s="3">
        <f t="shared" si="2"/>
        <v>27.225732890874543</v>
      </c>
      <c r="R10" s="3">
        <f t="shared" si="3"/>
        <v>0.16459877197470851</v>
      </c>
      <c r="S10" s="3">
        <f t="shared" si="4"/>
        <v>4.4813221999493802</v>
      </c>
    </row>
    <row r="11" spans="1:19" x14ac:dyDescent="0.3">
      <c r="F11" s="17" t="s">
        <v>138</v>
      </c>
      <c r="G11" s="3"/>
      <c r="H11" s="3">
        <f t="shared" si="0"/>
        <v>0.45370474843033559</v>
      </c>
      <c r="I11" s="8">
        <f t="shared" si="6"/>
        <v>0.44076273915378883</v>
      </c>
      <c r="J11" s="8">
        <f t="shared" si="5"/>
        <v>38.693316057547129</v>
      </c>
      <c r="K11" s="8">
        <f t="shared" si="7"/>
        <v>1.2942009276546753E-2</v>
      </c>
      <c r="L11" s="8"/>
      <c r="M11" s="8">
        <f t="shared" si="1"/>
        <v>39.147020805977469</v>
      </c>
      <c r="N11" s="8">
        <f>'2017'!N11</f>
        <v>0.88985000000000003</v>
      </c>
      <c r="O11" s="8">
        <f>'2036'!O11-'2036'!K11</f>
        <v>40.036870805977472</v>
      </c>
      <c r="Q11" s="3">
        <f t="shared" si="2"/>
        <v>40.036870805977472</v>
      </c>
      <c r="R11" s="3">
        <f t="shared" si="3"/>
        <v>0.15069629712872953</v>
      </c>
      <c r="S11" s="3">
        <f t="shared" si="4"/>
        <v>6.0334081790821381</v>
      </c>
    </row>
    <row r="12" spans="1:19" x14ac:dyDescent="0.3">
      <c r="F12" s="17" t="s">
        <v>139</v>
      </c>
      <c r="G12" s="3"/>
      <c r="H12" s="3">
        <f t="shared" si="0"/>
        <v>8.6280061843645017E-3</v>
      </c>
      <c r="I12" s="8">
        <f t="shared" si="6"/>
        <v>0</v>
      </c>
      <c r="J12" s="8">
        <f t="shared" si="5"/>
        <v>38.463108131954655</v>
      </c>
      <c r="K12" s="8">
        <f t="shared" si="7"/>
        <v>8.6280061843645017E-3</v>
      </c>
      <c r="L12" s="8"/>
      <c r="M12" s="8">
        <f t="shared" si="1"/>
        <v>38.471736138139022</v>
      </c>
      <c r="N12" s="8">
        <v>0</v>
      </c>
      <c r="O12" s="8">
        <f>'2036'!O12-'2036'!K12</f>
        <v>38.471736138139022</v>
      </c>
      <c r="Q12" s="3">
        <f t="shared" si="2"/>
        <v>38.471736138139022</v>
      </c>
      <c r="R12" s="3">
        <f t="shared" si="3"/>
        <v>6.7000000000000004E-2</v>
      </c>
      <c r="S12" s="3">
        <f t="shared" si="4"/>
        <v>2.5776063212553146</v>
      </c>
    </row>
    <row r="13" spans="1:19" x14ac:dyDescent="0.3">
      <c r="F13" s="24" t="s">
        <v>140</v>
      </c>
      <c r="G13" s="3"/>
      <c r="H13" s="3">
        <f t="shared" si="0"/>
        <v>0</v>
      </c>
      <c r="I13" s="8">
        <f t="shared" si="6"/>
        <v>0</v>
      </c>
      <c r="J13" s="8">
        <f t="shared" si="5"/>
        <v>36.545646315842788</v>
      </c>
      <c r="K13" s="8">
        <f t="shared" si="7"/>
        <v>0</v>
      </c>
      <c r="L13" s="8">
        <f>ForecastingBuildingStock!Y12</f>
        <v>5.4514109949754115</v>
      </c>
      <c r="M13" s="8">
        <f t="shared" si="1"/>
        <v>36.545646315842788</v>
      </c>
      <c r="N13" s="8">
        <v>0</v>
      </c>
      <c r="O13" s="8">
        <f>'2036'!O13-'2036'!I13-'2036'!K13+'2036'!L13</f>
        <v>36.545646315842788</v>
      </c>
      <c r="Q13" s="3">
        <f>O13</f>
        <v>36.545646315842788</v>
      </c>
      <c r="R13" s="3">
        <f>J28</f>
        <v>6.7000000000000004E-2</v>
      </c>
      <c r="S13" s="3">
        <f>Q13*R13</f>
        <v>2.4485583031614668</v>
      </c>
    </row>
    <row r="14" spans="1:19" x14ac:dyDescent="0.3">
      <c r="F14" s="25" t="s">
        <v>15</v>
      </c>
      <c r="G14" s="5"/>
      <c r="H14" s="5"/>
      <c r="I14" s="5">
        <f>ForecastingBuildingStock!Y26</f>
        <v>8.8152547830757761</v>
      </c>
      <c r="J14" s="7">
        <f>M14-I14-K14</f>
        <v>342.35693550922781</v>
      </c>
      <c r="K14" s="5">
        <f>SUM(K2:K13)</f>
        <v>1.4380010307274169</v>
      </c>
      <c r="L14" s="5">
        <f>SUM(L2:L13)</f>
        <v>5.4514109949754115</v>
      </c>
      <c r="M14" s="5">
        <f t="shared" si="1"/>
        <v>352.61019132303102</v>
      </c>
      <c r="N14" s="7">
        <f>'2017'!N12</f>
        <v>14.78725</v>
      </c>
      <c r="O14" s="5">
        <f>SUM(O2:O13)</f>
        <v>367.39744132303099</v>
      </c>
    </row>
    <row r="16" spans="1:19" ht="55.2" customHeight="1" x14ac:dyDescent="0.3">
      <c r="A16" s="32" t="s">
        <v>51</v>
      </c>
      <c r="B16" s="18" t="s">
        <v>52</v>
      </c>
      <c r="F16" s="23" t="s">
        <v>50</v>
      </c>
      <c r="G16" s="23"/>
      <c r="H16" s="23"/>
      <c r="I16" s="23" t="s">
        <v>112</v>
      </c>
      <c r="J16" s="23" t="s">
        <v>113</v>
      </c>
      <c r="K16" s="23"/>
      <c r="L16" s="23" t="s">
        <v>135</v>
      </c>
      <c r="M16" s="23"/>
      <c r="N16" s="23" t="s">
        <v>143</v>
      </c>
      <c r="O16" s="23" t="s">
        <v>106</v>
      </c>
    </row>
    <row r="17" spans="1:15" x14ac:dyDescent="0.3">
      <c r="A17" s="17" t="s">
        <v>5</v>
      </c>
      <c r="B17">
        <v>1</v>
      </c>
      <c r="C17" s="8">
        <f>($I$14/100)*B17</f>
        <v>8.8152547830757766E-2</v>
      </c>
      <c r="F17" s="24" t="s">
        <v>5</v>
      </c>
      <c r="G17" s="8"/>
      <c r="H17" s="8"/>
      <c r="I17">
        <f>$B$6</f>
        <v>6.7000000000000004E-2</v>
      </c>
      <c r="J17" s="16">
        <f>'2017'!J15</f>
        <v>0.52499873976055444</v>
      </c>
      <c r="K17" s="16"/>
      <c r="L17" s="16">
        <f>$B$6</f>
        <v>6.7000000000000004E-2</v>
      </c>
      <c r="M17" s="16"/>
      <c r="N17" s="16">
        <f>'2017'!J15</f>
        <v>0.52499873976055444</v>
      </c>
      <c r="O17" s="8"/>
    </row>
    <row r="18" spans="1:15" x14ac:dyDescent="0.3">
      <c r="A18" s="17" t="s">
        <v>6</v>
      </c>
      <c r="B18">
        <v>1.5</v>
      </c>
      <c r="C18" s="8">
        <f t="shared" ref="C18:C28" si="8">($I$14/100)*B18</f>
        <v>0.13222882174613665</v>
      </c>
      <c r="F18" s="24" t="s">
        <v>6</v>
      </c>
      <c r="G18" s="8"/>
      <c r="H18" s="8"/>
      <c r="I18">
        <f t="shared" ref="I18:I28" si="9">$B$6</f>
        <v>6.7000000000000004E-2</v>
      </c>
      <c r="J18" s="16">
        <f>'2017'!J16</f>
        <v>0.4658932152406417</v>
      </c>
      <c r="K18" s="16"/>
      <c r="L18" s="16">
        <f t="shared" ref="L18:L28" si="10">$B$6</f>
        <v>6.7000000000000004E-2</v>
      </c>
      <c r="M18" s="16"/>
      <c r="N18" s="16">
        <f>'2017'!J16</f>
        <v>0.4658932152406417</v>
      </c>
      <c r="O18" s="8"/>
    </row>
    <row r="19" spans="1:15" x14ac:dyDescent="0.3">
      <c r="A19" s="24" t="s">
        <v>7</v>
      </c>
      <c r="B19">
        <v>12.5</v>
      </c>
      <c r="C19" s="8">
        <f t="shared" si="8"/>
        <v>1.101906847884472</v>
      </c>
      <c r="F19" s="24" t="s">
        <v>7</v>
      </c>
      <c r="G19" s="8"/>
      <c r="H19" s="8"/>
      <c r="I19">
        <f t="shared" si="9"/>
        <v>6.7000000000000004E-2</v>
      </c>
      <c r="J19" s="16">
        <f>'2017'!J17</f>
        <v>0.391118354324897</v>
      </c>
      <c r="K19" s="16"/>
      <c r="L19" s="16">
        <f t="shared" si="10"/>
        <v>6.7000000000000004E-2</v>
      </c>
      <c r="M19" s="16"/>
      <c r="N19" s="16">
        <f>'2017'!J17</f>
        <v>0.391118354324897</v>
      </c>
      <c r="O19" s="8"/>
    </row>
    <row r="20" spans="1:15" x14ac:dyDescent="0.3">
      <c r="A20" s="17" t="s">
        <v>8</v>
      </c>
      <c r="B20">
        <v>11.5</v>
      </c>
      <c r="C20" s="8">
        <f t="shared" si="8"/>
        <v>1.0137543000537144</v>
      </c>
      <c r="F20" s="24" t="s">
        <v>8</v>
      </c>
      <c r="G20" s="8"/>
      <c r="H20" s="8"/>
      <c r="I20">
        <f t="shared" si="9"/>
        <v>6.7000000000000004E-2</v>
      </c>
      <c r="J20" s="16">
        <f>'2017'!J18</f>
        <v>0.31852043575875089</v>
      </c>
      <c r="K20" s="16"/>
      <c r="L20" s="16">
        <f t="shared" si="10"/>
        <v>6.7000000000000004E-2</v>
      </c>
      <c r="M20" s="16"/>
      <c r="N20" s="16">
        <f>'2017'!J18</f>
        <v>0.31852043575875089</v>
      </c>
      <c r="O20" s="8"/>
    </row>
    <row r="21" spans="1:15" x14ac:dyDescent="0.3">
      <c r="A21" s="17" t="s">
        <v>9</v>
      </c>
      <c r="B21">
        <v>25</v>
      </c>
      <c r="C21" s="8">
        <f t="shared" si="8"/>
        <v>2.203813695768944</v>
      </c>
      <c r="F21" s="24" t="s">
        <v>9</v>
      </c>
      <c r="G21" s="8"/>
      <c r="H21" s="8"/>
      <c r="I21">
        <f t="shared" si="9"/>
        <v>6.7000000000000004E-2</v>
      </c>
      <c r="J21" s="16">
        <f>'2017'!J19</f>
        <v>0.2583581140792881</v>
      </c>
      <c r="K21" s="16"/>
      <c r="L21" s="16">
        <f t="shared" si="10"/>
        <v>6.7000000000000004E-2</v>
      </c>
      <c r="M21" s="16"/>
      <c r="N21" s="16">
        <f>'2017'!J19</f>
        <v>0.2583581140792881</v>
      </c>
      <c r="O21" s="8"/>
    </row>
    <row r="22" spans="1:15" x14ac:dyDescent="0.3">
      <c r="A22" s="24" t="s">
        <v>10</v>
      </c>
      <c r="B22">
        <v>12.5</v>
      </c>
      <c r="C22" s="8">
        <f t="shared" si="8"/>
        <v>1.101906847884472</v>
      </c>
      <c r="F22" s="24" t="s">
        <v>10</v>
      </c>
      <c r="G22" s="8"/>
      <c r="H22" s="8"/>
      <c r="I22">
        <f t="shared" si="9"/>
        <v>6.7000000000000004E-2</v>
      </c>
      <c r="J22" s="16">
        <f>'2017'!J20</f>
        <v>0.20852115377088962</v>
      </c>
      <c r="K22" s="16"/>
      <c r="L22" s="16">
        <f t="shared" si="10"/>
        <v>6.7000000000000004E-2</v>
      </c>
      <c r="M22" s="16"/>
      <c r="N22" s="16">
        <f>'2017'!J20</f>
        <v>0.20852115377088962</v>
      </c>
      <c r="O22" s="8"/>
    </row>
    <row r="23" spans="1:15" x14ac:dyDescent="0.3">
      <c r="A23" s="17" t="s">
        <v>11</v>
      </c>
      <c r="B23">
        <v>15</v>
      </c>
      <c r="C23" s="8">
        <f t="shared" si="8"/>
        <v>1.3222882174613666</v>
      </c>
      <c r="F23" s="24" t="s">
        <v>11</v>
      </c>
      <c r="G23" s="8"/>
      <c r="H23" s="8"/>
      <c r="I23">
        <f t="shared" si="9"/>
        <v>6.7000000000000004E-2</v>
      </c>
      <c r="J23" s="16">
        <f>'2017'!J21</f>
        <v>0.20623054710060093</v>
      </c>
      <c r="K23" s="16"/>
      <c r="L23" s="16">
        <f t="shared" si="10"/>
        <v>6.7000000000000004E-2</v>
      </c>
      <c r="M23" s="16"/>
      <c r="N23" s="16">
        <f>'2017'!J21</f>
        <v>0.20623054710060093</v>
      </c>
      <c r="O23" s="8"/>
    </row>
    <row r="24" spans="1:15" x14ac:dyDescent="0.3">
      <c r="A24" s="17" t="s">
        <v>12</v>
      </c>
      <c r="B24">
        <v>10</v>
      </c>
      <c r="C24" s="8">
        <f t="shared" si="8"/>
        <v>0.88152547830757766</v>
      </c>
      <c r="F24" s="24" t="s">
        <v>12</v>
      </c>
      <c r="G24" s="8"/>
      <c r="H24" s="8"/>
      <c r="I24">
        <f t="shared" si="9"/>
        <v>6.7000000000000004E-2</v>
      </c>
      <c r="J24" s="16">
        <f>'2017'!J22</f>
        <v>0.17628714622641511</v>
      </c>
      <c r="K24" s="16"/>
      <c r="L24" s="16">
        <f t="shared" si="10"/>
        <v>6.7000000000000004E-2</v>
      </c>
      <c r="M24" s="16"/>
      <c r="N24" s="16">
        <f>'2017'!J22</f>
        <v>0.17628714622641511</v>
      </c>
      <c r="O24" s="8"/>
    </row>
    <row r="25" spans="1:15" x14ac:dyDescent="0.3">
      <c r="A25" s="24" t="s">
        <v>13</v>
      </c>
      <c r="B25">
        <v>6</v>
      </c>
      <c r="C25" s="8">
        <f t="shared" si="8"/>
        <v>0.5289152869845466</v>
      </c>
      <c r="F25" s="24" t="s">
        <v>13</v>
      </c>
      <c r="G25" s="8"/>
      <c r="H25" s="8"/>
      <c r="I25">
        <f t="shared" si="9"/>
        <v>6.7000000000000004E-2</v>
      </c>
      <c r="J25" s="16">
        <f>'2017'!J23</f>
        <v>0.16459877197470851</v>
      </c>
      <c r="K25" s="16"/>
      <c r="L25" s="16">
        <f t="shared" si="10"/>
        <v>6.7000000000000004E-2</v>
      </c>
      <c r="M25" s="16"/>
      <c r="N25" s="16">
        <f>'2017'!J23</f>
        <v>0.16459877197470851</v>
      </c>
      <c r="O25" s="8"/>
    </row>
    <row r="26" spans="1:15" x14ac:dyDescent="0.3">
      <c r="A26" s="17" t="s">
        <v>138</v>
      </c>
      <c r="B26">
        <v>5</v>
      </c>
      <c r="C26" s="8">
        <f t="shared" si="8"/>
        <v>0.44076273915378883</v>
      </c>
      <c r="F26" s="17" t="s">
        <v>138</v>
      </c>
      <c r="G26" s="8"/>
      <c r="H26" s="8"/>
      <c r="I26">
        <f t="shared" si="9"/>
        <v>6.7000000000000004E-2</v>
      </c>
      <c r="J26" s="16">
        <f>'2017'!J24</f>
        <v>0.15069629712872953</v>
      </c>
      <c r="K26" s="16"/>
      <c r="L26" s="16">
        <f t="shared" si="10"/>
        <v>6.7000000000000004E-2</v>
      </c>
      <c r="M26" s="16"/>
      <c r="N26" s="16">
        <f>'2017'!J24</f>
        <v>0.15069629712872953</v>
      </c>
      <c r="O26" s="8"/>
    </row>
    <row r="27" spans="1:15" x14ac:dyDescent="0.3">
      <c r="A27" s="17" t="s">
        <v>139</v>
      </c>
      <c r="B27">
        <v>0</v>
      </c>
      <c r="C27" s="8">
        <f t="shared" si="8"/>
        <v>0</v>
      </c>
      <c r="F27" s="17" t="s">
        <v>139</v>
      </c>
      <c r="G27" s="8"/>
      <c r="H27" s="8"/>
      <c r="I27">
        <f t="shared" si="9"/>
        <v>6.7000000000000004E-2</v>
      </c>
      <c r="J27" s="16">
        <f>'2030'!J26</f>
        <v>6.7000000000000004E-2</v>
      </c>
      <c r="K27" s="7"/>
      <c r="L27" s="16">
        <f t="shared" si="10"/>
        <v>6.7000000000000004E-2</v>
      </c>
      <c r="M27" s="16"/>
      <c r="N27" s="16">
        <f>'2017'!J25</f>
        <v>0.2692514531099427</v>
      </c>
      <c r="O27" s="8"/>
    </row>
    <row r="28" spans="1:15" x14ac:dyDescent="0.3">
      <c r="A28" s="24" t="s">
        <v>140</v>
      </c>
      <c r="B28">
        <v>0</v>
      </c>
      <c r="C28" s="8">
        <f t="shared" si="8"/>
        <v>0</v>
      </c>
      <c r="F28" s="24" t="s">
        <v>140</v>
      </c>
      <c r="G28" s="8"/>
      <c r="H28" s="8"/>
      <c r="I28">
        <f t="shared" si="9"/>
        <v>6.7000000000000004E-2</v>
      </c>
      <c r="J28" s="16">
        <f>B6</f>
        <v>6.7000000000000004E-2</v>
      </c>
      <c r="K28" s="7"/>
      <c r="L28" s="16">
        <f t="shared" si="10"/>
        <v>6.7000000000000004E-2</v>
      </c>
      <c r="M28" s="16"/>
      <c r="N28" s="16"/>
      <c r="O28" s="8"/>
    </row>
    <row r="29" spans="1:15" x14ac:dyDescent="0.3">
      <c r="B29">
        <f>SUM(B17:B28)</f>
        <v>100</v>
      </c>
      <c r="F29" s="25" t="s">
        <v>43</v>
      </c>
      <c r="G29" s="7"/>
      <c r="H29" s="7"/>
      <c r="I29" s="2">
        <f>AVERAGE(I18:I27)</f>
        <v>6.699999999999999E-2</v>
      </c>
      <c r="J29" s="7">
        <f>(1/O14)*(SUM(S2:S13))</f>
        <v>0.21528368725440519</v>
      </c>
      <c r="L29" s="28">
        <f>AVERAGE(L17:L27)</f>
        <v>6.699999999999999E-2</v>
      </c>
      <c r="M29" s="28"/>
      <c r="N29" s="7">
        <f>AVERAGE(N17:N28)</f>
        <v>0.28495220258867443</v>
      </c>
      <c r="O29" s="7">
        <f>O44/O14</f>
        <v>0.21052777435963427</v>
      </c>
    </row>
    <row r="30" spans="1:15" x14ac:dyDescent="0.3">
      <c r="K30" s="35"/>
      <c r="L30" s="35"/>
      <c r="M30" s="35"/>
      <c r="N30" s="35"/>
    </row>
    <row r="31" spans="1:15" ht="57.6" x14ac:dyDescent="0.3">
      <c r="A31" s="26" t="s">
        <v>95</v>
      </c>
      <c r="B31" s="18" t="s">
        <v>52</v>
      </c>
      <c r="F31" s="23" t="s">
        <v>114</v>
      </c>
      <c r="G31" s="23"/>
      <c r="H31" s="23"/>
      <c r="I31" s="23" t="s">
        <v>57</v>
      </c>
      <c r="J31" s="23" t="s">
        <v>60</v>
      </c>
      <c r="K31" s="23"/>
      <c r="L31" s="23" t="s">
        <v>136</v>
      </c>
      <c r="M31" s="23"/>
      <c r="N31" s="23" t="s">
        <v>144</v>
      </c>
      <c r="O31" s="23" t="s">
        <v>61</v>
      </c>
    </row>
    <row r="32" spans="1:15" x14ac:dyDescent="0.3">
      <c r="A32" s="17" t="s">
        <v>5</v>
      </c>
      <c r="B32" s="3">
        <v>2.2000000000000002</v>
      </c>
      <c r="F32" s="24" t="s">
        <v>5</v>
      </c>
      <c r="I32" s="8">
        <f t="shared" ref="I32:J43" si="11">I2*I17</f>
        <v>5.9062207046607709E-3</v>
      </c>
      <c r="J32" s="8">
        <f t="shared" si="11"/>
        <v>3.7343781512641634</v>
      </c>
      <c r="K32" s="8"/>
      <c r="L32" s="8"/>
      <c r="M32" s="8"/>
      <c r="N32" s="8">
        <f>N2*N17</f>
        <v>0.24995189999999995</v>
      </c>
      <c r="O32" s="8">
        <f t="shared" ref="O32:O43" si="12">SUM(I32:N32)</f>
        <v>3.9902362719688242</v>
      </c>
    </row>
    <row r="33" spans="1:15" x14ac:dyDescent="0.3">
      <c r="A33" s="17" t="s">
        <v>6</v>
      </c>
      <c r="B33" s="3">
        <v>3</v>
      </c>
      <c r="F33" s="24" t="s">
        <v>6</v>
      </c>
      <c r="I33" s="8">
        <f t="shared" si="11"/>
        <v>8.8593310569911564E-3</v>
      </c>
      <c r="J33" s="8">
        <f t="shared" si="11"/>
        <v>3.864415287928967</v>
      </c>
      <c r="K33" s="8"/>
      <c r="L33" s="8"/>
      <c r="M33" s="8"/>
      <c r="N33" s="8">
        <f t="shared" ref="N33:N43" si="13">N3*N18</f>
        <v>0.27879049999999994</v>
      </c>
      <c r="O33" s="8">
        <f t="shared" si="12"/>
        <v>4.1520651189859583</v>
      </c>
    </row>
    <row r="34" spans="1:15" x14ac:dyDescent="0.3">
      <c r="A34" s="17" t="s">
        <v>7</v>
      </c>
      <c r="B34" s="3">
        <v>12.1</v>
      </c>
      <c r="F34" s="24" t="s">
        <v>7</v>
      </c>
      <c r="I34" s="8">
        <f t="shared" si="11"/>
        <v>7.3827758808259633E-2</v>
      </c>
      <c r="J34" s="8">
        <f t="shared" si="11"/>
        <v>12.091052902595345</v>
      </c>
      <c r="K34" s="8"/>
      <c r="L34" s="8"/>
      <c r="M34" s="8"/>
      <c r="N34" s="8">
        <f t="shared" si="13"/>
        <v>0.82136809999999993</v>
      </c>
      <c r="O34" s="8">
        <f t="shared" si="12"/>
        <v>12.986248761403605</v>
      </c>
    </row>
    <row r="35" spans="1:15" x14ac:dyDescent="0.3">
      <c r="A35" s="17" t="s">
        <v>8</v>
      </c>
      <c r="B35" s="3">
        <v>11.2</v>
      </c>
      <c r="F35" s="24" t="s">
        <v>8</v>
      </c>
      <c r="I35" s="8">
        <f t="shared" si="11"/>
        <v>6.7921538103598869E-2</v>
      </c>
      <c r="J35" s="8">
        <f t="shared" si="11"/>
        <v>9.6351973943745968</v>
      </c>
      <c r="K35" s="8"/>
      <c r="L35" s="8"/>
      <c r="M35" s="8"/>
      <c r="N35" s="8">
        <f t="shared" si="13"/>
        <v>0.62423635</v>
      </c>
      <c r="O35" s="8">
        <f t="shared" si="12"/>
        <v>10.327355282478196</v>
      </c>
    </row>
    <row r="36" spans="1:15" x14ac:dyDescent="0.3">
      <c r="A36" s="17" t="s">
        <v>9</v>
      </c>
      <c r="B36" s="3">
        <v>19.8</v>
      </c>
      <c r="F36" s="24" t="s">
        <v>9</v>
      </c>
      <c r="I36" s="8">
        <f t="shared" si="11"/>
        <v>0.14765551761651927</v>
      </c>
      <c r="J36" s="8">
        <f t="shared" si="11"/>
        <v>13.63785729609236</v>
      </c>
      <c r="K36" s="8"/>
      <c r="L36" s="8"/>
      <c r="M36" s="8"/>
      <c r="N36" s="8">
        <f t="shared" si="13"/>
        <v>0.83319200000000015</v>
      </c>
      <c r="O36" s="8">
        <f t="shared" si="12"/>
        <v>14.618704813708879</v>
      </c>
    </row>
    <row r="37" spans="1:15" x14ac:dyDescent="0.3">
      <c r="A37" s="17" t="s">
        <v>10</v>
      </c>
      <c r="B37" s="3">
        <v>7.7</v>
      </c>
      <c r="F37" s="24" t="s">
        <v>10</v>
      </c>
      <c r="I37" s="8">
        <f t="shared" si="11"/>
        <v>7.3827758808259633E-2</v>
      </c>
      <c r="J37" s="8">
        <f t="shared" si="11"/>
        <v>4.5584411717804256</v>
      </c>
      <c r="K37" s="8"/>
      <c r="L37" s="8"/>
      <c r="M37" s="8"/>
      <c r="N37" s="8">
        <f t="shared" si="13"/>
        <v>0.26639619999999997</v>
      </c>
      <c r="O37" s="8">
        <f t="shared" si="12"/>
        <v>4.898665130588685</v>
      </c>
    </row>
    <row r="38" spans="1:15" x14ac:dyDescent="0.3">
      <c r="A38" s="17" t="s">
        <v>11</v>
      </c>
      <c r="B38" s="3">
        <v>11.318866310478578</v>
      </c>
      <c r="F38" s="24" t="s">
        <v>11</v>
      </c>
      <c r="I38" s="8">
        <f t="shared" si="11"/>
        <v>8.8593310569911571E-2</v>
      </c>
      <c r="J38" s="8">
        <f t="shared" si="11"/>
        <v>4.6632980467534066</v>
      </c>
      <c r="K38" s="8"/>
      <c r="L38" s="8"/>
      <c r="M38" s="8"/>
      <c r="N38" s="8">
        <f t="shared" si="13"/>
        <v>0.26424319999999996</v>
      </c>
      <c r="O38" s="8">
        <f t="shared" si="12"/>
        <v>5.0161345573233183</v>
      </c>
    </row>
    <row r="39" spans="1:15" x14ac:dyDescent="0.3">
      <c r="A39" s="17" t="s">
        <v>12</v>
      </c>
      <c r="B39" s="3">
        <v>10.4</v>
      </c>
      <c r="F39" s="24" t="s">
        <v>12</v>
      </c>
      <c r="I39" s="8">
        <f t="shared" si="11"/>
        <v>5.9062207046607709E-2</v>
      </c>
      <c r="J39" s="8">
        <f t="shared" si="11"/>
        <v>5.2023637997452026</v>
      </c>
      <c r="K39" s="8"/>
      <c r="L39" s="8"/>
      <c r="M39" s="8"/>
      <c r="N39" s="8">
        <f t="shared" si="13"/>
        <v>0.28403384999999998</v>
      </c>
      <c r="O39" s="8">
        <f t="shared" si="12"/>
        <v>5.5454598567918101</v>
      </c>
    </row>
    <row r="40" spans="1:15" x14ac:dyDescent="0.3">
      <c r="A40" s="17" t="s">
        <v>13</v>
      </c>
      <c r="B40" s="3">
        <v>9.1999999999999993</v>
      </c>
      <c r="F40" s="24" t="s">
        <v>13</v>
      </c>
      <c r="I40" s="8">
        <f t="shared" si="11"/>
        <v>3.5437324227964626E-2</v>
      </c>
      <c r="J40" s="8">
        <f t="shared" si="11"/>
        <v>4.1664804179917567</v>
      </c>
      <c r="K40" s="8"/>
      <c r="L40" s="8"/>
      <c r="M40" s="8"/>
      <c r="N40" s="8">
        <f t="shared" si="13"/>
        <v>0.22517935000000003</v>
      </c>
      <c r="O40" s="8">
        <f t="shared" si="12"/>
        <v>4.4270970922197215</v>
      </c>
    </row>
    <row r="41" spans="1:15" x14ac:dyDescent="0.3">
      <c r="A41" s="17" t="s">
        <v>138</v>
      </c>
      <c r="B41" s="3">
        <v>6.9</v>
      </c>
      <c r="F41" s="17" t="s">
        <v>138</v>
      </c>
      <c r="I41" s="8">
        <f t="shared" si="11"/>
        <v>2.9531103523303855E-2</v>
      </c>
      <c r="J41" s="8">
        <f t="shared" si="11"/>
        <v>5.830939453503964</v>
      </c>
      <c r="K41" s="7"/>
      <c r="L41" s="7"/>
      <c r="M41" s="7"/>
      <c r="N41" s="8">
        <f t="shared" si="13"/>
        <v>0.13409709999999997</v>
      </c>
      <c r="O41" s="8">
        <f t="shared" si="12"/>
        <v>5.9945676570272681</v>
      </c>
    </row>
    <row r="42" spans="1:15" x14ac:dyDescent="0.3">
      <c r="A42" s="17" t="s">
        <v>139</v>
      </c>
      <c r="B42" s="3">
        <v>6.1811336895214026</v>
      </c>
      <c r="F42" s="17" t="s">
        <v>139</v>
      </c>
      <c r="I42" s="8">
        <f t="shared" si="11"/>
        <v>0</v>
      </c>
      <c r="J42" s="8">
        <f t="shared" si="11"/>
        <v>2.577028244840962</v>
      </c>
      <c r="L42" s="8"/>
      <c r="M42" s="8"/>
      <c r="N42" s="8">
        <f t="shared" si="13"/>
        <v>0</v>
      </c>
      <c r="O42" s="8">
        <f t="shared" si="12"/>
        <v>2.577028244840962</v>
      </c>
    </row>
    <row r="43" spans="1:15" x14ac:dyDescent="0.3">
      <c r="A43" s="24" t="s">
        <v>140</v>
      </c>
      <c r="B43" s="3"/>
      <c r="F43" s="24" t="s">
        <v>140</v>
      </c>
      <c r="I43" s="8">
        <f t="shared" si="11"/>
        <v>0</v>
      </c>
      <c r="J43" s="8">
        <f t="shared" si="11"/>
        <v>2.4485583031614668</v>
      </c>
      <c r="L43" s="8">
        <f>L28*ForecastingBuildingStock!Y12</f>
        <v>0.3652445366633526</v>
      </c>
      <c r="M43" s="8"/>
      <c r="N43" s="8">
        <f t="shared" si="13"/>
        <v>0</v>
      </c>
      <c r="O43" s="8">
        <f t="shared" si="12"/>
        <v>2.8138028398248194</v>
      </c>
    </row>
    <row r="44" spans="1:15" x14ac:dyDescent="0.3">
      <c r="F44" s="2" t="s">
        <v>15</v>
      </c>
      <c r="G44" s="2"/>
      <c r="H44" s="2"/>
      <c r="I44" s="7">
        <f>SUM(I32:I43)</f>
        <v>0.59062207046607718</v>
      </c>
      <c r="J44" s="7">
        <f>SUM(J32:J43)</f>
        <v>72.410010470032603</v>
      </c>
      <c r="L44" s="7">
        <f>SUM(L32:L43)</f>
        <v>0.3652445366633526</v>
      </c>
      <c r="M44" s="7"/>
      <c r="N44" s="7">
        <f>SUM(N32:N43)</f>
        <v>3.9814885500000003</v>
      </c>
      <c r="O44" s="7">
        <f>SUM(O32:O43)</f>
        <v>77.347365627162034</v>
      </c>
    </row>
    <row r="45" spans="1:15" x14ac:dyDescent="0.3">
      <c r="A45" s="26" t="s">
        <v>98</v>
      </c>
      <c r="B45" s="26" t="s">
        <v>52</v>
      </c>
      <c r="C45" s="26" t="s">
        <v>99</v>
      </c>
    </row>
    <row r="46" spans="1:15" x14ac:dyDescent="0.3">
      <c r="A46" s="17" t="s">
        <v>5</v>
      </c>
      <c r="B46">
        <v>1.5</v>
      </c>
      <c r="C46" s="8">
        <f>(ForecastingBuildingStock!$Y$20/100)*B46</f>
        <v>2.1570015460911255E-2</v>
      </c>
    </row>
    <row r="47" spans="1:15" x14ac:dyDescent="0.3">
      <c r="A47" s="17" t="s">
        <v>6</v>
      </c>
      <c r="B47">
        <v>8</v>
      </c>
      <c r="C47" s="8">
        <f>(ForecastingBuildingStock!$Y$20/100)*B47</f>
        <v>0.11504008245819336</v>
      </c>
    </row>
    <row r="48" spans="1:15" x14ac:dyDescent="0.3">
      <c r="A48" s="17" t="s">
        <v>7</v>
      </c>
      <c r="B48">
        <v>27.1</v>
      </c>
      <c r="C48" s="8">
        <f>(ForecastingBuildingStock!$Y$20/100)*B48</f>
        <v>0.38969827932713003</v>
      </c>
    </row>
    <row r="49" spans="1:3" x14ac:dyDescent="0.3">
      <c r="A49" s="17" t="s">
        <v>8</v>
      </c>
      <c r="B49">
        <v>24</v>
      </c>
      <c r="C49" s="8">
        <f>(ForecastingBuildingStock!$Y$20/100)*B49</f>
        <v>0.34512024737458008</v>
      </c>
    </row>
    <row r="50" spans="1:3" x14ac:dyDescent="0.3">
      <c r="A50" s="17" t="s">
        <v>9</v>
      </c>
      <c r="B50">
        <v>26</v>
      </c>
      <c r="C50" s="8">
        <f>(ForecastingBuildingStock!$Y$20/100)*B50</f>
        <v>0.37388026798912843</v>
      </c>
    </row>
    <row r="51" spans="1:3" x14ac:dyDescent="0.3">
      <c r="A51" s="17" t="s">
        <v>10</v>
      </c>
      <c r="B51">
        <v>7</v>
      </c>
      <c r="C51" s="8">
        <f>(ForecastingBuildingStock!$Y$20/100)*B51</f>
        <v>0.10066007215091918</v>
      </c>
    </row>
    <row r="52" spans="1:3" x14ac:dyDescent="0.3">
      <c r="A52" s="17" t="s">
        <v>11</v>
      </c>
      <c r="B52">
        <v>2.5</v>
      </c>
      <c r="C52" s="8">
        <f>(ForecastingBuildingStock!$Y$20/100)*B52</f>
        <v>3.5950025768185428E-2</v>
      </c>
    </row>
    <row r="53" spans="1:3" x14ac:dyDescent="0.3">
      <c r="A53" s="17" t="s">
        <v>12</v>
      </c>
      <c r="B53">
        <v>1.3</v>
      </c>
      <c r="C53" s="8">
        <f>(ForecastingBuildingStock!$Y$20/100)*B53</f>
        <v>1.8694013399456422E-2</v>
      </c>
    </row>
    <row r="54" spans="1:3" x14ac:dyDescent="0.3">
      <c r="A54" s="17" t="s">
        <v>13</v>
      </c>
      <c r="B54">
        <v>1.1000000000000001</v>
      </c>
      <c r="C54" s="8">
        <f>(ForecastingBuildingStock!$Y$20/100)*B54</f>
        <v>1.5818011338001588E-2</v>
      </c>
    </row>
    <row r="55" spans="1:3" x14ac:dyDescent="0.3">
      <c r="A55" s="17" t="s">
        <v>138</v>
      </c>
      <c r="B55">
        <v>0.9</v>
      </c>
      <c r="C55" s="8">
        <f>(ForecastingBuildingStock!$Y$20/100)*B55</f>
        <v>1.2942009276546753E-2</v>
      </c>
    </row>
    <row r="56" spans="1:3" x14ac:dyDescent="0.3">
      <c r="A56" s="17" t="s">
        <v>139</v>
      </c>
      <c r="B56">
        <v>0.6</v>
      </c>
      <c r="C56" s="8">
        <f>(ForecastingBuildingStock!$Y$20/100)*B56</f>
        <v>8.6280061843645017E-3</v>
      </c>
    </row>
    <row r="57" spans="1:3" x14ac:dyDescent="0.3">
      <c r="A57" s="24" t="s">
        <v>140</v>
      </c>
      <c r="B57">
        <v>0</v>
      </c>
    </row>
    <row r="58" spans="1:3" x14ac:dyDescent="0.3">
      <c r="B58">
        <f>SUM(B45:B57)</f>
        <v>99.999999999999986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60C50-4885-4AD3-A710-14A45A9AF68D}">
  <dimension ref="A1:S58"/>
  <sheetViews>
    <sheetView topLeftCell="A3" workbookViewId="0">
      <selection activeCell="B17" sqref="B17:B26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2038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SUM(C17,C46)</f>
        <v>0.11096154430172141</v>
      </c>
      <c r="I2" s="8">
        <f>IF(H2&gt;=M2,0,C17)</f>
        <v>8.9155900321819762E-2</v>
      </c>
      <c r="J2" s="8">
        <f>M2-I2-K2</f>
        <v>7.0903093187603599</v>
      </c>
      <c r="K2" s="8">
        <f>IF(H2&gt;=M2,0,C46)</f>
        <v>2.1805643979901649E-2</v>
      </c>
      <c r="L2" s="8"/>
      <c r="M2" s="8">
        <f>O2-N2</f>
        <v>7.2012708630620814</v>
      </c>
      <c r="N2" s="8">
        <f>'2017'!N2</f>
        <v>0.47609999999999997</v>
      </c>
      <c r="O2" s="8">
        <f>'2037'!O2-'2037'!K2</f>
        <v>7.6773708630620812</v>
      </c>
      <c r="Q2" s="3">
        <f>O2</f>
        <v>7.6773708630620812</v>
      </c>
      <c r="R2" s="3">
        <f>J17</f>
        <v>0.52499873976055444</v>
      </c>
      <c r="S2" s="3">
        <f>Q2*R2</f>
        <v>4.030610027781993</v>
      </c>
    </row>
    <row r="3" spans="1:19" x14ac:dyDescent="0.3">
      <c r="A3" t="s">
        <v>33</v>
      </c>
      <c r="B3">
        <f>ForecastingBuildingStock!Z10</f>
        <v>2.5</v>
      </c>
      <c r="F3" s="24" t="s">
        <v>6</v>
      </c>
      <c r="G3" s="3"/>
      <c r="H3" s="3">
        <f t="shared" ref="H3:H13" si="0">SUM(C18,C47)</f>
        <v>0.25003061837553842</v>
      </c>
      <c r="I3" s="8">
        <f>IF(H3&gt;=M3,0,IF(I2=0,C18+C17,C18))</f>
        <v>0.13373385048272965</v>
      </c>
      <c r="J3" s="8">
        <f>M3-I3-K3</f>
        <v>8.1768356042027435</v>
      </c>
      <c r="K3" s="8">
        <f>IF(H3&gt;=M3,0,IF(K2=0,C47+C46,C47))</f>
        <v>0.11629676789280879</v>
      </c>
      <c r="L3" s="8"/>
      <c r="M3" s="8">
        <f t="shared" ref="M3:M14" si="1">O3-N3</f>
        <v>8.4268662225782816</v>
      </c>
      <c r="N3" s="8">
        <f>'2017'!N3</f>
        <v>0.59839999999999993</v>
      </c>
      <c r="O3" s="8">
        <f>'2037'!O3-'2037'!K3</f>
        <v>9.0252662225782814</v>
      </c>
      <c r="Q3" s="3">
        <f t="shared" ref="Q3:Q12" si="2">O3</f>
        <v>9.0252662225782814</v>
      </c>
      <c r="R3" s="3">
        <f t="shared" ref="R3:R12" si="3">J18</f>
        <v>0.4658932152406417</v>
      </c>
      <c r="S3" s="3">
        <f t="shared" ref="S3:S12" si="4">Q3*R3</f>
        <v>4.2048102988397567</v>
      </c>
    </row>
    <row r="4" spans="1:19" x14ac:dyDescent="0.3">
      <c r="A4" t="s">
        <v>74</v>
      </c>
      <c r="B4" s="3">
        <f>ForecastingBuildingStock!Z26</f>
        <v>8.9155900321819761</v>
      </c>
      <c r="F4" s="24" t="s">
        <v>7</v>
      </c>
      <c r="G4" s="3"/>
      <c r="H4" s="3">
        <f t="shared" si="0"/>
        <v>1.5084040552596369</v>
      </c>
      <c r="I4" s="8">
        <f>IF(H4&gt;=M4,0,IF(I3=0,C19+C18,C19))</f>
        <v>1.114448754022747</v>
      </c>
      <c r="J4" s="8">
        <f t="shared" ref="J4:J13" si="5">M4-I4-K4</f>
        <v>30.507554176036681</v>
      </c>
      <c r="K4" s="8">
        <f>IF(H4&gt;=M4,0,IF(K3=0,C48+C47,C48))</f>
        <v>0.39395530123688982</v>
      </c>
      <c r="L4" s="8"/>
      <c r="M4" s="8">
        <f t="shared" si="1"/>
        <v>32.015958231296317</v>
      </c>
      <c r="N4" s="8">
        <f>'2017'!N4</f>
        <v>2.10005</v>
      </c>
      <c r="O4" s="8">
        <f>'2037'!O4-'2037'!K4</f>
        <v>34.11600823129632</v>
      </c>
      <c r="Q4" s="3">
        <f t="shared" si="2"/>
        <v>34.11600823129632</v>
      </c>
      <c r="R4" s="3">
        <f t="shared" si="3"/>
        <v>0.391118354324897</v>
      </c>
      <c r="S4" s="3">
        <f t="shared" si="4"/>
        <v>13.343396995559257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1.3741831573793535</v>
      </c>
      <c r="I5" s="8">
        <f t="shared" ref="I5:I13" si="6">IF(H5&gt;=M5,0,IF(I4=0,C20+C19,C20))</f>
        <v>1.0252928537009272</v>
      </c>
      <c r="J5" s="8">
        <f t="shared" si="5"/>
        <v>29.889427392627343</v>
      </c>
      <c r="K5" s="8">
        <f t="shared" ref="K5:K13" si="7">IF(H5&gt;=M5,0,IF(K4=0,C49+C48,C49))</f>
        <v>0.34889030367842638</v>
      </c>
      <c r="L5" s="8"/>
      <c r="M5" s="8">
        <f t="shared" si="1"/>
        <v>31.263610550006696</v>
      </c>
      <c r="N5" s="8">
        <f>'2017'!N5</f>
        <v>1.9598</v>
      </c>
      <c r="O5" s="8">
        <f>'2037'!O5-'2037'!K5</f>
        <v>33.223410550006697</v>
      </c>
      <c r="Q5" s="3">
        <f t="shared" si="2"/>
        <v>33.223410550006697</v>
      </c>
      <c r="R5" s="3">
        <f t="shared" si="3"/>
        <v>0.31852043575875089</v>
      </c>
      <c r="S5" s="3">
        <f t="shared" si="4"/>
        <v>10.582335205780014</v>
      </c>
    </row>
    <row r="6" spans="1:19" x14ac:dyDescent="0.3">
      <c r="A6" t="s">
        <v>21</v>
      </c>
      <c r="B6">
        <f>ForecastingBuildingStock!Z14</f>
        <v>5.3999999999999999E-2</v>
      </c>
      <c r="F6" s="24" t="s">
        <v>9</v>
      </c>
      <c r="G6" s="3"/>
      <c r="H6" s="3">
        <f t="shared" si="0"/>
        <v>2.6068620036971226</v>
      </c>
      <c r="I6" s="8">
        <f t="shared" si="6"/>
        <v>2.228897508045494</v>
      </c>
      <c r="J6" s="8">
        <f t="shared" si="5"/>
        <v>52.383593771008066</v>
      </c>
      <c r="K6" s="8">
        <f t="shared" si="7"/>
        <v>0.3779644956516286</v>
      </c>
      <c r="L6" s="8"/>
      <c r="M6" s="8">
        <f t="shared" si="1"/>
        <v>54.99045577470519</v>
      </c>
      <c r="N6" s="8">
        <f>'2017'!N6</f>
        <v>3.2249499999999998</v>
      </c>
      <c r="O6" s="8">
        <f>'2037'!O6-'2037'!K6</f>
        <v>58.215405774705189</v>
      </c>
      <c r="Q6" s="3">
        <f t="shared" si="2"/>
        <v>58.215405774705189</v>
      </c>
      <c r="R6" s="3">
        <f t="shared" si="3"/>
        <v>0.2583581140792881</v>
      </c>
      <c r="S6" s="3">
        <f t="shared" si="4"/>
        <v>15.040422446313331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1.2162084259289547</v>
      </c>
      <c r="I7" s="8">
        <f t="shared" si="6"/>
        <v>1.114448754022747</v>
      </c>
      <c r="J7" s="8">
        <f t="shared" si="5"/>
        <v>21.746507694040041</v>
      </c>
      <c r="K7" s="8">
        <f t="shared" si="7"/>
        <v>0.10175967190620769</v>
      </c>
      <c r="L7" s="8"/>
      <c r="M7" s="8">
        <f t="shared" si="1"/>
        <v>22.962716119968995</v>
      </c>
      <c r="N7" s="8">
        <f>'2017'!N7</f>
        <v>1.2775499999999997</v>
      </c>
      <c r="O7" s="8">
        <f>'2037'!O7-'2037'!K7</f>
        <v>24.240266119968993</v>
      </c>
      <c r="Q7" s="3">
        <f t="shared" si="2"/>
        <v>24.240266119968993</v>
      </c>
      <c r="R7" s="3">
        <f t="shared" si="3"/>
        <v>0.20852115377088962</v>
      </c>
      <c r="S7" s="3">
        <f t="shared" si="4"/>
        <v>5.0546082590493402</v>
      </c>
    </row>
    <row r="8" spans="1:19" x14ac:dyDescent="0.3">
      <c r="A8" t="s">
        <v>31</v>
      </c>
      <c r="B8" s="8">
        <f>B4*B6</f>
        <v>0.48144186173782672</v>
      </c>
      <c r="F8" s="24" t="s">
        <v>11</v>
      </c>
      <c r="G8" s="3"/>
      <c r="H8" s="3">
        <f t="shared" si="0"/>
        <v>1.3736812447937992</v>
      </c>
      <c r="I8" s="8">
        <f t="shared" si="6"/>
        <v>1.3373385048272963</v>
      </c>
      <c r="J8" s="8">
        <f t="shared" si="5"/>
        <v>22.560669600221054</v>
      </c>
      <c r="K8" s="8">
        <f t="shared" si="7"/>
        <v>3.6342739966502752E-2</v>
      </c>
      <c r="L8" s="8"/>
      <c r="M8" s="8">
        <f t="shared" si="1"/>
        <v>23.934350845014855</v>
      </c>
      <c r="N8" s="8">
        <f>'2017'!N8</f>
        <v>1.2812999999999999</v>
      </c>
      <c r="O8" s="8">
        <f>'2037'!O8-'2037'!K8</f>
        <v>25.215650845014853</v>
      </c>
      <c r="Q8" s="3">
        <f t="shared" si="2"/>
        <v>25.215650845014853</v>
      </c>
      <c r="R8" s="3">
        <f t="shared" si="3"/>
        <v>0.20623054710060093</v>
      </c>
      <c r="S8" s="3">
        <f t="shared" si="4"/>
        <v>5.2002374692651436</v>
      </c>
    </row>
    <row r="9" spans="1:19" x14ac:dyDescent="0.3">
      <c r="F9" s="24" t="s">
        <v>12</v>
      </c>
      <c r="G9" s="3"/>
      <c r="H9" s="3">
        <f t="shared" si="0"/>
        <v>0.910457228000779</v>
      </c>
      <c r="I9" s="8">
        <f t="shared" si="6"/>
        <v>0.89155900321819759</v>
      </c>
      <c r="J9" s="8">
        <f t="shared" si="5"/>
        <v>29.481806333635493</v>
      </c>
      <c r="K9" s="8">
        <f t="shared" si="7"/>
        <v>1.8898224782581428E-2</v>
      </c>
      <c r="L9" s="8"/>
      <c r="M9" s="8">
        <f t="shared" si="1"/>
        <v>30.392263561636273</v>
      </c>
      <c r="N9" s="8">
        <f>'2017'!N9</f>
        <v>1.6111999999999997</v>
      </c>
      <c r="O9" s="8">
        <f>'2037'!O9-'2037'!K9</f>
        <v>32.003463561636273</v>
      </c>
      <c r="Q9" s="3">
        <f t="shared" si="2"/>
        <v>32.003463561636273</v>
      </c>
      <c r="R9" s="3">
        <f t="shared" si="3"/>
        <v>0.17628714622641511</v>
      </c>
      <c r="S9" s="3">
        <f t="shared" si="4"/>
        <v>5.6417992606419221</v>
      </c>
    </row>
    <row r="10" spans="1:19" x14ac:dyDescent="0.3">
      <c r="F10" s="24" t="s">
        <v>13</v>
      </c>
      <c r="G10" s="3"/>
      <c r="H10" s="3">
        <f t="shared" si="0"/>
        <v>0.55092620751617982</v>
      </c>
      <c r="I10" s="8">
        <f t="shared" si="6"/>
        <v>0.5349354019309186</v>
      </c>
      <c r="J10" s="8">
        <f t="shared" si="5"/>
        <v>25.29093867202036</v>
      </c>
      <c r="K10" s="8">
        <f t="shared" si="7"/>
        <v>1.5990805585261211E-2</v>
      </c>
      <c r="L10" s="8"/>
      <c r="M10" s="8">
        <f t="shared" si="1"/>
        <v>25.841864879536541</v>
      </c>
      <c r="N10" s="8">
        <f>'2017'!N10</f>
        <v>1.3680500000000002</v>
      </c>
      <c r="O10" s="8">
        <f>'2037'!O10-'2037'!K10</f>
        <v>27.209914879536541</v>
      </c>
      <c r="Q10" s="3">
        <f t="shared" si="2"/>
        <v>27.209914879536541</v>
      </c>
      <c r="R10" s="3">
        <f t="shared" si="3"/>
        <v>0.16459877197470851</v>
      </c>
      <c r="S10" s="3">
        <f t="shared" si="4"/>
        <v>4.4787185747080631</v>
      </c>
    </row>
    <row r="11" spans="1:19" x14ac:dyDescent="0.3">
      <c r="F11" s="17" t="s">
        <v>138</v>
      </c>
      <c r="G11" s="3"/>
      <c r="H11" s="3">
        <f t="shared" si="0"/>
        <v>0.45886288799703978</v>
      </c>
      <c r="I11" s="8">
        <f t="shared" si="6"/>
        <v>0.44577950160909879</v>
      </c>
      <c r="J11" s="8">
        <f t="shared" si="5"/>
        <v>38.675215908703883</v>
      </c>
      <c r="K11" s="8">
        <f t="shared" si="7"/>
        <v>1.3083386387940989E-2</v>
      </c>
      <c r="L11" s="8"/>
      <c r="M11" s="8">
        <f t="shared" si="1"/>
        <v>39.134078796700919</v>
      </c>
      <c r="N11" s="8">
        <f>'2017'!N11</f>
        <v>0.88985000000000003</v>
      </c>
      <c r="O11" s="8">
        <f>'2037'!O11-'2037'!K11</f>
        <v>40.023928796700922</v>
      </c>
      <c r="Q11" s="3">
        <f t="shared" si="2"/>
        <v>40.023928796700922</v>
      </c>
      <c r="R11" s="3">
        <f t="shared" si="3"/>
        <v>0.15069629712872953</v>
      </c>
      <c r="S11" s="3">
        <f t="shared" si="4"/>
        <v>6.0314578662067566</v>
      </c>
    </row>
    <row r="12" spans="1:19" x14ac:dyDescent="0.3">
      <c r="F12" s="17" t="s">
        <v>139</v>
      </c>
      <c r="G12" s="3"/>
      <c r="H12" s="3">
        <f t="shared" si="0"/>
        <v>8.7222575919606599E-3</v>
      </c>
      <c r="I12" s="8">
        <f t="shared" si="6"/>
        <v>0</v>
      </c>
      <c r="J12" s="8">
        <f t="shared" si="5"/>
        <v>38.454385874362693</v>
      </c>
      <c r="K12" s="8">
        <f t="shared" si="7"/>
        <v>8.7222575919606599E-3</v>
      </c>
      <c r="L12" s="8"/>
      <c r="M12" s="8">
        <f t="shared" si="1"/>
        <v>38.463108131954655</v>
      </c>
      <c r="N12" s="8">
        <v>0</v>
      </c>
      <c r="O12" s="8">
        <f>'2037'!O12-'2037'!K12</f>
        <v>38.463108131954655</v>
      </c>
      <c r="Q12" s="3">
        <f t="shared" si="2"/>
        <v>38.463108131954655</v>
      </c>
      <c r="R12" s="3">
        <f t="shared" si="3"/>
        <v>6.7000000000000004E-2</v>
      </c>
      <c r="S12" s="3">
        <f t="shared" si="4"/>
        <v>2.577028244840962</v>
      </c>
    </row>
    <row r="13" spans="1:19" x14ac:dyDescent="0.3">
      <c r="F13" s="24" t="s">
        <v>140</v>
      </c>
      <c r="G13" s="3"/>
      <c r="H13" s="3">
        <f t="shared" si="0"/>
        <v>0</v>
      </c>
      <c r="I13" s="8">
        <f t="shared" si="6"/>
        <v>0</v>
      </c>
      <c r="J13" s="8">
        <f t="shared" si="5"/>
        <v>41.997057310818199</v>
      </c>
      <c r="K13" s="8">
        <f t="shared" si="7"/>
        <v>0</v>
      </c>
      <c r="L13" s="8">
        <f>ForecastingBuildingStock!Z12</f>
        <v>5.5109616198454647</v>
      </c>
      <c r="M13" s="8">
        <f t="shared" si="1"/>
        <v>41.997057310818199</v>
      </c>
      <c r="N13" s="8">
        <v>0</v>
      </c>
      <c r="O13" s="8">
        <f>'2037'!O13-'2037'!I13-'2037'!K13+'2037'!L13</f>
        <v>41.997057310818199</v>
      </c>
      <c r="Q13" s="3">
        <f>O13</f>
        <v>41.997057310818199</v>
      </c>
      <c r="R13" s="3">
        <f>J28</f>
        <v>5.3999999999999999E-2</v>
      </c>
      <c r="S13" s="3">
        <f>Q13*R13</f>
        <v>2.2678410947841829</v>
      </c>
    </row>
    <row r="14" spans="1:19" x14ac:dyDescent="0.3">
      <c r="F14" s="25" t="s">
        <v>15</v>
      </c>
      <c r="G14" s="5"/>
      <c r="H14" s="5"/>
      <c r="I14" s="5">
        <f>ForecastingBuildingStock!Z26</f>
        <v>8.9155900321819761</v>
      </c>
      <c r="J14" s="7">
        <f>M14-I14-K14</f>
        <v>346.25430165643695</v>
      </c>
      <c r="K14" s="5">
        <f>SUM(K2:K13)</f>
        <v>1.4537095986601101</v>
      </c>
      <c r="L14" s="5">
        <f>SUM(L2:L13)</f>
        <v>5.5109616198454647</v>
      </c>
      <c r="M14" s="5">
        <f t="shared" si="1"/>
        <v>356.62360128727903</v>
      </c>
      <c r="N14" s="7">
        <f>'2017'!N12</f>
        <v>14.78725</v>
      </c>
      <c r="O14" s="5">
        <f>SUM(O2:O13)</f>
        <v>371.410851287279</v>
      </c>
    </row>
    <row r="16" spans="1:19" ht="55.2" customHeight="1" x14ac:dyDescent="0.3">
      <c r="A16" s="32" t="s">
        <v>51</v>
      </c>
      <c r="B16" s="18" t="s">
        <v>52</v>
      </c>
      <c r="F16" s="23" t="s">
        <v>50</v>
      </c>
      <c r="G16" s="23"/>
      <c r="H16" s="23"/>
      <c r="I16" s="23" t="s">
        <v>112</v>
      </c>
      <c r="J16" s="23" t="s">
        <v>113</v>
      </c>
      <c r="K16" s="23"/>
      <c r="L16" s="23" t="s">
        <v>135</v>
      </c>
      <c r="M16" s="23"/>
      <c r="N16" s="23" t="s">
        <v>143</v>
      </c>
      <c r="O16" s="23" t="s">
        <v>106</v>
      </c>
    </row>
    <row r="17" spans="1:15" x14ac:dyDescent="0.3">
      <c r="A17" s="17" t="s">
        <v>5</v>
      </c>
      <c r="B17">
        <v>1</v>
      </c>
      <c r="C17" s="8">
        <f>($I$14/100)*B17</f>
        <v>8.9155900321819762E-2</v>
      </c>
      <c r="F17" s="24" t="s">
        <v>5</v>
      </c>
      <c r="G17" s="8"/>
      <c r="H17" s="8"/>
      <c r="I17">
        <f>$B$6</f>
        <v>5.3999999999999999E-2</v>
      </c>
      <c r="J17" s="16">
        <f>'2017'!J15</f>
        <v>0.52499873976055444</v>
      </c>
      <c r="K17" s="16"/>
      <c r="L17" s="16">
        <f>$B$6</f>
        <v>5.3999999999999999E-2</v>
      </c>
      <c r="M17" s="16"/>
      <c r="N17" s="16">
        <f>'2017'!J15</f>
        <v>0.52499873976055444</v>
      </c>
      <c r="O17" s="8"/>
    </row>
    <row r="18" spans="1:15" x14ac:dyDescent="0.3">
      <c r="A18" s="17" t="s">
        <v>6</v>
      </c>
      <c r="B18">
        <v>1.5</v>
      </c>
      <c r="C18" s="8">
        <f t="shared" ref="C18:C28" si="8">($I$14/100)*B18</f>
        <v>0.13373385048272965</v>
      </c>
      <c r="F18" s="24" t="s">
        <v>6</v>
      </c>
      <c r="G18" s="8"/>
      <c r="H18" s="8"/>
      <c r="I18">
        <f t="shared" ref="I18:I28" si="9">$B$6</f>
        <v>5.3999999999999999E-2</v>
      </c>
      <c r="J18" s="16">
        <f>'2017'!J16</f>
        <v>0.4658932152406417</v>
      </c>
      <c r="K18" s="16"/>
      <c r="L18" s="16">
        <f t="shared" ref="L18:L28" si="10">$B$6</f>
        <v>5.3999999999999999E-2</v>
      </c>
      <c r="M18" s="16"/>
      <c r="N18" s="16">
        <f>'2017'!J16</f>
        <v>0.4658932152406417</v>
      </c>
      <c r="O18" s="8"/>
    </row>
    <row r="19" spans="1:15" x14ac:dyDescent="0.3">
      <c r="A19" s="24" t="s">
        <v>7</v>
      </c>
      <c r="B19">
        <v>12.5</v>
      </c>
      <c r="C19" s="8">
        <f t="shared" si="8"/>
        <v>1.114448754022747</v>
      </c>
      <c r="F19" s="24" t="s">
        <v>7</v>
      </c>
      <c r="G19" s="8"/>
      <c r="H19" s="8"/>
      <c r="I19">
        <f t="shared" si="9"/>
        <v>5.3999999999999999E-2</v>
      </c>
      <c r="J19" s="16">
        <f>'2017'!J17</f>
        <v>0.391118354324897</v>
      </c>
      <c r="K19" s="16"/>
      <c r="L19" s="16">
        <f t="shared" si="10"/>
        <v>5.3999999999999999E-2</v>
      </c>
      <c r="M19" s="16"/>
      <c r="N19" s="16">
        <f>'2017'!J17</f>
        <v>0.391118354324897</v>
      </c>
      <c r="O19" s="8"/>
    </row>
    <row r="20" spans="1:15" x14ac:dyDescent="0.3">
      <c r="A20" s="17" t="s">
        <v>8</v>
      </c>
      <c r="B20">
        <v>11.5</v>
      </c>
      <c r="C20" s="8">
        <f t="shared" si="8"/>
        <v>1.0252928537009272</v>
      </c>
      <c r="F20" s="24" t="s">
        <v>8</v>
      </c>
      <c r="G20" s="8"/>
      <c r="H20" s="8"/>
      <c r="I20">
        <f t="shared" si="9"/>
        <v>5.3999999999999999E-2</v>
      </c>
      <c r="J20" s="16">
        <f>'2017'!J18</f>
        <v>0.31852043575875089</v>
      </c>
      <c r="K20" s="16"/>
      <c r="L20" s="16">
        <f t="shared" si="10"/>
        <v>5.3999999999999999E-2</v>
      </c>
      <c r="M20" s="16"/>
      <c r="N20" s="16">
        <f>'2017'!J18</f>
        <v>0.31852043575875089</v>
      </c>
      <c r="O20" s="8"/>
    </row>
    <row r="21" spans="1:15" x14ac:dyDescent="0.3">
      <c r="A21" s="17" t="s">
        <v>9</v>
      </c>
      <c r="B21">
        <v>25</v>
      </c>
      <c r="C21" s="8">
        <f t="shared" si="8"/>
        <v>2.228897508045494</v>
      </c>
      <c r="F21" s="24" t="s">
        <v>9</v>
      </c>
      <c r="G21" s="8"/>
      <c r="H21" s="8"/>
      <c r="I21">
        <f t="shared" si="9"/>
        <v>5.3999999999999999E-2</v>
      </c>
      <c r="J21" s="16">
        <f>'2017'!J19</f>
        <v>0.2583581140792881</v>
      </c>
      <c r="K21" s="16"/>
      <c r="L21" s="16">
        <f t="shared" si="10"/>
        <v>5.3999999999999999E-2</v>
      </c>
      <c r="M21" s="16"/>
      <c r="N21" s="16">
        <f>'2017'!J19</f>
        <v>0.2583581140792881</v>
      </c>
      <c r="O21" s="8"/>
    </row>
    <row r="22" spans="1:15" x14ac:dyDescent="0.3">
      <c r="A22" s="24" t="s">
        <v>10</v>
      </c>
      <c r="B22">
        <v>12.5</v>
      </c>
      <c r="C22" s="8">
        <f t="shared" si="8"/>
        <v>1.114448754022747</v>
      </c>
      <c r="F22" s="24" t="s">
        <v>10</v>
      </c>
      <c r="G22" s="8"/>
      <c r="H22" s="8"/>
      <c r="I22">
        <f t="shared" si="9"/>
        <v>5.3999999999999999E-2</v>
      </c>
      <c r="J22" s="16">
        <f>'2017'!J20</f>
        <v>0.20852115377088962</v>
      </c>
      <c r="K22" s="16"/>
      <c r="L22" s="16">
        <f t="shared" si="10"/>
        <v>5.3999999999999999E-2</v>
      </c>
      <c r="M22" s="16"/>
      <c r="N22" s="16">
        <f>'2017'!J20</f>
        <v>0.20852115377088962</v>
      </c>
      <c r="O22" s="8"/>
    </row>
    <row r="23" spans="1:15" x14ac:dyDescent="0.3">
      <c r="A23" s="17" t="s">
        <v>11</v>
      </c>
      <c r="B23">
        <v>15</v>
      </c>
      <c r="C23" s="8">
        <f t="shared" si="8"/>
        <v>1.3373385048272963</v>
      </c>
      <c r="F23" s="24" t="s">
        <v>11</v>
      </c>
      <c r="G23" s="8"/>
      <c r="H23" s="8"/>
      <c r="I23">
        <f t="shared" si="9"/>
        <v>5.3999999999999999E-2</v>
      </c>
      <c r="J23" s="16">
        <f>'2017'!J21</f>
        <v>0.20623054710060093</v>
      </c>
      <c r="K23" s="16"/>
      <c r="L23" s="16">
        <f t="shared" si="10"/>
        <v>5.3999999999999999E-2</v>
      </c>
      <c r="M23" s="16"/>
      <c r="N23" s="16">
        <f>'2017'!J21</f>
        <v>0.20623054710060093</v>
      </c>
      <c r="O23" s="8"/>
    </row>
    <row r="24" spans="1:15" x14ac:dyDescent="0.3">
      <c r="A24" s="17" t="s">
        <v>12</v>
      </c>
      <c r="B24">
        <v>10</v>
      </c>
      <c r="C24" s="8">
        <f t="shared" si="8"/>
        <v>0.89155900321819759</v>
      </c>
      <c r="F24" s="24" t="s">
        <v>12</v>
      </c>
      <c r="G24" s="8"/>
      <c r="H24" s="8"/>
      <c r="I24">
        <f t="shared" si="9"/>
        <v>5.3999999999999999E-2</v>
      </c>
      <c r="J24" s="16">
        <f>'2017'!J22</f>
        <v>0.17628714622641511</v>
      </c>
      <c r="K24" s="16"/>
      <c r="L24" s="16">
        <f t="shared" si="10"/>
        <v>5.3999999999999999E-2</v>
      </c>
      <c r="M24" s="16"/>
      <c r="N24" s="16">
        <f>'2017'!J22</f>
        <v>0.17628714622641511</v>
      </c>
      <c r="O24" s="8"/>
    </row>
    <row r="25" spans="1:15" x14ac:dyDescent="0.3">
      <c r="A25" s="24" t="s">
        <v>13</v>
      </c>
      <c r="B25">
        <v>6</v>
      </c>
      <c r="C25" s="8">
        <f t="shared" si="8"/>
        <v>0.5349354019309186</v>
      </c>
      <c r="F25" s="24" t="s">
        <v>13</v>
      </c>
      <c r="G25" s="8"/>
      <c r="H25" s="8"/>
      <c r="I25">
        <f t="shared" si="9"/>
        <v>5.3999999999999999E-2</v>
      </c>
      <c r="J25" s="16">
        <f>'2017'!J23</f>
        <v>0.16459877197470851</v>
      </c>
      <c r="K25" s="16"/>
      <c r="L25" s="16">
        <f t="shared" si="10"/>
        <v>5.3999999999999999E-2</v>
      </c>
      <c r="M25" s="16"/>
      <c r="N25" s="16">
        <f>'2017'!J23</f>
        <v>0.16459877197470851</v>
      </c>
      <c r="O25" s="8"/>
    </row>
    <row r="26" spans="1:15" x14ac:dyDescent="0.3">
      <c r="A26" s="17" t="s">
        <v>138</v>
      </c>
      <c r="B26">
        <v>5</v>
      </c>
      <c r="C26" s="8">
        <f t="shared" si="8"/>
        <v>0.44577950160909879</v>
      </c>
      <c r="F26" s="17" t="s">
        <v>138</v>
      </c>
      <c r="G26" s="8"/>
      <c r="H26" s="8"/>
      <c r="I26">
        <f t="shared" si="9"/>
        <v>5.3999999999999999E-2</v>
      </c>
      <c r="J26" s="16">
        <f>'2017'!J24</f>
        <v>0.15069629712872953</v>
      </c>
      <c r="K26" s="16"/>
      <c r="L26" s="16">
        <f t="shared" si="10"/>
        <v>5.3999999999999999E-2</v>
      </c>
      <c r="M26" s="16"/>
      <c r="N26" s="16">
        <f>'2017'!J24</f>
        <v>0.15069629712872953</v>
      </c>
      <c r="O26" s="8"/>
    </row>
    <row r="27" spans="1:15" x14ac:dyDescent="0.3">
      <c r="A27" s="17" t="s">
        <v>139</v>
      </c>
      <c r="B27">
        <v>0</v>
      </c>
      <c r="C27" s="8">
        <f t="shared" si="8"/>
        <v>0</v>
      </c>
      <c r="F27" s="17" t="s">
        <v>139</v>
      </c>
      <c r="G27" s="8"/>
      <c r="H27" s="8"/>
      <c r="I27">
        <f t="shared" si="9"/>
        <v>5.3999999999999999E-2</v>
      </c>
      <c r="J27" s="16">
        <f>'2030'!J26</f>
        <v>6.7000000000000004E-2</v>
      </c>
      <c r="K27" s="7"/>
      <c r="L27" s="16">
        <f t="shared" si="10"/>
        <v>5.3999999999999999E-2</v>
      </c>
      <c r="M27" s="16"/>
      <c r="N27" s="16">
        <f>'2017'!J25</f>
        <v>0.2692514531099427</v>
      </c>
      <c r="O27" s="8"/>
    </row>
    <row r="28" spans="1:15" x14ac:dyDescent="0.3">
      <c r="A28" s="24" t="s">
        <v>140</v>
      </c>
      <c r="B28">
        <v>0</v>
      </c>
      <c r="C28" s="8">
        <f t="shared" si="8"/>
        <v>0</v>
      </c>
      <c r="F28" s="24" t="s">
        <v>140</v>
      </c>
      <c r="G28" s="8"/>
      <c r="H28" s="8"/>
      <c r="I28">
        <f t="shared" si="9"/>
        <v>5.3999999999999999E-2</v>
      </c>
      <c r="J28" s="16">
        <f>B6</f>
        <v>5.3999999999999999E-2</v>
      </c>
      <c r="K28" s="7"/>
      <c r="L28" s="16">
        <f t="shared" si="10"/>
        <v>5.3999999999999999E-2</v>
      </c>
      <c r="M28" s="16"/>
      <c r="N28" s="16"/>
      <c r="O28" s="8"/>
    </row>
    <row r="29" spans="1:15" x14ac:dyDescent="0.3">
      <c r="B29">
        <f>SUM(B17:B28)</f>
        <v>100</v>
      </c>
      <c r="F29" s="25" t="s">
        <v>43</v>
      </c>
      <c r="G29" s="7"/>
      <c r="H29" s="7"/>
      <c r="I29" s="2">
        <f>AVERAGE(I18:I27)</f>
        <v>5.4000000000000006E-2</v>
      </c>
      <c r="J29" s="7">
        <f>(1/O14)*(SUM(S2:S13))</f>
        <v>0.21123040824428863</v>
      </c>
      <c r="L29" s="28">
        <f>AVERAGE(L17:L27)</f>
        <v>5.4000000000000006E-2</v>
      </c>
      <c r="M29" s="28"/>
      <c r="N29" s="7">
        <f>AVERAGE(N17:N28)</f>
        <v>0.28495220258867443</v>
      </c>
      <c r="O29" s="7">
        <f>O44/O14</f>
        <v>0.2059675044913481</v>
      </c>
    </row>
    <row r="30" spans="1:15" x14ac:dyDescent="0.3">
      <c r="K30" s="35"/>
      <c r="L30" s="35"/>
      <c r="M30" s="35"/>
      <c r="N30" s="35"/>
    </row>
    <row r="31" spans="1:15" ht="57.6" x14ac:dyDescent="0.3">
      <c r="A31" s="26" t="s">
        <v>95</v>
      </c>
      <c r="B31" s="18" t="s">
        <v>52</v>
      </c>
      <c r="F31" s="23" t="s">
        <v>114</v>
      </c>
      <c r="G31" s="23"/>
      <c r="H31" s="23"/>
      <c r="I31" s="23" t="s">
        <v>57</v>
      </c>
      <c r="J31" s="23" t="s">
        <v>60</v>
      </c>
      <c r="K31" s="23"/>
      <c r="L31" s="23" t="s">
        <v>136</v>
      </c>
      <c r="M31" s="23"/>
      <c r="N31" s="23" t="s">
        <v>144</v>
      </c>
      <c r="O31" s="23" t="s">
        <v>61</v>
      </c>
    </row>
    <row r="32" spans="1:15" x14ac:dyDescent="0.3">
      <c r="A32" s="17" t="s">
        <v>5</v>
      </c>
      <c r="B32" s="3">
        <v>2.2000000000000002</v>
      </c>
      <c r="F32" s="24" t="s">
        <v>5</v>
      </c>
      <c r="I32" s="8">
        <f t="shared" ref="I32:J43" si="11">I2*I17</f>
        <v>4.8144186173782674E-3</v>
      </c>
      <c r="J32" s="8">
        <f t="shared" si="11"/>
        <v>3.7224034568617044</v>
      </c>
      <c r="K32" s="8"/>
      <c r="L32" s="8"/>
      <c r="M32" s="8"/>
      <c r="N32" s="8">
        <f>N2*N17</f>
        <v>0.24995189999999995</v>
      </c>
      <c r="O32" s="8">
        <f t="shared" ref="O32:O43" si="12">SUM(I32:N32)</f>
        <v>3.9771697754790827</v>
      </c>
    </row>
    <row r="33" spans="1:15" x14ac:dyDescent="0.3">
      <c r="A33" s="17" t="s">
        <v>6</v>
      </c>
      <c r="B33" s="3">
        <v>3</v>
      </c>
      <c r="F33" s="24" t="s">
        <v>6</v>
      </c>
      <c r="I33" s="8">
        <f t="shared" si="11"/>
        <v>7.2216279260674011E-3</v>
      </c>
      <c r="J33" s="8">
        <f t="shared" si="11"/>
        <v>3.8095322301361714</v>
      </c>
      <c r="K33" s="8"/>
      <c r="L33" s="8"/>
      <c r="M33" s="8"/>
      <c r="N33" s="8">
        <f t="shared" ref="N33:N43" si="13">N3*N18</f>
        <v>0.27879049999999994</v>
      </c>
      <c r="O33" s="8">
        <f t="shared" si="12"/>
        <v>4.0955443580622388</v>
      </c>
    </row>
    <row r="34" spans="1:15" x14ac:dyDescent="0.3">
      <c r="A34" s="17" t="s">
        <v>7</v>
      </c>
      <c r="B34" s="3">
        <v>12</v>
      </c>
      <c r="F34" s="24" t="s">
        <v>7</v>
      </c>
      <c r="I34" s="8">
        <f t="shared" si="11"/>
        <v>6.0180232717228339E-2</v>
      </c>
      <c r="J34" s="8">
        <f t="shared" si="11"/>
        <v>11.932064383809106</v>
      </c>
      <c r="K34" s="8"/>
      <c r="L34" s="8"/>
      <c r="M34" s="8"/>
      <c r="N34" s="8">
        <f t="shared" si="13"/>
        <v>0.82136809999999993</v>
      </c>
      <c r="O34" s="8">
        <f t="shared" si="12"/>
        <v>12.813612716526332</v>
      </c>
    </row>
    <row r="35" spans="1:15" x14ac:dyDescent="0.3">
      <c r="A35" s="17" t="s">
        <v>8</v>
      </c>
      <c r="B35" s="3">
        <v>11.1</v>
      </c>
      <c r="F35" s="24" t="s">
        <v>8</v>
      </c>
      <c r="I35" s="8">
        <f t="shared" si="11"/>
        <v>5.5365814099850065E-2</v>
      </c>
      <c r="J35" s="8">
        <f t="shared" si="11"/>
        <v>9.520393437679207</v>
      </c>
      <c r="K35" s="8"/>
      <c r="L35" s="8"/>
      <c r="M35" s="8"/>
      <c r="N35" s="8">
        <f t="shared" si="13"/>
        <v>0.62423635</v>
      </c>
      <c r="O35" s="8">
        <f t="shared" si="12"/>
        <v>10.199995601779058</v>
      </c>
    </row>
    <row r="36" spans="1:15" x14ac:dyDescent="0.3">
      <c r="A36" s="17" t="s">
        <v>9</v>
      </c>
      <c r="B36" s="3">
        <v>19.7</v>
      </c>
      <c r="F36" s="24" t="s">
        <v>9</v>
      </c>
      <c r="I36" s="8">
        <f t="shared" si="11"/>
        <v>0.12036046543445668</v>
      </c>
      <c r="J36" s="8">
        <f t="shared" si="11"/>
        <v>13.533726495373188</v>
      </c>
      <c r="K36" s="8"/>
      <c r="L36" s="8"/>
      <c r="M36" s="8"/>
      <c r="N36" s="8">
        <f t="shared" si="13"/>
        <v>0.83319200000000015</v>
      </c>
      <c r="O36" s="8">
        <f t="shared" si="12"/>
        <v>14.487278960807645</v>
      </c>
    </row>
    <row r="37" spans="1:15" x14ac:dyDescent="0.3">
      <c r="A37" s="17" t="s">
        <v>10</v>
      </c>
      <c r="B37" s="3">
        <v>7.7</v>
      </c>
      <c r="F37" s="24" t="s">
        <v>10</v>
      </c>
      <c r="I37" s="8">
        <f t="shared" si="11"/>
        <v>6.0180232717228339E-2</v>
      </c>
      <c r="J37" s="8">
        <f t="shared" si="11"/>
        <v>4.5346068748487571</v>
      </c>
      <c r="K37" s="8"/>
      <c r="L37" s="8"/>
      <c r="M37" s="8"/>
      <c r="N37" s="8">
        <f t="shared" si="13"/>
        <v>0.26639619999999997</v>
      </c>
      <c r="O37" s="8">
        <f t="shared" si="12"/>
        <v>4.8611833075659856</v>
      </c>
    </row>
    <row r="38" spans="1:15" x14ac:dyDescent="0.3">
      <c r="A38" s="17" t="s">
        <v>11</v>
      </c>
      <c r="B38" s="3">
        <v>11.418866310478577</v>
      </c>
      <c r="F38" s="24" t="s">
        <v>11</v>
      </c>
      <c r="I38" s="8">
        <f t="shared" si="11"/>
        <v>7.2216279260674004E-2</v>
      </c>
      <c r="J38" s="8">
        <f t="shared" si="11"/>
        <v>4.652699234609484</v>
      </c>
      <c r="K38" s="8"/>
      <c r="L38" s="8"/>
      <c r="M38" s="8"/>
      <c r="N38" s="8">
        <f t="shared" si="13"/>
        <v>0.26424319999999996</v>
      </c>
      <c r="O38" s="8">
        <f t="shared" si="12"/>
        <v>4.9891587138701583</v>
      </c>
    </row>
    <row r="39" spans="1:15" x14ac:dyDescent="0.3">
      <c r="A39" s="17" t="s">
        <v>12</v>
      </c>
      <c r="B39" s="3">
        <v>10.4</v>
      </c>
      <c r="F39" s="24" t="s">
        <v>12</v>
      </c>
      <c r="I39" s="8">
        <f t="shared" si="11"/>
        <v>4.8144186173782667E-2</v>
      </c>
      <c r="J39" s="8">
        <f t="shared" si="11"/>
        <v>5.1972635041564512</v>
      </c>
      <c r="K39" s="8"/>
      <c r="L39" s="8"/>
      <c r="M39" s="8"/>
      <c r="N39" s="8">
        <f t="shared" si="13"/>
        <v>0.28403384999999998</v>
      </c>
      <c r="O39" s="8">
        <f t="shared" si="12"/>
        <v>5.5294415403302342</v>
      </c>
    </row>
    <row r="40" spans="1:15" x14ac:dyDescent="0.3">
      <c r="A40" s="17" t="s">
        <v>13</v>
      </c>
      <c r="B40" s="3">
        <v>9.1</v>
      </c>
      <c r="F40" s="24" t="s">
        <v>13</v>
      </c>
      <c r="I40" s="8">
        <f t="shared" si="11"/>
        <v>2.8886511704269605E-2</v>
      </c>
      <c r="J40" s="8">
        <f t="shared" si="11"/>
        <v>4.1628574475022164</v>
      </c>
      <c r="K40" s="8"/>
      <c r="L40" s="8"/>
      <c r="M40" s="8"/>
      <c r="N40" s="8">
        <f t="shared" si="13"/>
        <v>0.22517935000000003</v>
      </c>
      <c r="O40" s="8">
        <f t="shared" si="12"/>
        <v>4.4169233092064868</v>
      </c>
    </row>
    <row r="41" spans="1:15" x14ac:dyDescent="0.3">
      <c r="A41" s="17" t="s">
        <v>138</v>
      </c>
      <c r="B41" s="3">
        <v>6.9</v>
      </c>
      <c r="F41" s="17" t="s">
        <v>138</v>
      </c>
      <c r="I41" s="8">
        <f t="shared" si="11"/>
        <v>2.4072093086891334E-2</v>
      </c>
      <c r="J41" s="8">
        <f t="shared" si="11"/>
        <v>5.8282118280958075</v>
      </c>
      <c r="K41" s="7"/>
      <c r="L41" s="7"/>
      <c r="M41" s="7"/>
      <c r="N41" s="8">
        <f t="shared" si="13"/>
        <v>0.13409709999999997</v>
      </c>
      <c r="O41" s="8">
        <f t="shared" si="12"/>
        <v>5.9863810211826989</v>
      </c>
    </row>
    <row r="42" spans="1:15" x14ac:dyDescent="0.3">
      <c r="A42" s="17" t="s">
        <v>139</v>
      </c>
      <c r="B42" s="3">
        <v>6.481133689521414</v>
      </c>
      <c r="F42" s="17" t="s">
        <v>139</v>
      </c>
      <c r="I42" s="8">
        <f t="shared" si="11"/>
        <v>0</v>
      </c>
      <c r="J42" s="8">
        <f t="shared" si="11"/>
        <v>2.5764438535823007</v>
      </c>
      <c r="L42" s="8"/>
      <c r="M42" s="8"/>
      <c r="N42" s="8">
        <f t="shared" si="13"/>
        <v>0</v>
      </c>
      <c r="O42" s="8">
        <f t="shared" si="12"/>
        <v>2.5764438535823007</v>
      </c>
    </row>
    <row r="43" spans="1:15" x14ac:dyDescent="0.3">
      <c r="A43" s="24" t="s">
        <v>140</v>
      </c>
      <c r="B43" s="3"/>
      <c r="F43" s="24" t="s">
        <v>140</v>
      </c>
      <c r="I43" s="8">
        <f t="shared" si="11"/>
        <v>0</v>
      </c>
      <c r="J43" s="8">
        <f t="shared" si="11"/>
        <v>2.2678410947841829</v>
      </c>
      <c r="L43" s="8">
        <f>L28*ForecastingBuildingStock!Z12</f>
        <v>0.29759192747165508</v>
      </c>
      <c r="M43" s="8"/>
      <c r="N43" s="8">
        <f t="shared" si="13"/>
        <v>0</v>
      </c>
      <c r="O43" s="8">
        <f t="shared" si="12"/>
        <v>2.5654330222558381</v>
      </c>
    </row>
    <row r="44" spans="1:15" x14ac:dyDescent="0.3">
      <c r="F44" s="2" t="s">
        <v>15</v>
      </c>
      <c r="G44" s="2"/>
      <c r="H44" s="2"/>
      <c r="I44" s="7">
        <f>SUM(I32:I43)</f>
        <v>0.48144186173782672</v>
      </c>
      <c r="J44" s="7">
        <f>SUM(J32:J43)</f>
        <v>71.738043841438596</v>
      </c>
      <c r="L44" s="7">
        <f>SUM(L32:L43)</f>
        <v>0.29759192747165508</v>
      </c>
      <c r="M44" s="7"/>
      <c r="N44" s="7">
        <f>SUM(N32:N43)</f>
        <v>3.9814885500000003</v>
      </c>
      <c r="O44" s="7">
        <f>SUM(O32:O43)</f>
        <v>76.498566180648055</v>
      </c>
    </row>
    <row r="45" spans="1:15" x14ac:dyDescent="0.3">
      <c r="A45" s="26" t="s">
        <v>98</v>
      </c>
      <c r="B45" s="26" t="s">
        <v>52</v>
      </c>
      <c r="C45" s="26" t="s">
        <v>99</v>
      </c>
    </row>
    <row r="46" spans="1:15" x14ac:dyDescent="0.3">
      <c r="A46" s="17" t="s">
        <v>5</v>
      </c>
      <c r="B46">
        <v>1.5</v>
      </c>
      <c r="C46" s="8">
        <f>(ForecastingBuildingStock!$Z$20/100)*B46</f>
        <v>2.1805643979901649E-2</v>
      </c>
    </row>
    <row r="47" spans="1:15" x14ac:dyDescent="0.3">
      <c r="A47" s="17" t="s">
        <v>6</v>
      </c>
      <c r="B47">
        <v>8</v>
      </c>
      <c r="C47" s="8">
        <f>(ForecastingBuildingStock!$Z$20/100)*B47</f>
        <v>0.11629676789280879</v>
      </c>
    </row>
    <row r="48" spans="1:15" x14ac:dyDescent="0.3">
      <c r="A48" s="17" t="s">
        <v>7</v>
      </c>
      <c r="B48">
        <v>27.1</v>
      </c>
      <c r="C48" s="8">
        <f>(ForecastingBuildingStock!$Z$20/100)*B48</f>
        <v>0.39395530123688982</v>
      </c>
    </row>
    <row r="49" spans="1:3" x14ac:dyDescent="0.3">
      <c r="A49" s="17" t="s">
        <v>8</v>
      </c>
      <c r="B49">
        <v>24</v>
      </c>
      <c r="C49" s="8">
        <f>(ForecastingBuildingStock!$Z$20/100)*B49</f>
        <v>0.34889030367842638</v>
      </c>
    </row>
    <row r="50" spans="1:3" x14ac:dyDescent="0.3">
      <c r="A50" s="17" t="s">
        <v>9</v>
      </c>
      <c r="B50">
        <v>26</v>
      </c>
      <c r="C50" s="8">
        <f>(ForecastingBuildingStock!$Z$20/100)*B50</f>
        <v>0.3779644956516286</v>
      </c>
    </row>
    <row r="51" spans="1:3" x14ac:dyDescent="0.3">
      <c r="A51" s="17" t="s">
        <v>10</v>
      </c>
      <c r="B51">
        <v>7</v>
      </c>
      <c r="C51" s="8">
        <f>(ForecastingBuildingStock!$Z$20/100)*B51</f>
        <v>0.10175967190620769</v>
      </c>
    </row>
    <row r="52" spans="1:3" x14ac:dyDescent="0.3">
      <c r="A52" s="17" t="s">
        <v>11</v>
      </c>
      <c r="B52">
        <v>2.5</v>
      </c>
      <c r="C52" s="8">
        <f>(ForecastingBuildingStock!$Z$20/100)*B52</f>
        <v>3.6342739966502752E-2</v>
      </c>
    </row>
    <row r="53" spans="1:3" x14ac:dyDescent="0.3">
      <c r="A53" s="17" t="s">
        <v>12</v>
      </c>
      <c r="B53">
        <v>1.3</v>
      </c>
      <c r="C53" s="8">
        <f>(ForecastingBuildingStock!$Z$20/100)*B53</f>
        <v>1.8898224782581428E-2</v>
      </c>
    </row>
    <row r="54" spans="1:3" x14ac:dyDescent="0.3">
      <c r="A54" s="17" t="s">
        <v>13</v>
      </c>
      <c r="B54">
        <v>1.1000000000000001</v>
      </c>
      <c r="C54" s="8">
        <f>(ForecastingBuildingStock!$Z$20/100)*B54</f>
        <v>1.5990805585261211E-2</v>
      </c>
    </row>
    <row r="55" spans="1:3" x14ac:dyDescent="0.3">
      <c r="A55" s="17" t="s">
        <v>138</v>
      </c>
      <c r="B55">
        <v>0.9</v>
      </c>
      <c r="C55" s="8">
        <f>(ForecastingBuildingStock!$Z$20/100)*B55</f>
        <v>1.3083386387940989E-2</v>
      </c>
    </row>
    <row r="56" spans="1:3" x14ac:dyDescent="0.3">
      <c r="A56" s="17" t="s">
        <v>139</v>
      </c>
      <c r="B56">
        <v>0.6</v>
      </c>
      <c r="C56" s="8">
        <f>(ForecastingBuildingStock!$Z$20/100)*B56</f>
        <v>8.7222575919606599E-3</v>
      </c>
    </row>
    <row r="57" spans="1:3" x14ac:dyDescent="0.3">
      <c r="A57" s="24" t="s">
        <v>140</v>
      </c>
      <c r="B57">
        <v>0</v>
      </c>
    </row>
    <row r="58" spans="1:3" x14ac:dyDescent="0.3">
      <c r="B58">
        <f>SUM(B45:B57)</f>
        <v>99.999999999999986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137BE-4A48-4074-BEBF-22F1D7F912C2}">
  <dimension ref="A1:S58"/>
  <sheetViews>
    <sheetView topLeftCell="A9" workbookViewId="0">
      <selection activeCell="B17" sqref="B17:B26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2039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SUM(C17,C46)</f>
        <v>0.11221405980649797</v>
      </c>
      <c r="I2" s="8">
        <f>IF(H2&gt;=M2,0,C17)</f>
        <v>9.0170213327116111E-2</v>
      </c>
      <c r="J2" s="8">
        <f>M2-I2-K2</f>
        <v>7.0672511592756813</v>
      </c>
      <c r="K2" s="8">
        <f>IF(H2&gt;=M2,0,C46)</f>
        <v>2.2043846479381859E-2</v>
      </c>
      <c r="L2" s="8"/>
      <c r="M2" s="8">
        <f>O2-N2</f>
        <v>7.1794652190821795</v>
      </c>
      <c r="N2" s="8">
        <f>'2017'!N2</f>
        <v>0.47609999999999997</v>
      </c>
      <c r="O2" s="8">
        <f>'2038'!O2-'2038'!K2</f>
        <v>7.6555652190821792</v>
      </c>
      <c r="Q2" s="3">
        <f>O2</f>
        <v>7.6555652190821792</v>
      </c>
      <c r="R2" s="3">
        <f>J17</f>
        <v>0.52499873976055444</v>
      </c>
      <c r="S2" s="3">
        <f>Q2*R2</f>
        <v>4.019162092172877</v>
      </c>
    </row>
    <row r="3" spans="1:19" x14ac:dyDescent="0.3">
      <c r="A3" t="s">
        <v>33</v>
      </c>
      <c r="B3">
        <f>ForecastingBuildingStock!AA10</f>
        <v>2.5</v>
      </c>
      <c r="F3" s="24" t="s">
        <v>6</v>
      </c>
      <c r="G3" s="3"/>
      <c r="H3" s="3">
        <f t="shared" ref="H3:H13" si="0">SUM(C18,C47)</f>
        <v>0.25282250121404409</v>
      </c>
      <c r="I3" s="8">
        <f>IF(H3&gt;=M3,0,IF(I2=0,C18+C17,C18))</f>
        <v>0.13525531999067417</v>
      </c>
      <c r="J3" s="8">
        <f>M3-I3-K3</f>
        <v>8.0577469534714279</v>
      </c>
      <c r="K3" s="8">
        <f>IF(H3&gt;=M3,0,IF(K2=0,C47+C46,C47))</f>
        <v>0.11756718122336991</v>
      </c>
      <c r="L3" s="8"/>
      <c r="M3" s="8">
        <f t="shared" ref="M3:M14" si="1">O3-N3</f>
        <v>8.3105694546854725</v>
      </c>
      <c r="N3" s="8">
        <f>'2017'!N3</f>
        <v>0.59839999999999993</v>
      </c>
      <c r="O3" s="8">
        <f>'2038'!O3-'2038'!K3</f>
        <v>8.9089694546854723</v>
      </c>
      <c r="Q3" s="3">
        <f t="shared" ref="Q3:Q12" si="2">O3</f>
        <v>8.9089694546854723</v>
      </c>
      <c r="R3" s="3">
        <f t="shared" ref="R3:R12" si="3">J18</f>
        <v>0.4658932152406417</v>
      </c>
      <c r="S3" s="3">
        <f t="shared" ref="S3:S12" si="4">Q3*R3</f>
        <v>4.1506284237240809</v>
      </c>
    </row>
    <row r="4" spans="1:19" x14ac:dyDescent="0.3">
      <c r="A4" t="s">
        <v>74</v>
      </c>
      <c r="B4" s="3">
        <f>ForecastingBuildingStock!AA26</f>
        <v>9.0170213327116109</v>
      </c>
      <c r="F4" s="24" t="s">
        <v>7</v>
      </c>
      <c r="G4" s="3"/>
      <c r="H4" s="3">
        <f t="shared" si="0"/>
        <v>1.5253864929831169</v>
      </c>
      <c r="I4" s="8">
        <f>IF(H4&gt;=M4,0,IF(I3=0,C19+C18,C19))</f>
        <v>1.1271276665889514</v>
      </c>
      <c r="J4" s="8">
        <f t="shared" ref="J4:J13" si="5">M4-I4-K4</f>
        <v>30.09661643707631</v>
      </c>
      <c r="K4" s="8">
        <f>IF(H4&gt;=M4,0,IF(K3=0,C48+C47,C48))</f>
        <v>0.3982588263941656</v>
      </c>
      <c r="L4" s="8"/>
      <c r="M4" s="8">
        <f t="shared" si="1"/>
        <v>31.622002930059427</v>
      </c>
      <c r="N4" s="8">
        <f>'2017'!N4</f>
        <v>2.10005</v>
      </c>
      <c r="O4" s="8">
        <f>'2038'!O4-'2038'!K4</f>
        <v>33.722052930059427</v>
      </c>
      <c r="Q4" s="3">
        <f t="shared" si="2"/>
        <v>33.722052930059427</v>
      </c>
      <c r="R4" s="3">
        <f t="shared" si="3"/>
        <v>0.391118354324897</v>
      </c>
      <c r="S4" s="3">
        <f t="shared" si="4"/>
        <v>13.189313846461914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1.3896589969319451</v>
      </c>
      <c r="I5" s="8">
        <f t="shared" ref="I5:I13" si="6">IF(H5&gt;=M5,0,IF(I4=0,C20+C19,C20))</f>
        <v>1.0369574532618353</v>
      </c>
      <c r="J5" s="8">
        <f t="shared" si="5"/>
        <v>29.525061249396327</v>
      </c>
      <c r="K5" s="8">
        <f t="shared" ref="K5:K13" si="7">IF(H5&gt;=M5,0,IF(K4=0,C49+C48,C49))</f>
        <v>0.35270154367010975</v>
      </c>
      <c r="L5" s="8"/>
      <c r="M5" s="8">
        <f t="shared" si="1"/>
        <v>30.914720246328272</v>
      </c>
      <c r="N5" s="8">
        <f>'2017'!N5</f>
        <v>1.9598</v>
      </c>
      <c r="O5" s="8">
        <f>'2038'!O5-'2038'!K5</f>
        <v>32.874520246328274</v>
      </c>
      <c r="Q5" s="3">
        <f t="shared" si="2"/>
        <v>32.874520246328274</v>
      </c>
      <c r="R5" s="3">
        <f t="shared" si="3"/>
        <v>0.31852043575875089</v>
      </c>
      <c r="S5" s="3">
        <f t="shared" si="4"/>
        <v>10.471206514220361</v>
      </c>
    </row>
    <row r="6" spans="1:19" x14ac:dyDescent="0.3">
      <c r="A6" t="s">
        <v>21</v>
      </c>
      <c r="B6">
        <f>ForecastingBuildingStock!AA14</f>
        <v>5.3999999999999999E-2</v>
      </c>
      <c r="F6" s="24" t="s">
        <v>9</v>
      </c>
      <c r="G6" s="3"/>
      <c r="H6" s="3">
        <f t="shared" si="0"/>
        <v>2.6363486721538552</v>
      </c>
      <c r="I6" s="8">
        <f t="shared" si="6"/>
        <v>2.2542553331779027</v>
      </c>
      <c r="J6" s="8">
        <f t="shared" si="5"/>
        <v>51.976142606899714</v>
      </c>
      <c r="K6" s="8">
        <f t="shared" si="7"/>
        <v>0.38209333897595221</v>
      </c>
      <c r="L6" s="8"/>
      <c r="M6" s="8">
        <f t="shared" si="1"/>
        <v>54.612491279053565</v>
      </c>
      <c r="N6" s="8">
        <f>'2017'!N6</f>
        <v>3.2249499999999998</v>
      </c>
      <c r="O6" s="8">
        <f>'2038'!O6-'2038'!K6</f>
        <v>57.837441279053564</v>
      </c>
      <c r="Q6" s="3">
        <f t="shared" si="2"/>
        <v>57.837441279053564</v>
      </c>
      <c r="R6" s="3">
        <f t="shared" si="3"/>
        <v>0.2583581140792881</v>
      </c>
      <c r="S6" s="3">
        <f t="shared" si="4"/>
        <v>14.942772252027847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1.2299989501594</v>
      </c>
      <c r="I7" s="8">
        <f t="shared" si="6"/>
        <v>1.1271276665889514</v>
      </c>
      <c r="J7" s="8">
        <f t="shared" si="5"/>
        <v>21.630957497903388</v>
      </c>
      <c r="K7" s="8">
        <f t="shared" si="7"/>
        <v>0.10287128357044867</v>
      </c>
      <c r="L7" s="8"/>
      <c r="M7" s="8">
        <f t="shared" si="1"/>
        <v>22.860956448062787</v>
      </c>
      <c r="N7" s="8">
        <f>'2017'!N7</f>
        <v>1.2775499999999997</v>
      </c>
      <c r="O7" s="8">
        <f>'2038'!O7-'2038'!K7</f>
        <v>24.138506448062785</v>
      </c>
      <c r="Q7" s="3">
        <f t="shared" si="2"/>
        <v>24.138506448062785</v>
      </c>
      <c r="R7" s="3">
        <f t="shared" si="3"/>
        <v>0.20852115377088962</v>
      </c>
      <c r="S7" s="3">
        <f t="shared" si="4"/>
        <v>5.0333892148561103</v>
      </c>
    </row>
    <row r="8" spans="1:19" x14ac:dyDescent="0.3">
      <c r="A8" t="s">
        <v>31</v>
      </c>
      <c r="B8" s="8">
        <f>B4*B6</f>
        <v>0.48691915196642699</v>
      </c>
      <c r="F8" s="24" t="s">
        <v>11</v>
      </c>
      <c r="G8" s="3"/>
      <c r="H8" s="3">
        <f t="shared" si="0"/>
        <v>1.3892929440390449</v>
      </c>
      <c r="I8" s="8">
        <f t="shared" si="6"/>
        <v>1.3525531999067417</v>
      </c>
      <c r="J8" s="8">
        <f t="shared" si="5"/>
        <v>22.508715161009306</v>
      </c>
      <c r="K8" s="8">
        <f t="shared" si="7"/>
        <v>3.6739744132303097E-2</v>
      </c>
      <c r="L8" s="8"/>
      <c r="M8" s="8">
        <f t="shared" si="1"/>
        <v>23.898008105048348</v>
      </c>
      <c r="N8" s="8">
        <f>'2017'!N8</f>
        <v>1.2812999999999999</v>
      </c>
      <c r="O8" s="8">
        <f>'2038'!O8-'2038'!K8</f>
        <v>25.179308105048349</v>
      </c>
      <c r="Q8" s="3">
        <f t="shared" si="2"/>
        <v>25.179308105048349</v>
      </c>
      <c r="R8" s="3">
        <f t="shared" si="3"/>
        <v>0.20623054710060093</v>
      </c>
      <c r="S8" s="3">
        <f t="shared" si="4"/>
        <v>5.1927424861187168</v>
      </c>
    </row>
    <row r="9" spans="1:19" x14ac:dyDescent="0.3">
      <c r="F9" s="24" t="s">
        <v>12</v>
      </c>
      <c r="G9" s="3"/>
      <c r="H9" s="3">
        <f t="shared" si="0"/>
        <v>0.92080680021995875</v>
      </c>
      <c r="I9" s="8">
        <f t="shared" si="6"/>
        <v>0.90170213327116111</v>
      </c>
      <c r="J9" s="8">
        <f t="shared" si="5"/>
        <v>29.452558536633731</v>
      </c>
      <c r="K9" s="8">
        <f t="shared" si="7"/>
        <v>1.9104666948797613E-2</v>
      </c>
      <c r="L9" s="8"/>
      <c r="M9" s="8">
        <f t="shared" si="1"/>
        <v>30.373365336853691</v>
      </c>
      <c r="N9" s="8">
        <f>'2017'!N9</f>
        <v>1.6111999999999997</v>
      </c>
      <c r="O9" s="8">
        <f>'2038'!O9-'2038'!K9</f>
        <v>31.984565336853692</v>
      </c>
      <c r="Q9" s="3">
        <f t="shared" si="2"/>
        <v>31.984565336853692</v>
      </c>
      <c r="R9" s="3">
        <f t="shared" si="3"/>
        <v>0.17628714622641511</v>
      </c>
      <c r="S9" s="3">
        <f t="shared" si="4"/>
        <v>5.6384677465262545</v>
      </c>
    </row>
    <row r="10" spans="1:19" x14ac:dyDescent="0.3">
      <c r="F10" s="24" t="s">
        <v>13</v>
      </c>
      <c r="G10" s="3"/>
      <c r="H10" s="3">
        <f t="shared" si="0"/>
        <v>0.55718676738091</v>
      </c>
      <c r="I10" s="8">
        <f t="shared" si="6"/>
        <v>0.54102127996269667</v>
      </c>
      <c r="J10" s="8">
        <f t="shared" si="5"/>
        <v>25.268687306570371</v>
      </c>
      <c r="K10" s="8">
        <f t="shared" si="7"/>
        <v>1.6165487418213366E-2</v>
      </c>
      <c r="L10" s="8"/>
      <c r="M10" s="8">
        <f t="shared" si="1"/>
        <v>25.82587407395128</v>
      </c>
      <c r="N10" s="8">
        <f>'2017'!N10</f>
        <v>1.3680500000000002</v>
      </c>
      <c r="O10" s="8">
        <f>'2038'!O10-'2038'!K10</f>
        <v>27.19392407395128</v>
      </c>
      <c r="Q10" s="3">
        <f t="shared" si="2"/>
        <v>27.19392407395128</v>
      </c>
      <c r="R10" s="3">
        <f t="shared" si="3"/>
        <v>0.16459877197470851</v>
      </c>
      <c r="S10" s="3">
        <f t="shared" si="4"/>
        <v>4.4760865077458432</v>
      </c>
    </row>
    <row r="11" spans="1:19" x14ac:dyDescent="0.3">
      <c r="F11" s="17" t="s">
        <v>138</v>
      </c>
      <c r="G11" s="3"/>
      <c r="H11" s="3">
        <f t="shared" si="0"/>
        <v>0.46407737452320968</v>
      </c>
      <c r="I11" s="8">
        <f t="shared" si="6"/>
        <v>0.45085106663558056</v>
      </c>
      <c r="J11" s="8">
        <f t="shared" si="5"/>
        <v>38.656918035789772</v>
      </c>
      <c r="K11" s="8">
        <f t="shared" si="7"/>
        <v>1.3226307887629116E-2</v>
      </c>
      <c r="L11" s="8"/>
      <c r="M11" s="8">
        <f t="shared" si="1"/>
        <v>39.120995410312979</v>
      </c>
      <c r="N11" s="8">
        <f>'2017'!N11</f>
        <v>0.88985000000000003</v>
      </c>
      <c r="O11" s="8">
        <f>'2038'!O11-'2038'!K11</f>
        <v>40.010845410312982</v>
      </c>
      <c r="Q11" s="3">
        <f t="shared" si="2"/>
        <v>40.010845410312982</v>
      </c>
      <c r="R11" s="3">
        <f t="shared" si="3"/>
        <v>0.15069629712872953</v>
      </c>
      <c r="S11" s="3">
        <f t="shared" si="4"/>
        <v>6.0294862483241891</v>
      </c>
    </row>
    <row r="12" spans="1:19" x14ac:dyDescent="0.3">
      <c r="F12" s="17" t="s">
        <v>139</v>
      </c>
      <c r="G12" s="3"/>
      <c r="H12" s="3">
        <f t="shared" si="0"/>
        <v>8.8175385917527438E-3</v>
      </c>
      <c r="I12" s="8">
        <f t="shared" si="6"/>
        <v>0</v>
      </c>
      <c r="J12" s="8">
        <f t="shared" si="5"/>
        <v>38.445568335770943</v>
      </c>
      <c r="K12" s="8">
        <f t="shared" si="7"/>
        <v>8.8175385917527438E-3</v>
      </c>
      <c r="L12" s="8"/>
      <c r="M12" s="8">
        <f t="shared" si="1"/>
        <v>38.454385874362693</v>
      </c>
      <c r="N12" s="8">
        <v>0</v>
      </c>
      <c r="O12" s="8">
        <f>'2038'!O12-'2038'!K12</f>
        <v>38.454385874362693</v>
      </c>
      <c r="Q12" s="3">
        <f t="shared" si="2"/>
        <v>38.454385874362693</v>
      </c>
      <c r="R12" s="3">
        <f t="shared" si="3"/>
        <v>6.7000000000000004E-2</v>
      </c>
      <c r="S12" s="3">
        <f t="shared" si="4"/>
        <v>2.5764438535823007</v>
      </c>
    </row>
    <row r="13" spans="1:19" x14ac:dyDescent="0.3">
      <c r="F13" s="24" t="s">
        <v>140</v>
      </c>
      <c r="G13" s="3"/>
      <c r="H13" s="3">
        <f t="shared" si="0"/>
        <v>0</v>
      </c>
      <c r="I13" s="3">
        <f t="shared" si="6"/>
        <v>0</v>
      </c>
      <c r="J13" s="8">
        <f t="shared" si="5"/>
        <v>47.508018930663667</v>
      </c>
      <c r="K13" s="8">
        <f t="shared" si="7"/>
        <v>0</v>
      </c>
      <c r="L13" s="8">
        <f>ForecastingBuildingStock!AA12</f>
        <v>5.5711627693091845</v>
      </c>
      <c r="M13" s="8">
        <f t="shared" si="1"/>
        <v>47.508018930663667</v>
      </c>
      <c r="N13" s="8">
        <v>0</v>
      </c>
      <c r="O13" s="8">
        <f>'2038'!O13-'2038'!I13-'2038'!K13+'2038'!L13</f>
        <v>47.508018930663667</v>
      </c>
      <c r="Q13" s="3">
        <f>O13</f>
        <v>47.508018930663667</v>
      </c>
      <c r="R13" s="3">
        <f>J28</f>
        <v>5.3999999999999999E-2</v>
      </c>
      <c r="S13" s="3">
        <f>Q13*R13</f>
        <v>2.5654330222558381</v>
      </c>
    </row>
    <row r="14" spans="1:19" x14ac:dyDescent="0.3">
      <c r="F14" s="25" t="s">
        <v>15</v>
      </c>
      <c r="G14" s="5"/>
      <c r="H14" s="5"/>
      <c r="I14" s="5">
        <f>ForecastingBuildingStock!AA26</f>
        <v>9.0170213327116109</v>
      </c>
      <c r="J14" s="7">
        <f>M14-I14-K14</f>
        <v>350.19424221046063</v>
      </c>
      <c r="K14" s="5">
        <f>SUM(K2:K13)</f>
        <v>1.4695897652921239</v>
      </c>
      <c r="L14" s="5">
        <f>SUM(L2:L13)</f>
        <v>5.5711627693091845</v>
      </c>
      <c r="M14" s="5">
        <f t="shared" si="1"/>
        <v>360.68085330846441</v>
      </c>
      <c r="N14" s="7">
        <f>'2017'!N12</f>
        <v>14.78725</v>
      </c>
      <c r="O14" s="5">
        <f>SUM(O2:O13)</f>
        <v>375.46810330846438</v>
      </c>
    </row>
    <row r="16" spans="1:19" ht="55.2" customHeight="1" x14ac:dyDescent="0.3">
      <c r="A16" s="32" t="s">
        <v>51</v>
      </c>
      <c r="B16" s="18" t="s">
        <v>52</v>
      </c>
      <c r="F16" s="23" t="s">
        <v>50</v>
      </c>
      <c r="G16" s="23"/>
      <c r="H16" s="23"/>
      <c r="I16" s="23" t="s">
        <v>112</v>
      </c>
      <c r="J16" s="23" t="s">
        <v>113</v>
      </c>
      <c r="K16" s="23"/>
      <c r="L16" s="23" t="s">
        <v>135</v>
      </c>
      <c r="M16" s="23"/>
      <c r="N16" s="23" t="s">
        <v>143</v>
      </c>
      <c r="O16" s="23" t="s">
        <v>106</v>
      </c>
    </row>
    <row r="17" spans="1:15" x14ac:dyDescent="0.3">
      <c r="A17" s="17" t="s">
        <v>5</v>
      </c>
      <c r="B17">
        <v>1</v>
      </c>
      <c r="C17" s="8">
        <f>($I$14/100)*B17</f>
        <v>9.0170213327116111E-2</v>
      </c>
      <c r="F17" s="24" t="s">
        <v>5</v>
      </c>
      <c r="G17" s="8"/>
      <c r="H17" s="8"/>
      <c r="I17">
        <f>$B$6</f>
        <v>5.3999999999999999E-2</v>
      </c>
      <c r="J17" s="16">
        <f>'2017'!J15</f>
        <v>0.52499873976055444</v>
      </c>
      <c r="K17" s="16"/>
      <c r="L17" s="16">
        <f>$B$6</f>
        <v>5.3999999999999999E-2</v>
      </c>
      <c r="M17" s="16"/>
      <c r="N17" s="16">
        <f>'2017'!J15</f>
        <v>0.52499873976055444</v>
      </c>
      <c r="O17" s="8"/>
    </row>
    <row r="18" spans="1:15" x14ac:dyDescent="0.3">
      <c r="A18" s="17" t="s">
        <v>6</v>
      </c>
      <c r="B18">
        <v>1.5</v>
      </c>
      <c r="C18" s="8">
        <f t="shared" ref="C18:C28" si="8">($I$14/100)*B18</f>
        <v>0.13525531999067417</v>
      </c>
      <c r="F18" s="24" t="s">
        <v>6</v>
      </c>
      <c r="G18" s="8"/>
      <c r="H18" s="8"/>
      <c r="I18">
        <f t="shared" ref="I18:I28" si="9">$B$6</f>
        <v>5.3999999999999999E-2</v>
      </c>
      <c r="J18" s="16">
        <f>'2017'!J16</f>
        <v>0.4658932152406417</v>
      </c>
      <c r="K18" s="16"/>
      <c r="L18" s="16">
        <f t="shared" ref="L18:L28" si="10">$B$6</f>
        <v>5.3999999999999999E-2</v>
      </c>
      <c r="M18" s="16"/>
      <c r="N18" s="16">
        <f>'2017'!J16</f>
        <v>0.4658932152406417</v>
      </c>
      <c r="O18" s="8"/>
    </row>
    <row r="19" spans="1:15" x14ac:dyDescent="0.3">
      <c r="A19" s="17" t="s">
        <v>7</v>
      </c>
      <c r="B19">
        <v>12.5</v>
      </c>
      <c r="C19" s="8">
        <f t="shared" si="8"/>
        <v>1.1271276665889514</v>
      </c>
      <c r="F19" s="24" t="s">
        <v>7</v>
      </c>
      <c r="G19" s="8"/>
      <c r="H19" s="8"/>
      <c r="I19">
        <f t="shared" si="9"/>
        <v>5.3999999999999999E-2</v>
      </c>
      <c r="J19" s="16">
        <f>'2017'!J17</f>
        <v>0.391118354324897</v>
      </c>
      <c r="K19" s="16"/>
      <c r="L19" s="16">
        <f t="shared" si="10"/>
        <v>5.3999999999999999E-2</v>
      </c>
      <c r="M19" s="16"/>
      <c r="N19" s="16">
        <f>'2017'!J17</f>
        <v>0.391118354324897</v>
      </c>
      <c r="O19" s="8"/>
    </row>
    <row r="20" spans="1:15" x14ac:dyDescent="0.3">
      <c r="A20" s="17" t="s">
        <v>8</v>
      </c>
      <c r="B20">
        <v>11.5</v>
      </c>
      <c r="C20" s="8">
        <f t="shared" si="8"/>
        <v>1.0369574532618353</v>
      </c>
      <c r="F20" s="24" t="s">
        <v>8</v>
      </c>
      <c r="G20" s="8"/>
      <c r="H20" s="8"/>
      <c r="I20">
        <f t="shared" si="9"/>
        <v>5.3999999999999999E-2</v>
      </c>
      <c r="J20" s="16">
        <f>'2017'!J18</f>
        <v>0.31852043575875089</v>
      </c>
      <c r="K20" s="16"/>
      <c r="L20" s="16">
        <f t="shared" si="10"/>
        <v>5.3999999999999999E-2</v>
      </c>
      <c r="M20" s="16"/>
      <c r="N20" s="16">
        <f>'2017'!J18</f>
        <v>0.31852043575875089</v>
      </c>
      <c r="O20" s="8"/>
    </row>
    <row r="21" spans="1:15" x14ac:dyDescent="0.3">
      <c r="A21" s="17" t="s">
        <v>9</v>
      </c>
      <c r="B21">
        <v>25</v>
      </c>
      <c r="C21" s="8">
        <f t="shared" si="8"/>
        <v>2.2542553331779027</v>
      </c>
      <c r="F21" s="24" t="s">
        <v>9</v>
      </c>
      <c r="G21" s="8"/>
      <c r="H21" s="8"/>
      <c r="I21">
        <f t="shared" si="9"/>
        <v>5.3999999999999999E-2</v>
      </c>
      <c r="J21" s="16">
        <f>'2017'!J19</f>
        <v>0.2583581140792881</v>
      </c>
      <c r="K21" s="16"/>
      <c r="L21" s="16">
        <f t="shared" si="10"/>
        <v>5.3999999999999999E-2</v>
      </c>
      <c r="M21" s="16"/>
      <c r="N21" s="16">
        <f>'2017'!J19</f>
        <v>0.2583581140792881</v>
      </c>
      <c r="O21" s="8"/>
    </row>
    <row r="22" spans="1:15" x14ac:dyDescent="0.3">
      <c r="A22" s="17" t="s">
        <v>10</v>
      </c>
      <c r="B22">
        <v>12.5</v>
      </c>
      <c r="C22" s="8">
        <f t="shared" si="8"/>
        <v>1.1271276665889514</v>
      </c>
      <c r="F22" s="24" t="s">
        <v>10</v>
      </c>
      <c r="G22" s="8"/>
      <c r="H22" s="8"/>
      <c r="I22">
        <f t="shared" si="9"/>
        <v>5.3999999999999999E-2</v>
      </c>
      <c r="J22" s="16">
        <f>'2017'!J20</f>
        <v>0.20852115377088962</v>
      </c>
      <c r="K22" s="16"/>
      <c r="L22" s="16">
        <f t="shared" si="10"/>
        <v>5.3999999999999999E-2</v>
      </c>
      <c r="M22" s="16"/>
      <c r="N22" s="16">
        <f>'2017'!J20</f>
        <v>0.20852115377088962</v>
      </c>
      <c r="O22" s="8"/>
    </row>
    <row r="23" spans="1:15" x14ac:dyDescent="0.3">
      <c r="A23" s="17" t="s">
        <v>11</v>
      </c>
      <c r="B23">
        <v>15</v>
      </c>
      <c r="C23" s="8">
        <f t="shared" si="8"/>
        <v>1.3525531999067417</v>
      </c>
      <c r="F23" s="24" t="s">
        <v>11</v>
      </c>
      <c r="G23" s="8"/>
      <c r="H23" s="8"/>
      <c r="I23">
        <f t="shared" si="9"/>
        <v>5.3999999999999999E-2</v>
      </c>
      <c r="J23" s="16">
        <f>'2017'!J21</f>
        <v>0.20623054710060093</v>
      </c>
      <c r="K23" s="16"/>
      <c r="L23" s="16">
        <f t="shared" si="10"/>
        <v>5.3999999999999999E-2</v>
      </c>
      <c r="M23" s="16"/>
      <c r="N23" s="16">
        <f>'2017'!J21</f>
        <v>0.20623054710060093</v>
      </c>
      <c r="O23" s="8"/>
    </row>
    <row r="24" spans="1:15" x14ac:dyDescent="0.3">
      <c r="A24" s="17" t="s">
        <v>12</v>
      </c>
      <c r="B24">
        <v>10</v>
      </c>
      <c r="C24" s="8">
        <f t="shared" si="8"/>
        <v>0.90170213327116111</v>
      </c>
      <c r="F24" s="24" t="s">
        <v>12</v>
      </c>
      <c r="G24" s="8"/>
      <c r="H24" s="8"/>
      <c r="I24">
        <f t="shared" si="9"/>
        <v>5.3999999999999999E-2</v>
      </c>
      <c r="J24" s="16">
        <f>'2017'!J22</f>
        <v>0.17628714622641511</v>
      </c>
      <c r="K24" s="16"/>
      <c r="L24" s="16">
        <f t="shared" si="10"/>
        <v>5.3999999999999999E-2</v>
      </c>
      <c r="M24" s="16"/>
      <c r="N24" s="16">
        <f>'2017'!J22</f>
        <v>0.17628714622641511</v>
      </c>
      <c r="O24" s="8"/>
    </row>
    <row r="25" spans="1:15" x14ac:dyDescent="0.3">
      <c r="A25" s="17" t="s">
        <v>13</v>
      </c>
      <c r="B25">
        <v>6</v>
      </c>
      <c r="C25" s="8">
        <f t="shared" si="8"/>
        <v>0.54102127996269667</v>
      </c>
      <c r="F25" s="24" t="s">
        <v>13</v>
      </c>
      <c r="G25" s="8"/>
      <c r="H25" s="8"/>
      <c r="I25">
        <f t="shared" si="9"/>
        <v>5.3999999999999999E-2</v>
      </c>
      <c r="J25" s="16">
        <f>'2017'!J23</f>
        <v>0.16459877197470851</v>
      </c>
      <c r="K25" s="16"/>
      <c r="L25" s="16">
        <f t="shared" si="10"/>
        <v>5.3999999999999999E-2</v>
      </c>
      <c r="M25" s="16"/>
      <c r="N25" s="16">
        <f>'2017'!J23</f>
        <v>0.16459877197470851</v>
      </c>
      <c r="O25" s="8"/>
    </row>
    <row r="26" spans="1:15" x14ac:dyDescent="0.3">
      <c r="A26" s="17" t="s">
        <v>138</v>
      </c>
      <c r="B26">
        <v>5</v>
      </c>
      <c r="C26" s="8">
        <f t="shared" si="8"/>
        <v>0.45085106663558056</v>
      </c>
      <c r="F26" s="17" t="s">
        <v>138</v>
      </c>
      <c r="G26" s="8"/>
      <c r="H26" s="8"/>
      <c r="I26">
        <f t="shared" si="9"/>
        <v>5.3999999999999999E-2</v>
      </c>
      <c r="J26" s="16">
        <f>'2017'!J24</f>
        <v>0.15069629712872953</v>
      </c>
      <c r="K26" s="16"/>
      <c r="L26" s="16">
        <f t="shared" si="10"/>
        <v>5.3999999999999999E-2</v>
      </c>
      <c r="M26" s="16"/>
      <c r="N26" s="16">
        <f>'2017'!J24</f>
        <v>0.15069629712872953</v>
      </c>
      <c r="O26" s="8"/>
    </row>
    <row r="27" spans="1:15" x14ac:dyDescent="0.3">
      <c r="A27" s="17" t="s">
        <v>139</v>
      </c>
      <c r="B27">
        <v>0</v>
      </c>
      <c r="C27" s="8">
        <f t="shared" si="8"/>
        <v>0</v>
      </c>
      <c r="F27" s="17" t="s">
        <v>139</v>
      </c>
      <c r="G27" s="8"/>
      <c r="H27" s="8"/>
      <c r="I27">
        <f t="shared" si="9"/>
        <v>5.3999999999999999E-2</v>
      </c>
      <c r="J27" s="16">
        <f>'2030'!J26</f>
        <v>6.7000000000000004E-2</v>
      </c>
      <c r="K27" s="7"/>
      <c r="L27" s="16">
        <f t="shared" si="10"/>
        <v>5.3999999999999999E-2</v>
      </c>
      <c r="M27" s="16"/>
      <c r="N27" s="16">
        <f>'2017'!J25</f>
        <v>0.2692514531099427</v>
      </c>
      <c r="O27" s="8"/>
    </row>
    <row r="28" spans="1:15" x14ac:dyDescent="0.3">
      <c r="A28" s="24" t="s">
        <v>140</v>
      </c>
      <c r="B28">
        <v>0</v>
      </c>
      <c r="C28" s="8">
        <f t="shared" si="8"/>
        <v>0</v>
      </c>
      <c r="F28" s="24" t="s">
        <v>140</v>
      </c>
      <c r="G28" s="8"/>
      <c r="H28" s="8"/>
      <c r="I28">
        <f t="shared" si="9"/>
        <v>5.3999999999999999E-2</v>
      </c>
      <c r="J28" s="16">
        <f>B6</f>
        <v>5.3999999999999999E-2</v>
      </c>
      <c r="K28" s="7"/>
      <c r="L28" s="16">
        <f t="shared" si="10"/>
        <v>5.3999999999999999E-2</v>
      </c>
      <c r="M28" s="16"/>
      <c r="N28" s="16"/>
      <c r="O28" s="8"/>
    </row>
    <row r="29" spans="1:15" x14ac:dyDescent="0.3">
      <c r="B29">
        <f>SUM(B17:B28)</f>
        <v>100</v>
      </c>
      <c r="F29" s="25" t="s">
        <v>43</v>
      </c>
      <c r="G29" s="7"/>
      <c r="H29" s="7"/>
      <c r="I29" s="2">
        <f>AVERAGE(I18:I27)</f>
        <v>5.4000000000000006E-2</v>
      </c>
      <c r="J29" s="7">
        <f>(1/O14)*(SUM(S2:S13))</f>
        <v>0.20850008700659584</v>
      </c>
      <c r="L29" s="28">
        <f>AVERAGE(L17:L28)</f>
        <v>5.4000000000000013E-2</v>
      </c>
      <c r="M29" s="28"/>
      <c r="N29" s="7">
        <f>AVERAGE(N17:N28)</f>
        <v>0.28495220258867443</v>
      </c>
      <c r="O29" s="7">
        <f>O44/O14</f>
        <v>0.20323502798827126</v>
      </c>
    </row>
    <row r="30" spans="1:15" x14ac:dyDescent="0.3">
      <c r="K30" s="35"/>
      <c r="L30" s="35"/>
      <c r="M30" s="35"/>
      <c r="N30" s="35"/>
    </row>
    <row r="31" spans="1:15" ht="57.6" x14ac:dyDescent="0.3">
      <c r="A31" s="26" t="s">
        <v>95</v>
      </c>
      <c r="B31" s="18" t="s">
        <v>52</v>
      </c>
      <c r="F31" s="23" t="s">
        <v>114</v>
      </c>
      <c r="G31" s="23"/>
      <c r="H31" s="23"/>
      <c r="I31" s="23" t="s">
        <v>57</v>
      </c>
      <c r="J31" s="23" t="s">
        <v>60</v>
      </c>
      <c r="K31" s="23"/>
      <c r="L31" s="23" t="s">
        <v>136</v>
      </c>
      <c r="M31" s="23"/>
      <c r="N31" s="23" t="s">
        <v>144</v>
      </c>
      <c r="O31" s="23" t="s">
        <v>61</v>
      </c>
    </row>
    <row r="32" spans="1:15" x14ac:dyDescent="0.3">
      <c r="A32" s="17" t="s">
        <v>5</v>
      </c>
      <c r="B32" s="3">
        <v>2.1</v>
      </c>
      <c r="F32" s="24" t="s">
        <v>5</v>
      </c>
      <c r="I32" s="8">
        <f t="shared" ref="I32:J43" si="11">I2*I17</f>
        <v>4.8691915196642701E-3</v>
      </c>
      <c r="J32" s="8">
        <f t="shared" si="11"/>
        <v>3.7102979521910502</v>
      </c>
      <c r="K32" s="8"/>
      <c r="L32" s="8"/>
      <c r="M32" s="8"/>
      <c r="N32" s="8">
        <f>N2*N17</f>
        <v>0.24995189999999995</v>
      </c>
      <c r="O32" s="8">
        <f t="shared" ref="O32:O43" si="12">SUM(I32:N32)</f>
        <v>3.9651190437107147</v>
      </c>
    </row>
    <row r="33" spans="1:15" x14ac:dyDescent="0.3">
      <c r="A33" s="17" t="s">
        <v>6</v>
      </c>
      <c r="B33" s="3">
        <v>2.9</v>
      </c>
      <c r="F33" s="24" t="s">
        <v>6</v>
      </c>
      <c r="I33" s="8">
        <f t="shared" si="11"/>
        <v>7.3037872794964051E-3</v>
      </c>
      <c r="J33" s="8">
        <f t="shared" si="11"/>
        <v>3.7540496357482889</v>
      </c>
      <c r="K33" s="8"/>
      <c r="L33" s="8"/>
      <c r="M33" s="8"/>
      <c r="N33" s="8">
        <f t="shared" ref="N33:N43" si="13">N3*N18</f>
        <v>0.27879049999999994</v>
      </c>
      <c r="O33" s="8">
        <f t="shared" si="12"/>
        <v>4.0401439230277854</v>
      </c>
    </row>
    <row r="34" spans="1:15" x14ac:dyDescent="0.3">
      <c r="A34" s="17" t="s">
        <v>7</v>
      </c>
      <c r="B34" s="3">
        <v>11.9</v>
      </c>
      <c r="F34" s="24" t="s">
        <v>7</v>
      </c>
      <c r="I34" s="8">
        <f t="shared" si="11"/>
        <v>6.0864893995803374E-2</v>
      </c>
      <c r="J34" s="8">
        <f t="shared" si="11"/>
        <v>11.771339091616932</v>
      </c>
      <c r="K34" s="8"/>
      <c r="L34" s="8"/>
      <c r="M34" s="8"/>
      <c r="N34" s="8">
        <f t="shared" si="13"/>
        <v>0.82136809999999993</v>
      </c>
      <c r="O34" s="8">
        <f t="shared" si="12"/>
        <v>12.653572085612737</v>
      </c>
    </row>
    <row r="35" spans="1:15" x14ac:dyDescent="0.3">
      <c r="A35" s="17" t="s">
        <v>8</v>
      </c>
      <c r="B35" s="3">
        <v>11</v>
      </c>
      <c r="F35" s="24" t="s">
        <v>8</v>
      </c>
      <c r="I35" s="8">
        <f t="shared" si="11"/>
        <v>5.5995702476139109E-2</v>
      </c>
      <c r="J35" s="8">
        <f t="shared" si="11"/>
        <v>9.4043353749615282</v>
      </c>
      <c r="K35" s="8"/>
      <c r="L35" s="8"/>
      <c r="M35" s="8"/>
      <c r="N35" s="8">
        <f t="shared" si="13"/>
        <v>0.62423635</v>
      </c>
      <c r="O35" s="8">
        <f t="shared" si="12"/>
        <v>10.084567427437667</v>
      </c>
    </row>
    <row r="36" spans="1:15" x14ac:dyDescent="0.3">
      <c r="A36" s="17" t="s">
        <v>9</v>
      </c>
      <c r="B36" s="3">
        <v>19.600000000000001</v>
      </c>
      <c r="F36" s="24" t="s">
        <v>9</v>
      </c>
      <c r="I36" s="8">
        <f t="shared" si="11"/>
        <v>0.12172978799160675</v>
      </c>
      <c r="J36" s="8">
        <f t="shared" si="11"/>
        <v>13.428458181034744</v>
      </c>
      <c r="K36" s="8"/>
      <c r="L36" s="8"/>
      <c r="M36" s="8"/>
      <c r="N36" s="8">
        <f t="shared" si="13"/>
        <v>0.83319200000000015</v>
      </c>
      <c r="O36" s="8">
        <f t="shared" si="12"/>
        <v>14.38337996902635</v>
      </c>
    </row>
    <row r="37" spans="1:15" x14ac:dyDescent="0.3">
      <c r="A37" s="17" t="s">
        <v>10</v>
      </c>
      <c r="B37" s="3">
        <v>7.6</v>
      </c>
      <c r="F37" s="24" t="s">
        <v>10</v>
      </c>
      <c r="I37" s="8">
        <f t="shared" si="11"/>
        <v>6.0864893995803374E-2</v>
      </c>
      <c r="J37" s="8">
        <f t="shared" si="11"/>
        <v>4.5105122146318903</v>
      </c>
      <c r="K37" s="8"/>
      <c r="L37" s="8"/>
      <c r="M37" s="8"/>
      <c r="N37" s="8">
        <f t="shared" si="13"/>
        <v>0.26639619999999997</v>
      </c>
      <c r="O37" s="8">
        <f t="shared" si="12"/>
        <v>4.8377733086276935</v>
      </c>
    </row>
    <row r="38" spans="1:15" x14ac:dyDescent="0.3">
      <c r="A38" s="17" t="s">
        <v>11</v>
      </c>
      <c r="B38" s="3">
        <v>11.518866310478577</v>
      </c>
      <c r="F38" s="24" t="s">
        <v>11</v>
      </c>
      <c r="I38" s="8">
        <f t="shared" si="11"/>
        <v>7.3037872794964057E-2</v>
      </c>
      <c r="J38" s="8">
        <f t="shared" si="11"/>
        <v>4.6419846421865403</v>
      </c>
      <c r="K38" s="8"/>
      <c r="L38" s="8"/>
      <c r="M38" s="8"/>
      <c r="N38" s="8">
        <f t="shared" si="13"/>
        <v>0.26424319999999996</v>
      </c>
      <c r="O38" s="8">
        <f t="shared" si="12"/>
        <v>4.9792657149815041</v>
      </c>
    </row>
    <row r="39" spans="1:15" x14ac:dyDescent="0.3">
      <c r="A39" s="17" t="s">
        <v>12</v>
      </c>
      <c r="B39" s="3">
        <v>10.3</v>
      </c>
      <c r="F39" s="24" t="s">
        <v>12</v>
      </c>
      <c r="I39" s="8">
        <f t="shared" si="11"/>
        <v>4.8691915196642697E-2</v>
      </c>
      <c r="J39" s="8">
        <f t="shared" si="11"/>
        <v>5.1921074934896012</v>
      </c>
      <c r="K39" s="8"/>
      <c r="L39" s="8"/>
      <c r="M39" s="8"/>
      <c r="N39" s="8">
        <f t="shared" si="13"/>
        <v>0.28403384999999998</v>
      </c>
      <c r="O39" s="8">
        <f t="shared" si="12"/>
        <v>5.5248332586862441</v>
      </c>
    </row>
    <row r="40" spans="1:15" x14ac:dyDescent="0.3">
      <c r="A40" s="17" t="s">
        <v>13</v>
      </c>
      <c r="B40" s="3">
        <v>9.1</v>
      </c>
      <c r="F40" s="24" t="s">
        <v>13</v>
      </c>
      <c r="I40" s="8">
        <f t="shared" si="11"/>
        <v>2.9215149117985621E-2</v>
      </c>
      <c r="J40" s="8">
        <f t="shared" si="11"/>
        <v>4.1591949000743877</v>
      </c>
      <c r="K40" s="8"/>
      <c r="L40" s="8"/>
      <c r="M40" s="8"/>
      <c r="N40" s="8">
        <f t="shared" si="13"/>
        <v>0.22517935000000003</v>
      </c>
      <c r="O40" s="8">
        <f t="shared" si="12"/>
        <v>4.4135893991923734</v>
      </c>
    </row>
    <row r="41" spans="1:15" x14ac:dyDescent="0.3">
      <c r="A41" s="17" t="s">
        <v>138</v>
      </c>
      <c r="B41" s="3">
        <v>6.9</v>
      </c>
      <c r="F41" s="17" t="s">
        <v>138</v>
      </c>
      <c r="I41" s="8">
        <f t="shared" si="11"/>
        <v>2.4345957598321349E-2</v>
      </c>
      <c r="J41" s="8">
        <f t="shared" si="11"/>
        <v>5.8254544064023195</v>
      </c>
      <c r="K41" s="7"/>
      <c r="L41" s="7"/>
      <c r="M41" s="7"/>
      <c r="N41" s="8">
        <f t="shared" si="13"/>
        <v>0.13409709999999997</v>
      </c>
      <c r="O41" s="8">
        <f t="shared" si="12"/>
        <v>5.9838974640006404</v>
      </c>
    </row>
    <row r="42" spans="1:15" x14ac:dyDescent="0.3">
      <c r="A42" s="17" t="s">
        <v>139</v>
      </c>
      <c r="B42" s="3">
        <v>7.0811336895214225</v>
      </c>
      <c r="F42" s="17" t="s">
        <v>139</v>
      </c>
      <c r="I42" s="8">
        <f t="shared" si="11"/>
        <v>0</v>
      </c>
      <c r="J42" s="8">
        <f t="shared" si="11"/>
        <v>2.5758530784966536</v>
      </c>
      <c r="L42" s="8"/>
      <c r="M42" s="8"/>
      <c r="N42" s="8">
        <f t="shared" si="13"/>
        <v>0</v>
      </c>
      <c r="O42" s="8">
        <f t="shared" si="12"/>
        <v>2.5758530784966536</v>
      </c>
    </row>
    <row r="43" spans="1:15" x14ac:dyDescent="0.3">
      <c r="A43" s="24" t="s">
        <v>140</v>
      </c>
      <c r="B43" s="3"/>
      <c r="F43" s="24" t="s">
        <v>140</v>
      </c>
      <c r="I43" s="8">
        <f t="shared" si="11"/>
        <v>0</v>
      </c>
      <c r="J43" s="8">
        <f t="shared" si="11"/>
        <v>2.5654330222558381</v>
      </c>
      <c r="L43" s="8">
        <f>L28*ForecastingBuildingStock!AA12</f>
        <v>0.30084278954269594</v>
      </c>
      <c r="M43" s="8"/>
      <c r="N43" s="8">
        <f t="shared" si="13"/>
        <v>0</v>
      </c>
      <c r="O43" s="8">
        <f t="shared" si="12"/>
        <v>2.8662758117985341</v>
      </c>
    </row>
    <row r="44" spans="1:15" x14ac:dyDescent="0.3">
      <c r="F44" s="2" t="s">
        <v>15</v>
      </c>
      <c r="G44" s="2"/>
      <c r="H44" s="2"/>
      <c r="I44" s="7">
        <f>SUM(I32:I43)</f>
        <v>0.48691915196642693</v>
      </c>
      <c r="J44" s="7">
        <f>SUM(J32:J43)</f>
        <v>71.539019993089767</v>
      </c>
      <c r="L44" s="7">
        <f>SUM(L32:L43)</f>
        <v>0.30084278954269594</v>
      </c>
      <c r="M44" s="7"/>
      <c r="N44" s="7">
        <f>SUM(N32:N43)</f>
        <v>3.9814885500000003</v>
      </c>
      <c r="O44" s="7">
        <f>SUM(O32:O43)</f>
        <v>76.308270484598879</v>
      </c>
    </row>
    <row r="45" spans="1:15" x14ac:dyDescent="0.3">
      <c r="A45" s="26" t="s">
        <v>98</v>
      </c>
      <c r="B45" s="26" t="s">
        <v>52</v>
      </c>
      <c r="C45" s="26" t="s">
        <v>99</v>
      </c>
    </row>
    <row r="46" spans="1:15" x14ac:dyDescent="0.3">
      <c r="A46" s="17" t="s">
        <v>5</v>
      </c>
      <c r="B46">
        <v>1.5</v>
      </c>
      <c r="C46" s="8">
        <f>(ForecastingBuildingStock!$AA$20/100)*B46</f>
        <v>2.2043846479381859E-2</v>
      </c>
    </row>
    <row r="47" spans="1:15" x14ac:dyDescent="0.3">
      <c r="A47" s="17" t="s">
        <v>6</v>
      </c>
      <c r="B47">
        <v>8</v>
      </c>
      <c r="C47" s="8">
        <f>(ForecastingBuildingStock!$AA$20/100)*B47</f>
        <v>0.11756718122336991</v>
      </c>
    </row>
    <row r="48" spans="1:15" x14ac:dyDescent="0.3">
      <c r="A48" s="17" t="s">
        <v>7</v>
      </c>
      <c r="B48">
        <v>27.1</v>
      </c>
      <c r="C48" s="8">
        <f>(ForecastingBuildingStock!$AA$20/100)*B48</f>
        <v>0.3982588263941656</v>
      </c>
    </row>
    <row r="49" spans="1:3" x14ac:dyDescent="0.3">
      <c r="A49" s="17" t="s">
        <v>8</v>
      </c>
      <c r="B49">
        <v>24</v>
      </c>
      <c r="C49" s="8">
        <f>(ForecastingBuildingStock!$AA$20/100)*B49</f>
        <v>0.35270154367010975</v>
      </c>
    </row>
    <row r="50" spans="1:3" x14ac:dyDescent="0.3">
      <c r="A50" s="17" t="s">
        <v>9</v>
      </c>
      <c r="B50">
        <v>26</v>
      </c>
      <c r="C50" s="8">
        <f>(ForecastingBuildingStock!$AA$20/100)*B50</f>
        <v>0.38209333897595221</v>
      </c>
    </row>
    <row r="51" spans="1:3" x14ac:dyDescent="0.3">
      <c r="A51" s="17" t="s">
        <v>10</v>
      </c>
      <c r="B51">
        <v>7</v>
      </c>
      <c r="C51" s="8">
        <f>(ForecastingBuildingStock!$AA$20/100)*B51</f>
        <v>0.10287128357044867</v>
      </c>
    </row>
    <row r="52" spans="1:3" x14ac:dyDescent="0.3">
      <c r="A52" s="17" t="s">
        <v>11</v>
      </c>
      <c r="B52">
        <v>2.5</v>
      </c>
      <c r="C52" s="8">
        <f>(ForecastingBuildingStock!$AA$20/100)*B52</f>
        <v>3.6739744132303097E-2</v>
      </c>
    </row>
    <row r="53" spans="1:3" x14ac:dyDescent="0.3">
      <c r="A53" s="17" t="s">
        <v>12</v>
      </c>
      <c r="B53">
        <v>1.3</v>
      </c>
      <c r="C53" s="8">
        <f>(ForecastingBuildingStock!$AA$20/100)*B53</f>
        <v>1.9104666948797613E-2</v>
      </c>
    </row>
    <row r="54" spans="1:3" x14ac:dyDescent="0.3">
      <c r="A54" s="17" t="s">
        <v>13</v>
      </c>
      <c r="B54">
        <v>1.1000000000000001</v>
      </c>
      <c r="C54" s="8">
        <f>(ForecastingBuildingStock!$AA$20/100)*B54</f>
        <v>1.6165487418213366E-2</v>
      </c>
    </row>
    <row r="55" spans="1:3" x14ac:dyDescent="0.3">
      <c r="A55" s="17" t="s">
        <v>138</v>
      </c>
      <c r="B55">
        <v>0.9</v>
      </c>
      <c r="C55" s="8">
        <f>(ForecastingBuildingStock!$AA$20/100)*B55</f>
        <v>1.3226307887629116E-2</v>
      </c>
    </row>
    <row r="56" spans="1:3" x14ac:dyDescent="0.3">
      <c r="A56" s="17" t="s">
        <v>139</v>
      </c>
      <c r="B56">
        <v>0.6</v>
      </c>
      <c r="C56" s="8">
        <f>(ForecastingBuildingStock!$AA$20/100)*B56</f>
        <v>8.8175385917527438E-3</v>
      </c>
    </row>
    <row r="57" spans="1:3" x14ac:dyDescent="0.3">
      <c r="A57" s="24" t="s">
        <v>140</v>
      </c>
      <c r="B57">
        <v>0</v>
      </c>
    </row>
    <row r="58" spans="1:3" x14ac:dyDescent="0.3">
      <c r="B58">
        <f>SUM(B45:B57)</f>
        <v>99.999999999999986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5508A-46D0-4472-BBD8-DA6C1956AAC6}">
  <dimension ref="A1:S58"/>
  <sheetViews>
    <sheetView topLeftCell="A3" workbookViewId="0">
      <selection activeCell="B17" sqref="B17:B26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2040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SUM(C17,C46)</f>
        <v>0.1134802576553571</v>
      </c>
      <c r="I2" s="8">
        <f>IF(H2&gt;=M2,0,C17)</f>
        <v>9.1195606578120356E-2</v>
      </c>
      <c r="J2" s="8">
        <f>M2-I2-K2</f>
        <v>7.0439411149474411</v>
      </c>
      <c r="K2" s="8">
        <f>IF(H2&gt;=M2,0,C46)</f>
        <v>2.228465107723674E-2</v>
      </c>
      <c r="L2" s="8"/>
      <c r="M2" s="8">
        <f>O2-N2</f>
        <v>7.1574213726027978</v>
      </c>
      <c r="N2" s="8">
        <f>'2017'!N2</f>
        <v>0.47609999999999997</v>
      </c>
      <c r="O2" s="8">
        <f>'2039'!O2-'2039'!K2</f>
        <v>7.6335213726027975</v>
      </c>
      <c r="Q2" s="3">
        <f>O2</f>
        <v>7.6335213726027975</v>
      </c>
      <c r="R2" s="3">
        <f>J17</f>
        <v>0.52499873976055444</v>
      </c>
      <c r="S2" s="3">
        <f>Q2*R2</f>
        <v>4.0075891005517263</v>
      </c>
    </row>
    <row r="3" spans="1:19" x14ac:dyDescent="0.3">
      <c r="A3" t="s">
        <v>33</v>
      </c>
      <c r="B3">
        <f>ForecastingBuildingStock!AB10</f>
        <v>2.5</v>
      </c>
      <c r="F3" s="24" t="s">
        <v>6</v>
      </c>
      <c r="G3" s="3"/>
      <c r="H3" s="3">
        <f t="shared" ref="H3:H13" si="0">SUM(C18,C47)</f>
        <v>0.25564488227910981</v>
      </c>
      <c r="I3" s="8">
        <f>IF(H3&gt;=M3,0,IF(I2=0,C18+C17,C18))</f>
        <v>0.13679340986718053</v>
      </c>
      <c r="J3" s="8">
        <f>M3-I3-K3</f>
        <v>7.9373573911829922</v>
      </c>
      <c r="K3" s="8">
        <f>IF(H3&gt;=M3,0,IF(K2=0,C47+C46,C47))</f>
        <v>0.11885147241192928</v>
      </c>
      <c r="L3" s="8"/>
      <c r="M3" s="8">
        <f t="shared" ref="M3:M14" si="1">O3-N3</f>
        <v>8.1930022734621026</v>
      </c>
      <c r="N3" s="8">
        <f>'2017'!N3</f>
        <v>0.59839999999999993</v>
      </c>
      <c r="O3" s="8">
        <f>'2039'!O3-'2039'!K3</f>
        <v>8.7914022734621025</v>
      </c>
      <c r="Q3" s="3">
        <f t="shared" ref="Q3:Q12" si="2">O3</f>
        <v>8.7914022734621025</v>
      </c>
      <c r="R3" s="3">
        <f t="shared" ref="R3:R12" si="3">J18</f>
        <v>0.4658932152406417</v>
      </c>
      <c r="S3" s="3">
        <f t="shared" ref="S3:S12" si="4">Q3*R3</f>
        <v>4.095854671657146</v>
      </c>
    </row>
    <row r="4" spans="1:19" x14ac:dyDescent="0.3">
      <c r="A4" t="s">
        <v>74</v>
      </c>
      <c r="B4" s="3">
        <f>ForecastingBuildingStock!AB26</f>
        <v>9.1195606578120358</v>
      </c>
      <c r="F4" s="24" t="s">
        <v>7</v>
      </c>
      <c r="G4" s="3"/>
      <c r="H4" s="3">
        <f t="shared" si="0"/>
        <v>1.5425544450219149</v>
      </c>
      <c r="I4" s="8">
        <f>IF(H4&gt;=M4,0,IF(I3=0,C19+C18,C19))</f>
        <v>1.1399450822265045</v>
      </c>
      <c r="J4" s="8">
        <f t="shared" ref="J4:J13" si="5">M4-I4-K4</f>
        <v>29.681189658643351</v>
      </c>
      <c r="K4" s="8">
        <f>IF(H4&gt;=M4,0,IF(K3=0,C48+C47,C48))</f>
        <v>0.40260936279541049</v>
      </c>
      <c r="L4" s="8"/>
      <c r="M4" s="8">
        <f t="shared" si="1"/>
        <v>31.223744103665265</v>
      </c>
      <c r="N4" s="8">
        <f>'2017'!N4</f>
        <v>2.10005</v>
      </c>
      <c r="O4" s="8">
        <f>'2039'!O4-'2039'!K4</f>
        <v>33.323794103665264</v>
      </c>
      <c r="Q4" s="3">
        <f t="shared" si="2"/>
        <v>33.323794103665264</v>
      </c>
      <c r="R4" s="3">
        <f t="shared" si="3"/>
        <v>0.391118354324897</v>
      </c>
      <c r="S4" s="3">
        <f t="shared" si="4"/>
        <v>13.033547509687263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1.4053038928841719</v>
      </c>
      <c r="I5" s="8">
        <f t="shared" ref="I5:I13" si="6">IF(H5&gt;=M5,0,IF(I4=0,C20+C19,C20))</f>
        <v>1.0487494756483842</v>
      </c>
      <c r="J5" s="8">
        <f t="shared" si="5"/>
        <v>29.156714809773991</v>
      </c>
      <c r="K5" s="8">
        <f t="shared" ref="K5:K13" si="7">IF(H5&gt;=M5,0,IF(K4=0,C49+C48,C49))</f>
        <v>0.35655441723578785</v>
      </c>
      <c r="L5" s="8"/>
      <c r="M5" s="8">
        <f t="shared" si="1"/>
        <v>30.562018702658165</v>
      </c>
      <c r="N5" s="8">
        <f>'2017'!N5</f>
        <v>1.9598</v>
      </c>
      <c r="O5" s="8">
        <f>'2039'!O5-'2039'!K5</f>
        <v>32.521818702658166</v>
      </c>
      <c r="Q5" s="3">
        <f t="shared" si="2"/>
        <v>32.521818702658166</v>
      </c>
      <c r="R5" s="3">
        <f t="shared" si="3"/>
        <v>0.31852043575875089</v>
      </c>
      <c r="S5" s="3">
        <f t="shared" si="4"/>
        <v>10.358863864837774</v>
      </c>
    </row>
    <row r="6" spans="1:19" x14ac:dyDescent="0.3">
      <c r="A6" t="s">
        <v>21</v>
      </c>
      <c r="B6">
        <f>ForecastingBuildingStock!AB14</f>
        <v>5.3999999999999999E-2</v>
      </c>
      <c r="F6" s="24" t="s">
        <v>9</v>
      </c>
      <c r="G6" s="3"/>
      <c r="H6" s="3">
        <f t="shared" si="0"/>
        <v>2.666157449791779</v>
      </c>
      <c r="I6" s="8">
        <f t="shared" si="6"/>
        <v>2.279890164453009</v>
      </c>
      <c r="J6" s="8">
        <f t="shared" si="5"/>
        <v>51.56424049028584</v>
      </c>
      <c r="K6" s="8">
        <f t="shared" si="7"/>
        <v>0.38626728533877019</v>
      </c>
      <c r="L6" s="8"/>
      <c r="M6" s="8">
        <f t="shared" si="1"/>
        <v>54.230397940077616</v>
      </c>
      <c r="N6" s="8">
        <f>'2017'!N6</f>
        <v>3.2249499999999998</v>
      </c>
      <c r="O6" s="8">
        <f>'2039'!O6-'2039'!K6</f>
        <v>57.455347940077615</v>
      </c>
      <c r="Q6" s="3">
        <f t="shared" si="2"/>
        <v>57.455347940077615</v>
      </c>
      <c r="R6" s="3">
        <f t="shared" si="3"/>
        <v>0.2583581140792881</v>
      </c>
      <c r="S6" s="3">
        <f t="shared" si="4"/>
        <v>14.844055337567763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1.2439401205869427</v>
      </c>
      <c r="I7" s="8">
        <f t="shared" si="6"/>
        <v>1.1399450822265045</v>
      </c>
      <c r="J7" s="8">
        <f t="shared" si="5"/>
        <v>21.514145043905394</v>
      </c>
      <c r="K7" s="8">
        <f t="shared" si="7"/>
        <v>0.10399503836043812</v>
      </c>
      <c r="L7" s="8"/>
      <c r="M7" s="8">
        <f t="shared" si="1"/>
        <v>22.758085164492336</v>
      </c>
      <c r="N7" s="8">
        <f>'2017'!N7</f>
        <v>1.2775499999999997</v>
      </c>
      <c r="O7" s="8">
        <f>'2039'!O7-'2039'!K7</f>
        <v>24.035635164492337</v>
      </c>
      <c r="Q7" s="3">
        <f t="shared" si="2"/>
        <v>24.035635164492337</v>
      </c>
      <c r="R7" s="3">
        <f t="shared" si="3"/>
        <v>0.20852115377088962</v>
      </c>
      <c r="S7" s="3">
        <f t="shared" si="4"/>
        <v>5.0119383761161087</v>
      </c>
    </row>
    <row r="8" spans="1:19" x14ac:dyDescent="0.3">
      <c r="A8" t="s">
        <v>31</v>
      </c>
      <c r="B8" s="8">
        <f>B4*B6</f>
        <v>0.49245627552184995</v>
      </c>
      <c r="F8" s="24" t="s">
        <v>11</v>
      </c>
      <c r="G8" s="3"/>
      <c r="H8" s="3">
        <f t="shared" si="0"/>
        <v>1.4050751838005333</v>
      </c>
      <c r="I8" s="8">
        <f t="shared" si="6"/>
        <v>1.3679340986718054</v>
      </c>
      <c r="J8" s="8">
        <f t="shared" si="5"/>
        <v>22.456193177115516</v>
      </c>
      <c r="K8" s="8">
        <f t="shared" si="7"/>
        <v>3.7141085128727901E-2</v>
      </c>
      <c r="L8" s="8"/>
      <c r="M8" s="8">
        <f t="shared" si="1"/>
        <v>23.86126836091605</v>
      </c>
      <c r="N8" s="8">
        <f>'2017'!N8</f>
        <v>1.2812999999999999</v>
      </c>
      <c r="O8" s="8">
        <f>'2039'!O8-'2039'!K8</f>
        <v>25.142568360916048</v>
      </c>
      <c r="Q8" s="3">
        <f t="shared" si="2"/>
        <v>25.142568360916048</v>
      </c>
      <c r="R8" s="3">
        <f t="shared" si="3"/>
        <v>0.20623054710060093</v>
      </c>
      <c r="S8" s="3">
        <f t="shared" si="4"/>
        <v>5.1851656285859757</v>
      </c>
    </row>
    <row r="9" spans="1:19" x14ac:dyDescent="0.3">
      <c r="F9" s="24" t="s">
        <v>12</v>
      </c>
      <c r="G9" s="3"/>
      <c r="H9" s="3">
        <f t="shared" si="0"/>
        <v>0.93126943004814211</v>
      </c>
      <c r="I9" s="8">
        <f t="shared" si="6"/>
        <v>0.91195606578120358</v>
      </c>
      <c r="J9" s="8">
        <f t="shared" si="5"/>
        <v>29.422991239856749</v>
      </c>
      <c r="K9" s="8">
        <f t="shared" si="7"/>
        <v>1.9313364266938509E-2</v>
      </c>
      <c r="L9" s="8"/>
      <c r="M9" s="8">
        <f t="shared" si="1"/>
        <v>30.354260669904892</v>
      </c>
      <c r="N9" s="8">
        <f>'2017'!N9</f>
        <v>1.6111999999999997</v>
      </c>
      <c r="O9" s="8">
        <f>'2039'!O9-'2039'!K9</f>
        <v>31.965460669904893</v>
      </c>
      <c r="Q9" s="3">
        <f t="shared" si="2"/>
        <v>31.965460669904893</v>
      </c>
      <c r="R9" s="3">
        <f t="shared" si="3"/>
        <v>0.17628714622641511</v>
      </c>
      <c r="S9" s="3">
        <f t="shared" si="4"/>
        <v>5.6350998393102447</v>
      </c>
    </row>
    <row r="10" spans="1:19" x14ac:dyDescent="0.3">
      <c r="F10" s="24" t="s">
        <v>13</v>
      </c>
      <c r="G10" s="3"/>
      <c r="H10" s="3">
        <f t="shared" si="0"/>
        <v>0.5635157169253624</v>
      </c>
      <c r="I10" s="8">
        <f t="shared" si="6"/>
        <v>0.54717363946872211</v>
      </c>
      <c r="J10" s="8">
        <f t="shared" si="5"/>
        <v>25.246192869607704</v>
      </c>
      <c r="K10" s="8">
        <f t="shared" si="7"/>
        <v>1.6342077456640278E-2</v>
      </c>
      <c r="L10" s="8"/>
      <c r="M10" s="8">
        <f t="shared" si="1"/>
        <v>25.809708586533066</v>
      </c>
      <c r="N10" s="8">
        <f>'2017'!N10</f>
        <v>1.3680500000000002</v>
      </c>
      <c r="O10" s="8">
        <f>'2039'!O10-'2039'!K10</f>
        <v>27.177758586533066</v>
      </c>
      <c r="Q10" s="3">
        <f t="shared" si="2"/>
        <v>27.177758586533066</v>
      </c>
      <c r="R10" s="3">
        <f t="shared" si="3"/>
        <v>0.16459877197470851</v>
      </c>
      <c r="S10" s="3">
        <f t="shared" si="4"/>
        <v>4.4734256883684322</v>
      </c>
    </row>
    <row r="11" spans="1:19" x14ac:dyDescent="0.3">
      <c r="F11" s="17" t="s">
        <v>138</v>
      </c>
      <c r="G11" s="3"/>
      <c r="H11" s="3">
        <f t="shared" si="0"/>
        <v>0.46934882353694385</v>
      </c>
      <c r="I11" s="8">
        <f t="shared" si="6"/>
        <v>0.45597803289060179</v>
      </c>
      <c r="J11" s="8">
        <f t="shared" si="5"/>
        <v>38.638420278888411</v>
      </c>
      <c r="K11" s="8">
        <f t="shared" si="7"/>
        <v>1.3370790646342045E-2</v>
      </c>
      <c r="L11" s="8"/>
      <c r="M11" s="8">
        <f t="shared" si="1"/>
        <v>39.107769102425351</v>
      </c>
      <c r="N11" s="8">
        <f>'2017'!N11</f>
        <v>0.88985000000000003</v>
      </c>
      <c r="O11" s="8">
        <f>'2039'!O11-'2039'!K11</f>
        <v>39.997619102425354</v>
      </c>
      <c r="Q11" s="3">
        <f t="shared" si="2"/>
        <v>39.997619102425354</v>
      </c>
      <c r="R11" s="3">
        <f t="shared" si="3"/>
        <v>0.15069629712872953</v>
      </c>
      <c r="S11" s="3">
        <f t="shared" si="4"/>
        <v>6.0274930927008397</v>
      </c>
    </row>
    <row r="12" spans="1:19" x14ac:dyDescent="0.3">
      <c r="F12" s="17" t="s">
        <v>139</v>
      </c>
      <c r="G12" s="3"/>
      <c r="H12" s="3">
        <f t="shared" si="0"/>
        <v>8.9138604308946958E-3</v>
      </c>
      <c r="I12" s="8">
        <f t="shared" si="6"/>
        <v>0</v>
      </c>
      <c r="J12" s="8">
        <f t="shared" si="5"/>
        <v>38.436654475340049</v>
      </c>
      <c r="K12" s="8">
        <f t="shared" si="7"/>
        <v>8.9138604308946958E-3</v>
      </c>
      <c r="L12" s="8"/>
      <c r="M12" s="8">
        <f t="shared" si="1"/>
        <v>38.445568335770943</v>
      </c>
      <c r="N12" s="8">
        <v>0</v>
      </c>
      <c r="O12" s="8">
        <f>'2039'!O12-'2039'!K12</f>
        <v>38.445568335770943</v>
      </c>
      <c r="Q12" s="3">
        <f t="shared" si="2"/>
        <v>38.445568335770943</v>
      </c>
      <c r="R12" s="3">
        <f t="shared" si="3"/>
        <v>6.7000000000000004E-2</v>
      </c>
      <c r="S12" s="3">
        <f t="shared" si="4"/>
        <v>2.5758530784966536</v>
      </c>
    </row>
    <row r="13" spans="1:19" x14ac:dyDescent="0.3">
      <c r="F13" s="24" t="s">
        <v>140</v>
      </c>
      <c r="G13" s="3"/>
      <c r="H13" s="3">
        <f t="shared" si="0"/>
        <v>0</v>
      </c>
      <c r="I13" s="8">
        <f t="shared" si="6"/>
        <v>0</v>
      </c>
      <c r="J13" s="8">
        <f t="shared" si="5"/>
        <v>53.07918169997285</v>
      </c>
      <c r="K13" s="8">
        <f t="shared" si="7"/>
        <v>0</v>
      </c>
      <c r="L13" s="8">
        <f>ForecastingBuildingStock!AB12</f>
        <v>5.6320215496269652</v>
      </c>
      <c r="M13" s="8">
        <f t="shared" si="1"/>
        <v>53.07918169997285</v>
      </c>
      <c r="N13" s="8">
        <v>0</v>
      </c>
      <c r="O13" s="8">
        <f>'2039'!O13-'2039'!I13-'2039'!K13+'2039'!L13</f>
        <v>53.07918169997285</v>
      </c>
      <c r="Q13" s="3">
        <f>O13</f>
        <v>53.07918169997285</v>
      </c>
      <c r="R13" s="3">
        <f>J28</f>
        <v>5.3999999999999999E-2</v>
      </c>
      <c r="S13" s="3">
        <f>Q13*R13</f>
        <v>2.8662758117985336</v>
      </c>
    </row>
    <row r="14" spans="1:19" x14ac:dyDescent="0.3">
      <c r="F14" s="25" t="s">
        <v>15</v>
      </c>
      <c r="G14" s="5"/>
      <c r="H14" s="5"/>
      <c r="I14" s="5">
        <f>ForecastingBuildingStock!AB26</f>
        <v>9.1195606578120358</v>
      </c>
      <c r="J14" s="7">
        <f>M14-I14-K14</f>
        <v>354.1772222495203</v>
      </c>
      <c r="K14" s="5">
        <f>SUM(K2:K13)</f>
        <v>1.4856434051491163</v>
      </c>
      <c r="L14" s="5">
        <f>SUM(L2:L13)</f>
        <v>5.6320215496269652</v>
      </c>
      <c r="M14" s="5">
        <f t="shared" si="1"/>
        <v>364.78242631248145</v>
      </c>
      <c r="N14" s="7">
        <f>'2017'!N12</f>
        <v>14.78725</v>
      </c>
      <c r="O14" s="5">
        <f>SUM(O2:O13)</f>
        <v>379.56967631248142</v>
      </c>
      <c r="Q14" s="3"/>
      <c r="R14" s="3"/>
      <c r="S14" s="3"/>
    </row>
    <row r="16" spans="1:19" ht="55.2" customHeight="1" x14ac:dyDescent="0.3">
      <c r="A16" s="32" t="s">
        <v>51</v>
      </c>
      <c r="B16" s="18" t="s">
        <v>52</v>
      </c>
      <c r="F16" s="23" t="s">
        <v>50</v>
      </c>
      <c r="G16" s="23"/>
      <c r="H16" s="23"/>
      <c r="I16" s="23" t="s">
        <v>112</v>
      </c>
      <c r="J16" s="23" t="s">
        <v>113</v>
      </c>
      <c r="K16" s="23"/>
      <c r="L16" s="23" t="s">
        <v>135</v>
      </c>
      <c r="M16" s="23"/>
      <c r="N16" s="23" t="s">
        <v>143</v>
      </c>
      <c r="O16" s="23" t="s">
        <v>106</v>
      </c>
    </row>
    <row r="17" spans="1:15" x14ac:dyDescent="0.3">
      <c r="A17" s="17" t="s">
        <v>5</v>
      </c>
      <c r="B17">
        <v>1</v>
      </c>
      <c r="C17" s="8">
        <f>($I$14/100)*B17</f>
        <v>9.1195606578120356E-2</v>
      </c>
      <c r="F17" s="24" t="s">
        <v>5</v>
      </c>
      <c r="G17" s="8"/>
      <c r="H17" s="8"/>
      <c r="I17">
        <f>$B$6</f>
        <v>5.3999999999999999E-2</v>
      </c>
      <c r="J17" s="16">
        <f>'2017'!J15</f>
        <v>0.52499873976055444</v>
      </c>
      <c r="K17" s="16"/>
      <c r="L17" s="16">
        <f>$B$6</f>
        <v>5.3999999999999999E-2</v>
      </c>
      <c r="M17" s="16"/>
      <c r="N17" s="16">
        <f>'2017'!J15</f>
        <v>0.52499873976055444</v>
      </c>
      <c r="O17" s="8"/>
    </row>
    <row r="18" spans="1:15" x14ac:dyDescent="0.3">
      <c r="A18" s="17" t="s">
        <v>6</v>
      </c>
      <c r="B18">
        <v>1.5</v>
      </c>
      <c r="C18" s="8">
        <f t="shared" ref="C18:C28" si="8">($I$14/100)*B18</f>
        <v>0.13679340986718053</v>
      </c>
      <c r="F18" s="24" t="s">
        <v>6</v>
      </c>
      <c r="G18" s="8"/>
      <c r="H18" s="8"/>
      <c r="I18">
        <f t="shared" ref="I18:I28" si="9">$B$6</f>
        <v>5.3999999999999999E-2</v>
      </c>
      <c r="J18" s="16">
        <f>'2017'!J16</f>
        <v>0.4658932152406417</v>
      </c>
      <c r="K18" s="16"/>
      <c r="L18" s="16">
        <f t="shared" ref="L18:L28" si="10">$B$6</f>
        <v>5.3999999999999999E-2</v>
      </c>
      <c r="M18" s="16"/>
      <c r="N18" s="16">
        <f>'2017'!J16</f>
        <v>0.4658932152406417</v>
      </c>
      <c r="O18" s="8"/>
    </row>
    <row r="19" spans="1:15" x14ac:dyDescent="0.3">
      <c r="A19" s="17" t="s">
        <v>7</v>
      </c>
      <c r="B19">
        <v>12.5</v>
      </c>
      <c r="C19" s="8">
        <f t="shared" si="8"/>
        <v>1.1399450822265045</v>
      </c>
      <c r="F19" s="24" t="s">
        <v>7</v>
      </c>
      <c r="G19" s="8"/>
      <c r="H19" s="8"/>
      <c r="I19">
        <f t="shared" si="9"/>
        <v>5.3999999999999999E-2</v>
      </c>
      <c r="J19" s="16">
        <f>'2017'!J17</f>
        <v>0.391118354324897</v>
      </c>
      <c r="K19" s="16"/>
      <c r="L19" s="16">
        <f t="shared" si="10"/>
        <v>5.3999999999999999E-2</v>
      </c>
      <c r="M19" s="16"/>
      <c r="N19" s="16">
        <f>'2017'!J17</f>
        <v>0.391118354324897</v>
      </c>
      <c r="O19" s="8"/>
    </row>
    <row r="20" spans="1:15" x14ac:dyDescent="0.3">
      <c r="A20" s="17" t="s">
        <v>8</v>
      </c>
      <c r="B20">
        <v>11.5</v>
      </c>
      <c r="C20" s="8">
        <f t="shared" si="8"/>
        <v>1.0487494756483842</v>
      </c>
      <c r="F20" s="24" t="s">
        <v>8</v>
      </c>
      <c r="G20" s="8"/>
      <c r="H20" s="8"/>
      <c r="I20">
        <f t="shared" si="9"/>
        <v>5.3999999999999999E-2</v>
      </c>
      <c r="J20" s="16">
        <f>'2017'!J18</f>
        <v>0.31852043575875089</v>
      </c>
      <c r="K20" s="16"/>
      <c r="L20" s="16">
        <f t="shared" si="10"/>
        <v>5.3999999999999999E-2</v>
      </c>
      <c r="M20" s="16"/>
      <c r="N20" s="16">
        <f>'2017'!J18</f>
        <v>0.31852043575875089</v>
      </c>
      <c r="O20" s="8"/>
    </row>
    <row r="21" spans="1:15" x14ac:dyDescent="0.3">
      <c r="A21" s="17" t="s">
        <v>9</v>
      </c>
      <c r="B21">
        <v>25</v>
      </c>
      <c r="C21" s="8">
        <f t="shared" si="8"/>
        <v>2.279890164453009</v>
      </c>
      <c r="F21" s="24" t="s">
        <v>9</v>
      </c>
      <c r="G21" s="8"/>
      <c r="H21" s="8"/>
      <c r="I21">
        <f t="shared" si="9"/>
        <v>5.3999999999999999E-2</v>
      </c>
      <c r="J21" s="16">
        <f>'2017'!J19</f>
        <v>0.2583581140792881</v>
      </c>
      <c r="K21" s="16"/>
      <c r="L21" s="16">
        <f t="shared" si="10"/>
        <v>5.3999999999999999E-2</v>
      </c>
      <c r="M21" s="16"/>
      <c r="N21" s="16">
        <f>'2017'!J19</f>
        <v>0.2583581140792881</v>
      </c>
      <c r="O21" s="8"/>
    </row>
    <row r="22" spans="1:15" x14ac:dyDescent="0.3">
      <c r="A22" s="17" t="s">
        <v>10</v>
      </c>
      <c r="B22">
        <v>12.5</v>
      </c>
      <c r="C22" s="8">
        <f t="shared" si="8"/>
        <v>1.1399450822265045</v>
      </c>
      <c r="F22" s="24" t="s">
        <v>10</v>
      </c>
      <c r="G22" s="8"/>
      <c r="H22" s="8"/>
      <c r="I22">
        <f t="shared" si="9"/>
        <v>5.3999999999999999E-2</v>
      </c>
      <c r="J22" s="16">
        <f>'2017'!J20</f>
        <v>0.20852115377088962</v>
      </c>
      <c r="K22" s="16"/>
      <c r="L22" s="16">
        <f t="shared" si="10"/>
        <v>5.3999999999999999E-2</v>
      </c>
      <c r="M22" s="16"/>
      <c r="N22" s="16">
        <f>'2017'!J20</f>
        <v>0.20852115377088962</v>
      </c>
      <c r="O22" s="8"/>
    </row>
    <row r="23" spans="1:15" x14ac:dyDescent="0.3">
      <c r="A23" s="17" t="s">
        <v>11</v>
      </c>
      <c r="B23">
        <v>15</v>
      </c>
      <c r="C23" s="8">
        <f t="shared" si="8"/>
        <v>1.3679340986718054</v>
      </c>
      <c r="F23" s="24" t="s">
        <v>11</v>
      </c>
      <c r="G23" s="8"/>
      <c r="H23" s="8"/>
      <c r="I23">
        <f t="shared" si="9"/>
        <v>5.3999999999999999E-2</v>
      </c>
      <c r="J23" s="16">
        <f>'2017'!J21</f>
        <v>0.20623054710060093</v>
      </c>
      <c r="K23" s="16"/>
      <c r="L23" s="16">
        <f t="shared" si="10"/>
        <v>5.3999999999999999E-2</v>
      </c>
      <c r="M23" s="16"/>
      <c r="N23" s="16">
        <f>'2017'!J21</f>
        <v>0.20623054710060093</v>
      </c>
      <c r="O23" s="8"/>
    </row>
    <row r="24" spans="1:15" x14ac:dyDescent="0.3">
      <c r="A24" s="17" t="s">
        <v>12</v>
      </c>
      <c r="B24">
        <v>10</v>
      </c>
      <c r="C24" s="8">
        <f t="shared" si="8"/>
        <v>0.91195606578120358</v>
      </c>
      <c r="F24" s="24" t="s">
        <v>12</v>
      </c>
      <c r="G24" s="8"/>
      <c r="H24" s="8"/>
      <c r="I24">
        <f t="shared" si="9"/>
        <v>5.3999999999999999E-2</v>
      </c>
      <c r="J24" s="16">
        <f>'2017'!J22</f>
        <v>0.17628714622641511</v>
      </c>
      <c r="K24" s="16"/>
      <c r="L24" s="16">
        <f t="shared" si="10"/>
        <v>5.3999999999999999E-2</v>
      </c>
      <c r="M24" s="16"/>
      <c r="N24" s="16">
        <f>'2017'!J22</f>
        <v>0.17628714622641511</v>
      </c>
      <c r="O24" s="8"/>
    </row>
    <row r="25" spans="1:15" x14ac:dyDescent="0.3">
      <c r="A25" s="17" t="s">
        <v>13</v>
      </c>
      <c r="B25">
        <v>6</v>
      </c>
      <c r="C25" s="8">
        <f t="shared" si="8"/>
        <v>0.54717363946872211</v>
      </c>
      <c r="F25" s="24" t="s">
        <v>13</v>
      </c>
      <c r="G25" s="8"/>
      <c r="H25" s="8"/>
      <c r="I25">
        <f t="shared" si="9"/>
        <v>5.3999999999999999E-2</v>
      </c>
      <c r="J25" s="16">
        <f>'2017'!J23</f>
        <v>0.16459877197470851</v>
      </c>
      <c r="K25" s="16"/>
      <c r="L25" s="16">
        <f t="shared" si="10"/>
        <v>5.3999999999999999E-2</v>
      </c>
      <c r="M25" s="16"/>
      <c r="N25" s="16">
        <f>'2017'!J23</f>
        <v>0.16459877197470851</v>
      </c>
      <c r="O25" s="8"/>
    </row>
    <row r="26" spans="1:15" x14ac:dyDescent="0.3">
      <c r="A26" s="17" t="s">
        <v>138</v>
      </c>
      <c r="B26">
        <v>5</v>
      </c>
      <c r="C26" s="8">
        <f t="shared" si="8"/>
        <v>0.45597803289060179</v>
      </c>
      <c r="F26" s="17" t="s">
        <v>138</v>
      </c>
      <c r="G26" s="8"/>
      <c r="H26" s="8"/>
      <c r="I26">
        <f t="shared" si="9"/>
        <v>5.3999999999999999E-2</v>
      </c>
      <c r="J26" s="16">
        <f>'2017'!J24</f>
        <v>0.15069629712872953</v>
      </c>
      <c r="K26" s="16"/>
      <c r="L26" s="16">
        <f t="shared" si="10"/>
        <v>5.3999999999999999E-2</v>
      </c>
      <c r="M26" s="16"/>
      <c r="N26" s="16">
        <f>'2017'!J24</f>
        <v>0.15069629712872953</v>
      </c>
      <c r="O26" s="8"/>
    </row>
    <row r="27" spans="1:15" x14ac:dyDescent="0.3">
      <c r="A27" s="17" t="s">
        <v>139</v>
      </c>
      <c r="B27">
        <v>0</v>
      </c>
      <c r="C27" s="8">
        <f t="shared" si="8"/>
        <v>0</v>
      </c>
      <c r="F27" s="17" t="s">
        <v>139</v>
      </c>
      <c r="G27" s="8"/>
      <c r="H27" s="8"/>
      <c r="I27">
        <f t="shared" si="9"/>
        <v>5.3999999999999999E-2</v>
      </c>
      <c r="J27" s="16">
        <f>'2030'!J26</f>
        <v>6.7000000000000004E-2</v>
      </c>
      <c r="K27" s="7"/>
      <c r="L27" s="16">
        <f t="shared" si="10"/>
        <v>5.3999999999999999E-2</v>
      </c>
      <c r="M27" s="16"/>
      <c r="N27" s="16">
        <f>'2017'!J25</f>
        <v>0.2692514531099427</v>
      </c>
      <c r="O27" s="8"/>
    </row>
    <row r="28" spans="1:15" x14ac:dyDescent="0.3">
      <c r="A28" s="24" t="s">
        <v>140</v>
      </c>
      <c r="B28">
        <v>0</v>
      </c>
      <c r="C28" s="8">
        <f t="shared" si="8"/>
        <v>0</v>
      </c>
      <c r="F28" s="24" t="s">
        <v>140</v>
      </c>
      <c r="G28" s="8"/>
      <c r="H28" s="8"/>
      <c r="I28">
        <f t="shared" si="9"/>
        <v>5.3999999999999999E-2</v>
      </c>
      <c r="J28" s="16">
        <f>B6</f>
        <v>5.3999999999999999E-2</v>
      </c>
      <c r="K28" s="7"/>
      <c r="L28" s="16">
        <f t="shared" si="10"/>
        <v>5.3999999999999999E-2</v>
      </c>
      <c r="M28" s="16"/>
      <c r="N28" s="16"/>
      <c r="O28" s="8"/>
    </row>
    <row r="29" spans="1:15" x14ac:dyDescent="0.3">
      <c r="B29">
        <f>SUM(B17:B28)</f>
        <v>100</v>
      </c>
      <c r="F29" s="25" t="s">
        <v>43</v>
      </c>
      <c r="G29" s="7"/>
      <c r="H29" s="7"/>
      <c r="I29" s="2">
        <f>AVERAGE(I18:I27)</f>
        <v>5.4000000000000006E-2</v>
      </c>
      <c r="J29" s="7">
        <f>(1/O14)*(SUM(S2:S13))</f>
        <v>0.20579926921077329</v>
      </c>
      <c r="L29" s="28">
        <f>AVERAGE(L17:L27)</f>
        <v>5.4000000000000006E-2</v>
      </c>
      <c r="M29" s="28"/>
      <c r="N29" s="7">
        <f>AVERAGE(N17:N28)</f>
        <v>0.28495220258867443</v>
      </c>
      <c r="O29" s="7">
        <f>O44/O14</f>
        <v>0.20053207821653934</v>
      </c>
    </row>
    <row r="30" spans="1:15" x14ac:dyDescent="0.3">
      <c r="K30" s="35"/>
      <c r="L30" s="35"/>
      <c r="M30" s="35"/>
      <c r="N30" s="35"/>
    </row>
    <row r="31" spans="1:15" ht="57.6" x14ac:dyDescent="0.3">
      <c r="A31" s="26" t="s">
        <v>95</v>
      </c>
      <c r="B31" s="18" t="s">
        <v>52</v>
      </c>
      <c r="F31" s="23" t="s">
        <v>114</v>
      </c>
      <c r="G31" s="23"/>
      <c r="H31" s="23"/>
      <c r="I31" s="23" t="s">
        <v>57</v>
      </c>
      <c r="J31" s="23" t="s">
        <v>60</v>
      </c>
      <c r="K31" s="23"/>
      <c r="L31" s="23" t="s">
        <v>136</v>
      </c>
      <c r="M31" s="23"/>
      <c r="N31" s="23" t="s">
        <v>144</v>
      </c>
      <c r="O31" s="23" t="s">
        <v>61</v>
      </c>
    </row>
    <row r="32" spans="1:15" x14ac:dyDescent="0.3">
      <c r="A32" s="17" t="s">
        <v>5</v>
      </c>
      <c r="B32" s="3">
        <v>2.1</v>
      </c>
      <c r="F32" s="24" t="s">
        <v>5</v>
      </c>
      <c r="I32" s="8">
        <f t="shared" ref="I32:J43" si="11">I2*I17</f>
        <v>4.9245627552184992E-3</v>
      </c>
      <c r="J32" s="8">
        <f t="shared" si="11"/>
        <v>3.6980602082949612</v>
      </c>
      <c r="K32" s="8"/>
      <c r="L32" s="8"/>
      <c r="M32" s="8"/>
      <c r="N32" s="8">
        <f>N2*N17</f>
        <v>0.24995189999999995</v>
      </c>
      <c r="O32" s="8">
        <f t="shared" ref="O32:O43" si="12">SUM(I32:N32)</f>
        <v>3.9529366710501797</v>
      </c>
    </row>
    <row r="33" spans="1:15" x14ac:dyDescent="0.3">
      <c r="A33" s="17" t="s">
        <v>6</v>
      </c>
      <c r="B33" s="3">
        <v>2.9</v>
      </c>
      <c r="F33" s="24" t="s">
        <v>6</v>
      </c>
      <c r="I33" s="8">
        <f t="shared" si="11"/>
        <v>7.386844132827748E-3</v>
      </c>
      <c r="J33" s="8">
        <f t="shared" si="11"/>
        <v>3.6979609554923161</v>
      </c>
      <c r="K33" s="8"/>
      <c r="L33" s="8"/>
      <c r="M33" s="8"/>
      <c r="N33" s="8">
        <f t="shared" ref="N33:N43" si="13">N3*N18</f>
        <v>0.27879049999999994</v>
      </c>
      <c r="O33" s="8">
        <f t="shared" si="12"/>
        <v>3.9841382996251435</v>
      </c>
    </row>
    <row r="34" spans="1:15" x14ac:dyDescent="0.3">
      <c r="A34" s="17" t="s">
        <v>7</v>
      </c>
      <c r="B34" s="3">
        <v>11.8</v>
      </c>
      <c r="F34" s="24" t="s">
        <v>7</v>
      </c>
      <c r="I34" s="8">
        <f t="shared" si="11"/>
        <v>6.1557034440231244E-2</v>
      </c>
      <c r="J34" s="8">
        <f t="shared" si="11"/>
        <v>11.608858053693739</v>
      </c>
      <c r="K34" s="8"/>
      <c r="L34" s="8"/>
      <c r="M34" s="8"/>
      <c r="N34" s="8">
        <f t="shared" si="13"/>
        <v>0.82136809999999993</v>
      </c>
      <c r="O34" s="8">
        <f t="shared" si="12"/>
        <v>12.491783188133969</v>
      </c>
    </row>
    <row r="35" spans="1:15" x14ac:dyDescent="0.3">
      <c r="A35" s="17" t="s">
        <v>8</v>
      </c>
      <c r="B35" s="3">
        <v>10.9</v>
      </c>
      <c r="F35" s="24" t="s">
        <v>8</v>
      </c>
      <c r="I35" s="8">
        <f t="shared" si="11"/>
        <v>5.6632471685012745E-2</v>
      </c>
      <c r="J35" s="8">
        <f t="shared" si="11"/>
        <v>9.2870095065028373</v>
      </c>
      <c r="K35" s="8"/>
      <c r="L35" s="8"/>
      <c r="M35" s="8"/>
      <c r="N35" s="8">
        <f t="shared" si="13"/>
        <v>0.62423635</v>
      </c>
      <c r="O35" s="8">
        <f t="shared" si="12"/>
        <v>9.9678783281878509</v>
      </c>
    </row>
    <row r="36" spans="1:15" x14ac:dyDescent="0.3">
      <c r="A36" s="17" t="s">
        <v>9</v>
      </c>
      <c r="B36" s="3">
        <v>19.5</v>
      </c>
      <c r="F36" s="24" t="s">
        <v>9</v>
      </c>
      <c r="I36" s="8">
        <f t="shared" si="11"/>
        <v>0.12311406888046249</v>
      </c>
      <c r="J36" s="8">
        <f t="shared" si="11"/>
        <v>13.322039927001116</v>
      </c>
      <c r="K36" s="8"/>
      <c r="L36" s="8"/>
      <c r="M36" s="8"/>
      <c r="N36" s="8">
        <f t="shared" si="13"/>
        <v>0.83319200000000015</v>
      </c>
      <c r="O36" s="8">
        <f t="shared" si="12"/>
        <v>14.27834599588158</v>
      </c>
    </row>
    <row r="37" spans="1:15" x14ac:dyDescent="0.3">
      <c r="A37" s="17" t="s">
        <v>10</v>
      </c>
      <c r="B37" s="3">
        <v>7.6</v>
      </c>
      <c r="F37" s="24" t="s">
        <v>10</v>
      </c>
      <c r="I37" s="8">
        <f t="shared" si="11"/>
        <v>6.1557034440231244E-2</v>
      </c>
      <c r="J37" s="8">
        <f t="shared" si="11"/>
        <v>4.4861543469494194</v>
      </c>
      <c r="K37" s="8"/>
      <c r="L37" s="8"/>
      <c r="M37" s="8"/>
      <c r="N37" s="8">
        <f t="shared" si="13"/>
        <v>0.26639619999999997</v>
      </c>
      <c r="O37" s="8">
        <f t="shared" si="12"/>
        <v>4.814107581389651</v>
      </c>
    </row>
    <row r="38" spans="1:15" x14ac:dyDescent="0.3">
      <c r="A38" s="17" t="s">
        <v>11</v>
      </c>
      <c r="B38" s="3">
        <v>11.618866310478577</v>
      </c>
      <c r="F38" s="24" t="s">
        <v>11</v>
      </c>
      <c r="I38" s="8">
        <f t="shared" si="11"/>
        <v>7.3868441328277495E-2</v>
      </c>
      <c r="J38" s="8">
        <f t="shared" si="11"/>
        <v>4.6311530047133145</v>
      </c>
      <c r="K38" s="8"/>
      <c r="L38" s="8"/>
      <c r="M38" s="8"/>
      <c r="N38" s="8">
        <f t="shared" si="13"/>
        <v>0.26424319999999996</v>
      </c>
      <c r="O38" s="8">
        <f t="shared" si="12"/>
        <v>4.9692646460415917</v>
      </c>
    </row>
    <row r="39" spans="1:15" x14ac:dyDescent="0.3">
      <c r="A39" s="17" t="s">
        <v>12</v>
      </c>
      <c r="B39" s="3">
        <v>10.3</v>
      </c>
      <c r="F39" s="24" t="s">
        <v>12</v>
      </c>
      <c r="I39" s="8">
        <f t="shared" si="11"/>
        <v>4.9245627552184992E-2</v>
      </c>
      <c r="J39" s="8">
        <f t="shared" si="11"/>
        <v>5.1868951591191577</v>
      </c>
      <c r="K39" s="8"/>
      <c r="L39" s="8"/>
      <c r="M39" s="8"/>
      <c r="N39" s="8">
        <f t="shared" si="13"/>
        <v>0.28403384999999998</v>
      </c>
      <c r="O39" s="8">
        <f t="shared" si="12"/>
        <v>5.5201746366713431</v>
      </c>
    </row>
    <row r="40" spans="1:15" x14ac:dyDescent="0.3">
      <c r="A40" s="17" t="s">
        <v>13</v>
      </c>
      <c r="B40" s="3">
        <v>9.1</v>
      </c>
      <c r="F40" s="24" t="s">
        <v>13</v>
      </c>
      <c r="I40" s="8">
        <f t="shared" si="11"/>
        <v>2.9547376531310992E-2</v>
      </c>
      <c r="J40" s="8">
        <f t="shared" si="11"/>
        <v>4.1554923433740703</v>
      </c>
      <c r="K40" s="8"/>
      <c r="L40" s="8"/>
      <c r="M40" s="8"/>
      <c r="N40" s="8">
        <f t="shared" si="13"/>
        <v>0.22517935000000003</v>
      </c>
      <c r="O40" s="8">
        <f t="shared" si="12"/>
        <v>4.4102190699053816</v>
      </c>
    </row>
    <row r="41" spans="1:15" x14ac:dyDescent="0.3">
      <c r="A41" s="17" t="s">
        <v>138</v>
      </c>
      <c r="B41" s="3">
        <v>6.9</v>
      </c>
      <c r="F41" s="17" t="s">
        <v>138</v>
      </c>
      <c r="I41" s="8">
        <f t="shared" si="11"/>
        <v>2.4622813776092496E-2</v>
      </c>
      <c r="J41" s="8">
        <f t="shared" si="11"/>
        <v>5.8226668629320963</v>
      </c>
      <c r="K41" s="7"/>
      <c r="L41" s="7"/>
      <c r="M41" s="7"/>
      <c r="N41" s="8">
        <f t="shared" si="13"/>
        <v>0.13409709999999997</v>
      </c>
      <c r="O41" s="8">
        <f t="shared" si="12"/>
        <v>5.981386776708189</v>
      </c>
    </row>
    <row r="42" spans="1:15" x14ac:dyDescent="0.3">
      <c r="A42" s="17" t="s">
        <v>139</v>
      </c>
      <c r="B42" s="3">
        <v>7.2811336895214254</v>
      </c>
      <c r="F42" s="17" t="s">
        <v>139</v>
      </c>
      <c r="I42" s="8">
        <f t="shared" si="11"/>
        <v>0</v>
      </c>
      <c r="J42" s="8">
        <f t="shared" si="11"/>
        <v>2.5752558498477836</v>
      </c>
      <c r="L42" s="8"/>
      <c r="M42" s="8"/>
      <c r="N42" s="8">
        <f t="shared" si="13"/>
        <v>0</v>
      </c>
      <c r="O42" s="8">
        <f t="shared" si="12"/>
        <v>2.5752558498477836</v>
      </c>
    </row>
    <row r="43" spans="1:15" x14ac:dyDescent="0.3">
      <c r="A43" s="24" t="s">
        <v>140</v>
      </c>
      <c r="B43" s="3"/>
      <c r="F43" s="24" t="s">
        <v>140</v>
      </c>
      <c r="I43" s="8">
        <f t="shared" si="11"/>
        <v>0</v>
      </c>
      <c r="J43" s="8">
        <f t="shared" si="11"/>
        <v>2.8662758117985336</v>
      </c>
      <c r="L43" s="8">
        <f>L28*ForecastingBuildingStock!AB12</f>
        <v>0.3041291636798561</v>
      </c>
      <c r="M43" s="8"/>
      <c r="N43" s="8">
        <f t="shared" si="13"/>
        <v>0</v>
      </c>
      <c r="O43" s="8">
        <f t="shared" si="12"/>
        <v>3.1704049754783896</v>
      </c>
    </row>
    <row r="44" spans="1:15" x14ac:dyDescent="0.3">
      <c r="F44" s="2" t="s">
        <v>15</v>
      </c>
      <c r="G44" s="2"/>
      <c r="H44" s="2"/>
      <c r="I44" s="7">
        <f>SUM(I32:I43)</f>
        <v>0.49245627552184995</v>
      </c>
      <c r="J44" s="7">
        <f>SUM(J32:J43)</f>
        <v>71.337822029719334</v>
      </c>
      <c r="L44" s="7">
        <f>SUM(L32:L43)</f>
        <v>0.3041291636798561</v>
      </c>
      <c r="M44" s="7"/>
      <c r="N44" s="7">
        <f>SUM(N32:N43)</f>
        <v>3.9814885500000003</v>
      </c>
      <c r="O44" s="7">
        <f>SUM(O32:O43)</f>
        <v>76.115896018921049</v>
      </c>
    </row>
    <row r="45" spans="1:15" x14ac:dyDescent="0.3">
      <c r="A45" s="26" t="s">
        <v>98</v>
      </c>
      <c r="B45" s="26" t="s">
        <v>52</v>
      </c>
      <c r="C45" s="26" t="s">
        <v>99</v>
      </c>
    </row>
    <row r="46" spans="1:15" x14ac:dyDescent="0.3">
      <c r="A46" s="17" t="s">
        <v>5</v>
      </c>
      <c r="B46">
        <v>1.5</v>
      </c>
      <c r="C46" s="8">
        <f>(ForecastingBuildingStock!$AB$20/100)*B46</f>
        <v>2.228465107723674E-2</v>
      </c>
    </row>
    <row r="47" spans="1:15" x14ac:dyDescent="0.3">
      <c r="A47" s="17" t="s">
        <v>6</v>
      </c>
      <c r="B47">
        <v>8</v>
      </c>
      <c r="C47" s="8">
        <f>(ForecastingBuildingStock!$AB$20/100)*B47</f>
        <v>0.11885147241192928</v>
      </c>
    </row>
    <row r="48" spans="1:15" x14ac:dyDescent="0.3">
      <c r="A48" s="17" t="s">
        <v>7</v>
      </c>
      <c r="B48">
        <v>27.1</v>
      </c>
      <c r="C48" s="8">
        <f>(ForecastingBuildingStock!$AB$20/100)*B48</f>
        <v>0.40260936279541049</v>
      </c>
    </row>
    <row r="49" spans="1:3" x14ac:dyDescent="0.3">
      <c r="A49" s="17" t="s">
        <v>8</v>
      </c>
      <c r="B49">
        <v>24</v>
      </c>
      <c r="C49" s="8">
        <f>(ForecastingBuildingStock!$AB$20/100)*B49</f>
        <v>0.35655441723578785</v>
      </c>
    </row>
    <row r="50" spans="1:3" x14ac:dyDescent="0.3">
      <c r="A50" s="17" t="s">
        <v>9</v>
      </c>
      <c r="B50">
        <v>26</v>
      </c>
      <c r="C50" s="8">
        <f>(ForecastingBuildingStock!$AB$20/100)*B50</f>
        <v>0.38626728533877019</v>
      </c>
    </row>
    <row r="51" spans="1:3" x14ac:dyDescent="0.3">
      <c r="A51" s="17" t="s">
        <v>10</v>
      </c>
      <c r="B51">
        <v>7</v>
      </c>
      <c r="C51" s="8">
        <f>(ForecastingBuildingStock!$AB$20/100)*B51</f>
        <v>0.10399503836043812</v>
      </c>
    </row>
    <row r="52" spans="1:3" x14ac:dyDescent="0.3">
      <c r="A52" s="17" t="s">
        <v>11</v>
      </c>
      <c r="B52">
        <v>2.5</v>
      </c>
      <c r="C52" s="8">
        <f>(ForecastingBuildingStock!$AB$20/100)*B52</f>
        <v>3.7141085128727901E-2</v>
      </c>
    </row>
    <row r="53" spans="1:3" x14ac:dyDescent="0.3">
      <c r="A53" s="17" t="s">
        <v>12</v>
      </c>
      <c r="B53">
        <v>1.3</v>
      </c>
      <c r="C53" s="8">
        <f>(ForecastingBuildingStock!$AB$20/100)*B53</f>
        <v>1.9313364266938509E-2</v>
      </c>
    </row>
    <row r="54" spans="1:3" x14ac:dyDescent="0.3">
      <c r="A54" s="17" t="s">
        <v>13</v>
      </c>
      <c r="B54">
        <v>1.1000000000000001</v>
      </c>
      <c r="C54" s="8">
        <f>(ForecastingBuildingStock!$AB$20/100)*B54</f>
        <v>1.6342077456640278E-2</v>
      </c>
    </row>
    <row r="55" spans="1:3" x14ac:dyDescent="0.3">
      <c r="A55" s="17" t="s">
        <v>138</v>
      </c>
      <c r="B55">
        <v>0.9</v>
      </c>
      <c r="C55" s="8">
        <f>(ForecastingBuildingStock!$AB$20/100)*B55</f>
        <v>1.3370790646342045E-2</v>
      </c>
    </row>
    <row r="56" spans="1:3" x14ac:dyDescent="0.3">
      <c r="A56" s="17" t="s">
        <v>139</v>
      </c>
      <c r="B56">
        <v>0.6</v>
      </c>
      <c r="C56" s="8">
        <f>(ForecastingBuildingStock!$AB$20/100)*B56</f>
        <v>8.9138604308946958E-3</v>
      </c>
    </row>
    <row r="57" spans="1:3" x14ac:dyDescent="0.3">
      <c r="A57" s="24" t="s">
        <v>140</v>
      </c>
      <c r="B57">
        <v>0</v>
      </c>
    </row>
    <row r="58" spans="1:3" x14ac:dyDescent="0.3">
      <c r="B58">
        <f>SUM(B45:B57)</f>
        <v>99.999999999999986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C2D05-73E6-4E05-8DD0-79A8A7D73553}">
  <dimension ref="A1:S62"/>
  <sheetViews>
    <sheetView topLeftCell="A9" workbookViewId="0">
      <selection activeCell="B18" sqref="B18:B27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2041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SUM(C18,C49)</f>
        <v>0.11476028731274771</v>
      </c>
      <c r="I2" s="8">
        <f>IF(H2&gt;=M2,0,C18)</f>
        <v>9.223220111423984E-2</v>
      </c>
      <c r="J2" s="8">
        <f>M2-I2-K2</f>
        <v>7.020376434212813</v>
      </c>
      <c r="K2" s="8">
        <f>IF(H2&gt;=M2,0,C49)</f>
        <v>2.2528086198507862E-2</v>
      </c>
      <c r="L2" s="8"/>
      <c r="M2" s="8">
        <f>O2-N2</f>
        <v>7.1351367215255612</v>
      </c>
      <c r="N2" s="8">
        <f>'2017'!N2</f>
        <v>0.47609999999999997</v>
      </c>
      <c r="O2" s="8">
        <f>'2040'!O2-'2040'!K2</f>
        <v>7.611236721525561</v>
      </c>
      <c r="Q2" s="3">
        <f>O2</f>
        <v>7.611236721525561</v>
      </c>
      <c r="R2" s="3">
        <f>J18</f>
        <v>0.52499873976055444</v>
      </c>
      <c r="S2" s="3">
        <f>Q2*R2</f>
        <v>3.9958896868201736</v>
      </c>
    </row>
    <row r="3" spans="1:19" x14ac:dyDescent="0.3">
      <c r="A3" t="s">
        <v>33</v>
      </c>
      <c r="B3">
        <f>ForecastingBuildingStock!AC10</f>
        <v>2.5</v>
      </c>
      <c r="F3" s="24" t="s">
        <v>6</v>
      </c>
      <c r="G3" s="3"/>
      <c r="H3" s="8">
        <f t="shared" ref="H3:H14" si="0">SUM(C19,C50)</f>
        <v>0.25849809473006835</v>
      </c>
      <c r="I3" s="8">
        <f>IF(H3&gt;=M3,0,IF(I2=0,C19+C18,C19))</f>
        <v>0.13834830167135975</v>
      </c>
      <c r="J3" s="8">
        <f>M3-I3-K3</f>
        <v>7.8156527063201047</v>
      </c>
      <c r="K3" s="8">
        <f>IF(H3&gt;=M3,0,IF(K2=0,C50+C49,C50))</f>
        <v>0.1201497930587086</v>
      </c>
      <c r="L3" s="8"/>
      <c r="M3" s="8">
        <f t="shared" ref="M3:M15" si="1">O3-N3</f>
        <v>8.0741508010501732</v>
      </c>
      <c r="N3" s="8">
        <f>'2017'!N3</f>
        <v>0.59839999999999993</v>
      </c>
      <c r="O3" s="8">
        <f>'2040'!O3-'2040'!K3</f>
        <v>8.6725508010501731</v>
      </c>
      <c r="Q3" s="3">
        <f t="shared" ref="Q3:Q12" si="2">O3</f>
        <v>8.6725508010501731</v>
      </c>
      <c r="R3" s="3">
        <f t="shared" ref="R3:R12" si="3">J19</f>
        <v>0.4658932152406417</v>
      </c>
      <c r="S3" s="3">
        <f t="shared" ref="S3:S12" si="4">Q3*R3</f>
        <v>4.040482577039068</v>
      </c>
    </row>
    <row r="4" spans="1:19" x14ac:dyDescent="0.3">
      <c r="A4" t="s">
        <v>74</v>
      </c>
      <c r="B4" s="3">
        <f>ForecastingBuildingStock!AC26</f>
        <v>9.2232201114239842</v>
      </c>
      <c r="F4" s="24" t="s">
        <v>7</v>
      </c>
      <c r="G4" s="3"/>
      <c r="H4" s="3">
        <f t="shared" si="0"/>
        <v>1.5599099379143735</v>
      </c>
      <c r="I4" s="8">
        <f t="shared" ref="I4:I14" si="5">IF(H4&gt;=M4,0,IF(I3=0,C20+C19,C20))</f>
        <v>1.152902513927998</v>
      </c>
      <c r="J4" s="8">
        <f t="shared" ref="J4:J13" si="6">M4-I4-K4</f>
        <v>29.261224802955482</v>
      </c>
      <c r="K4" s="8">
        <f t="shared" ref="K4:K14" si="7">IF(H4&gt;=M4,0,IF(K3=0,C51+C50,C51))</f>
        <v>0.40700742398637541</v>
      </c>
      <c r="L4" s="8"/>
      <c r="M4" s="8">
        <f t="shared" si="1"/>
        <v>30.821134740869855</v>
      </c>
      <c r="N4" s="8">
        <f>'2017'!N4</f>
        <v>2.10005</v>
      </c>
      <c r="O4" s="8">
        <f>'2040'!O4-'2040'!K4</f>
        <v>32.921184740869855</v>
      </c>
      <c r="Q4" s="3">
        <f t="shared" si="2"/>
        <v>32.921184740869855</v>
      </c>
      <c r="R4" s="3">
        <f t="shared" si="3"/>
        <v>0.391118354324897</v>
      </c>
      <c r="S4" s="3">
        <f t="shared" si="4"/>
        <v>12.876079598274929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1.4211196919898841</v>
      </c>
      <c r="I5" s="8">
        <f t="shared" si="5"/>
        <v>1.0606703128137582</v>
      </c>
      <c r="J5" s="8">
        <f t="shared" si="6"/>
        <v>28.784344593432497</v>
      </c>
      <c r="K5" s="8">
        <f t="shared" si="7"/>
        <v>0.36044937917612579</v>
      </c>
      <c r="L5" s="8"/>
      <c r="M5" s="8">
        <f t="shared" si="1"/>
        <v>30.20546428542238</v>
      </c>
      <c r="N5" s="8">
        <f>'2017'!N5</f>
        <v>1.9598</v>
      </c>
      <c r="O5" s="8">
        <f>'2040'!O5-'2040'!K5</f>
        <v>32.165264285422381</v>
      </c>
      <c r="Q5" s="3">
        <f t="shared" si="2"/>
        <v>32.165264285422381</v>
      </c>
      <c r="R5" s="3">
        <f t="shared" si="3"/>
        <v>0.31852043575875089</v>
      </c>
      <c r="S5" s="3">
        <f t="shared" si="4"/>
        <v>10.245293996488124</v>
      </c>
    </row>
    <row r="6" spans="1:19" x14ac:dyDescent="0.3">
      <c r="A6" t="s">
        <v>21</v>
      </c>
      <c r="B6">
        <f>ForecastingBuildingStock!AC14</f>
        <v>5.3999999999999999E-2</v>
      </c>
      <c r="F6" s="24" t="s">
        <v>9</v>
      </c>
      <c r="G6" s="3"/>
      <c r="H6" s="3">
        <f t="shared" si="0"/>
        <v>2.6962918552967992</v>
      </c>
      <c r="I6" s="8">
        <f t="shared" si="5"/>
        <v>2.3058050278559961</v>
      </c>
      <c r="J6" s="8">
        <f t="shared" si="6"/>
        <v>51.147838799442049</v>
      </c>
      <c r="K6" s="8">
        <f t="shared" si="7"/>
        <v>0.39048682744080293</v>
      </c>
      <c r="L6" s="8"/>
      <c r="M6" s="8">
        <f t="shared" si="1"/>
        <v>53.844130654738848</v>
      </c>
      <c r="N6" s="8">
        <f>'2017'!N6</f>
        <v>3.2249499999999998</v>
      </c>
      <c r="O6" s="8">
        <f>'2040'!O6-'2040'!K6</f>
        <v>57.069080654738848</v>
      </c>
      <c r="Q6" s="3">
        <f t="shared" si="2"/>
        <v>57.069080654738848</v>
      </c>
      <c r="R6" s="3">
        <f t="shared" si="3"/>
        <v>0.2583581140792881</v>
      </c>
      <c r="S6" s="3">
        <f t="shared" si="4"/>
        <v>14.744260050197113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1.2580335828543681</v>
      </c>
      <c r="I7" s="8">
        <f t="shared" si="5"/>
        <v>1.152902513927998</v>
      </c>
      <c r="J7" s="8">
        <f t="shared" si="6"/>
        <v>21.396056543277531</v>
      </c>
      <c r="K7" s="8">
        <f t="shared" si="7"/>
        <v>0.10513106892637003</v>
      </c>
      <c r="L7" s="8"/>
      <c r="M7" s="8">
        <f t="shared" si="1"/>
        <v>22.654090126131898</v>
      </c>
      <c r="N7" s="8">
        <f>'2017'!N7</f>
        <v>1.2775499999999997</v>
      </c>
      <c r="O7" s="8">
        <f>'2040'!O7-'2040'!K7</f>
        <v>23.931640126131899</v>
      </c>
      <c r="Q7" s="3">
        <f t="shared" si="2"/>
        <v>23.931640126131899</v>
      </c>
      <c r="R7" s="3">
        <f t="shared" si="3"/>
        <v>0.20852115377088962</v>
      </c>
      <c r="S7" s="3">
        <f t="shared" si="4"/>
        <v>4.9902532107307422</v>
      </c>
    </row>
    <row r="8" spans="1:19" x14ac:dyDescent="0.3">
      <c r="A8" t="s">
        <v>31</v>
      </c>
      <c r="B8" s="8">
        <f>B4*B6</f>
        <v>0.49805388601689515</v>
      </c>
      <c r="F8" s="24" t="s">
        <v>11</v>
      </c>
      <c r="G8" s="3"/>
      <c r="H8" s="3">
        <f t="shared" si="0"/>
        <v>1.4210298270444441</v>
      </c>
      <c r="I8" s="8">
        <f t="shared" si="5"/>
        <v>1.3834830167135976</v>
      </c>
      <c r="J8" s="8">
        <f t="shared" si="6"/>
        <v>22.403097448742876</v>
      </c>
      <c r="K8" s="8">
        <f t="shared" si="7"/>
        <v>3.7546810330846433E-2</v>
      </c>
      <c r="L8" s="8"/>
      <c r="M8" s="8">
        <f t="shared" si="1"/>
        <v>23.824127275787319</v>
      </c>
      <c r="N8" s="8">
        <f>'2017'!N8</f>
        <v>1.2812999999999999</v>
      </c>
      <c r="O8" s="8">
        <f>'2040'!O8-'2040'!K8</f>
        <v>25.105427275787321</v>
      </c>
      <c r="Q8" s="3">
        <f t="shared" si="2"/>
        <v>25.105427275787321</v>
      </c>
      <c r="R8" s="3">
        <f t="shared" si="3"/>
        <v>0.20623054710060093</v>
      </c>
      <c r="S8" s="3">
        <f t="shared" si="4"/>
        <v>5.1775060022799684</v>
      </c>
    </row>
    <row r="9" spans="1:19" x14ac:dyDescent="0.3">
      <c r="F9" s="24" t="s">
        <v>12</v>
      </c>
      <c r="G9" s="3"/>
      <c r="H9" s="3">
        <f t="shared" si="0"/>
        <v>0.9418463525144386</v>
      </c>
      <c r="I9" s="8">
        <f t="shared" si="5"/>
        <v>0.92232201114239842</v>
      </c>
      <c r="J9" s="8">
        <f t="shared" si="6"/>
        <v>29.393100953123515</v>
      </c>
      <c r="K9" s="8">
        <f t="shared" si="7"/>
        <v>1.9524341372040149E-2</v>
      </c>
      <c r="L9" s="8"/>
      <c r="M9" s="8">
        <f t="shared" si="1"/>
        <v>30.334947305637954</v>
      </c>
      <c r="N9" s="8">
        <f>'2017'!N9</f>
        <v>1.6111999999999997</v>
      </c>
      <c r="O9" s="8">
        <f>'2040'!O9-'2040'!K9</f>
        <v>31.946147305637954</v>
      </c>
      <c r="Q9" s="3">
        <f t="shared" si="2"/>
        <v>31.946147305637954</v>
      </c>
      <c r="R9" s="3">
        <f t="shared" si="3"/>
        <v>0.17628714622641511</v>
      </c>
      <c r="S9" s="3">
        <f t="shared" si="4"/>
        <v>5.6316951414395948</v>
      </c>
    </row>
    <row r="10" spans="1:19" x14ac:dyDescent="0.3">
      <c r="F10" s="24" t="s">
        <v>13</v>
      </c>
      <c r="G10" s="3"/>
      <c r="H10" s="3">
        <f t="shared" si="0"/>
        <v>0.56991380323101148</v>
      </c>
      <c r="I10" s="8">
        <f t="shared" si="5"/>
        <v>0.55339320668543901</v>
      </c>
      <c r="J10" s="8">
        <f t="shared" si="6"/>
        <v>25.223452705845414</v>
      </c>
      <c r="K10" s="8">
        <f t="shared" si="7"/>
        <v>1.6520596545572433E-2</v>
      </c>
      <c r="L10" s="8"/>
      <c r="M10" s="8">
        <f t="shared" si="1"/>
        <v>25.793366509076424</v>
      </c>
      <c r="N10" s="8">
        <f>'2017'!N10</f>
        <v>1.3680500000000002</v>
      </c>
      <c r="O10" s="8">
        <f>'2040'!O10-'2040'!K10</f>
        <v>27.161416509076425</v>
      </c>
      <c r="Q10" s="3">
        <f t="shared" si="2"/>
        <v>27.161416509076425</v>
      </c>
      <c r="R10" s="3">
        <f t="shared" si="3"/>
        <v>0.16459877197470851</v>
      </c>
      <c r="S10" s="3">
        <f t="shared" si="4"/>
        <v>4.4707358024875541</v>
      </c>
    </row>
    <row r="11" spans="1:19" x14ac:dyDescent="0.3">
      <c r="F11" s="17" t="s">
        <v>138</v>
      </c>
      <c r="G11" s="3"/>
      <c r="H11" s="3">
        <f t="shared" si="0"/>
        <v>0.47467785729030393</v>
      </c>
      <c r="I11" s="8">
        <f t="shared" si="5"/>
        <v>0.46116100557119921</v>
      </c>
      <c r="J11" s="8">
        <f t="shared" si="6"/>
        <v>38.619720454488707</v>
      </c>
      <c r="K11" s="8">
        <f t="shared" si="7"/>
        <v>1.3516851719104718E-2</v>
      </c>
      <c r="L11" s="8"/>
      <c r="M11" s="8">
        <f t="shared" si="1"/>
        <v>39.09439831177901</v>
      </c>
      <c r="N11" s="8">
        <f>'2017'!N11</f>
        <v>0.88985000000000003</v>
      </c>
      <c r="O11" s="8">
        <f>'2040'!O11-'2040'!K11</f>
        <v>39.984248311779012</v>
      </c>
      <c r="Q11" s="3">
        <f t="shared" si="2"/>
        <v>39.984248311779012</v>
      </c>
      <c r="R11" s="3">
        <f t="shared" si="3"/>
        <v>0.15069629712872953</v>
      </c>
      <c r="S11" s="3">
        <f t="shared" si="4"/>
        <v>6.0254781640607522</v>
      </c>
    </row>
    <row r="12" spans="1:19" x14ac:dyDescent="0.3">
      <c r="F12" s="17" t="s">
        <v>139</v>
      </c>
      <c r="G12" s="3"/>
      <c r="H12" s="3">
        <f t="shared" si="0"/>
        <v>9.0112344794031438E-3</v>
      </c>
      <c r="I12" s="8">
        <f t="shared" si="5"/>
        <v>0</v>
      </c>
      <c r="J12" s="8">
        <f t="shared" si="6"/>
        <v>38.427643240860647</v>
      </c>
      <c r="K12" s="8">
        <f t="shared" si="7"/>
        <v>9.0112344794031438E-3</v>
      </c>
      <c r="L12" s="8"/>
      <c r="M12" s="8">
        <f t="shared" si="1"/>
        <v>38.436654475340049</v>
      </c>
      <c r="N12" s="8">
        <v>0</v>
      </c>
      <c r="O12" s="8">
        <f>'2040'!O12-'2040'!K12</f>
        <v>38.436654475340049</v>
      </c>
      <c r="Q12" s="3">
        <f t="shared" si="2"/>
        <v>38.436654475340049</v>
      </c>
      <c r="R12" s="3">
        <f t="shared" si="3"/>
        <v>6.7000000000000004E-2</v>
      </c>
      <c r="S12" s="3">
        <f t="shared" si="4"/>
        <v>2.5752558498477836</v>
      </c>
    </row>
    <row r="13" spans="1:19" x14ac:dyDescent="0.3">
      <c r="F13" s="24" t="s">
        <v>140</v>
      </c>
      <c r="G13" s="3"/>
      <c r="H13" s="3">
        <f t="shared" si="0"/>
        <v>0</v>
      </c>
      <c r="I13" s="8">
        <f t="shared" si="5"/>
        <v>0</v>
      </c>
      <c r="J13" s="8">
        <f t="shared" si="6"/>
        <v>53.07918169997285</v>
      </c>
      <c r="K13" s="8">
        <f t="shared" si="7"/>
        <v>0</v>
      </c>
      <c r="L13" s="8"/>
      <c r="M13" s="8">
        <f t="shared" si="1"/>
        <v>53.07918169997285</v>
      </c>
      <c r="N13" s="8">
        <v>0</v>
      </c>
      <c r="O13" s="8">
        <f>'2040'!O13-'2040'!K13</f>
        <v>53.07918169997285</v>
      </c>
      <c r="Q13" s="3">
        <f>O13</f>
        <v>53.07918169997285</v>
      </c>
      <c r="R13" s="3">
        <f>J29</f>
        <v>5.3999999999999999E-2</v>
      </c>
      <c r="S13" s="3">
        <f>Q13*R13</f>
        <v>2.8662758117985336</v>
      </c>
    </row>
    <row r="14" spans="1:19" x14ac:dyDescent="0.3">
      <c r="F14" s="24" t="s">
        <v>141</v>
      </c>
      <c r="G14" s="3"/>
      <c r="H14" s="3">
        <f t="shared" si="0"/>
        <v>0</v>
      </c>
      <c r="I14" s="8">
        <f t="shared" si="5"/>
        <v>0</v>
      </c>
      <c r="J14" s="8">
        <f>M14-I14-K14</f>
        <v>5.6320215496269652</v>
      </c>
      <c r="K14" s="8">
        <f t="shared" si="7"/>
        <v>0</v>
      </c>
      <c r="L14" s="8">
        <f>ForecastingBuildingStock!AC12</f>
        <v>5.6935451446872216</v>
      </c>
      <c r="M14" s="8">
        <f t="shared" si="1"/>
        <v>5.6320215496269652</v>
      </c>
      <c r="N14" s="8">
        <v>0</v>
      </c>
      <c r="O14" s="8">
        <f>'2040'!L13</f>
        <v>5.6320215496269652</v>
      </c>
      <c r="Q14" s="3">
        <f>O14</f>
        <v>5.6320215496269652</v>
      </c>
      <c r="R14" s="3">
        <f>J30</f>
        <v>5.3999999999999999E-2</v>
      </c>
      <c r="S14" s="3">
        <f>Q14*R14</f>
        <v>0.3041291636798561</v>
      </c>
    </row>
    <row r="15" spans="1:19" x14ac:dyDescent="0.3">
      <c r="F15" s="25" t="s">
        <v>15</v>
      </c>
      <c r="G15" s="5"/>
      <c r="H15" s="5"/>
      <c r="I15" s="5">
        <f>ForecastingBuildingStock!AC26</f>
        <v>9.2232201114239842</v>
      </c>
      <c r="J15" s="7">
        <f>M15-I15-K15</f>
        <v>358.20371193230153</v>
      </c>
      <c r="K15" s="5">
        <f>SUM(K2:K14)</f>
        <v>1.5018724132338572</v>
      </c>
      <c r="L15" s="5">
        <f>SUM(L2:L14)</f>
        <v>5.6935451446872216</v>
      </c>
      <c r="M15" s="7">
        <f t="shared" si="1"/>
        <v>368.92880445695937</v>
      </c>
      <c r="N15" s="7">
        <f>'2017'!N12</f>
        <v>14.78725</v>
      </c>
      <c r="O15" s="5">
        <f>SUM(O2:O14)</f>
        <v>383.71605445695934</v>
      </c>
    </row>
    <row r="17" spans="1:15" ht="55.2" customHeight="1" x14ac:dyDescent="0.3">
      <c r="A17" s="32" t="s">
        <v>51</v>
      </c>
      <c r="B17" s="18" t="s">
        <v>52</v>
      </c>
      <c r="F17" s="23" t="s">
        <v>50</v>
      </c>
      <c r="G17" s="23"/>
      <c r="H17" s="23"/>
      <c r="I17" s="23" t="s">
        <v>112</v>
      </c>
      <c r="J17" s="23" t="s">
        <v>113</v>
      </c>
      <c r="K17" s="23"/>
      <c r="L17" s="23" t="s">
        <v>135</v>
      </c>
      <c r="M17" s="23"/>
      <c r="N17" s="23" t="s">
        <v>143</v>
      </c>
      <c r="O17" s="23" t="s">
        <v>106</v>
      </c>
    </row>
    <row r="18" spans="1:15" x14ac:dyDescent="0.3">
      <c r="A18" s="17" t="s">
        <v>5</v>
      </c>
      <c r="B18">
        <v>1</v>
      </c>
      <c r="C18" s="8">
        <f>($I$15/100)*B18</f>
        <v>9.223220111423984E-2</v>
      </c>
      <c r="F18" s="24" t="s">
        <v>5</v>
      </c>
      <c r="G18" s="8"/>
      <c r="H18" s="8"/>
      <c r="I18">
        <f>$B$6</f>
        <v>5.3999999999999999E-2</v>
      </c>
      <c r="J18" s="16">
        <f>'2017'!J15</f>
        <v>0.52499873976055444</v>
      </c>
      <c r="K18" s="16"/>
      <c r="L18" s="16">
        <f>$B$6</f>
        <v>5.3999999999999999E-2</v>
      </c>
      <c r="M18" s="16"/>
      <c r="N18" s="16">
        <f>'2017'!J15</f>
        <v>0.52499873976055444</v>
      </c>
      <c r="O18" s="8"/>
    </row>
    <row r="19" spans="1:15" x14ac:dyDescent="0.3">
      <c r="A19" s="24" t="s">
        <v>6</v>
      </c>
      <c r="B19">
        <v>1.5</v>
      </c>
      <c r="C19" s="8">
        <f t="shared" ref="C19:C30" si="8">($I$15/100)*B19</f>
        <v>0.13834830167135975</v>
      </c>
      <c r="F19" s="24" t="s">
        <v>6</v>
      </c>
      <c r="G19" s="8"/>
      <c r="H19" s="8"/>
      <c r="I19">
        <f t="shared" ref="I19:I30" si="9">$B$6</f>
        <v>5.3999999999999999E-2</v>
      </c>
      <c r="J19" s="16">
        <f>'2017'!J16</f>
        <v>0.4658932152406417</v>
      </c>
      <c r="K19" s="16"/>
      <c r="L19" s="16">
        <f t="shared" ref="L19:L30" si="10">$B$6</f>
        <v>5.3999999999999999E-2</v>
      </c>
      <c r="M19" s="16"/>
      <c r="N19" s="16">
        <f>'2017'!J16</f>
        <v>0.4658932152406417</v>
      </c>
      <c r="O19" s="8"/>
    </row>
    <row r="20" spans="1:15" x14ac:dyDescent="0.3">
      <c r="A20" s="17" t="s">
        <v>7</v>
      </c>
      <c r="B20">
        <v>12.5</v>
      </c>
      <c r="C20" s="8">
        <f t="shared" si="8"/>
        <v>1.152902513927998</v>
      </c>
      <c r="F20" s="24" t="s">
        <v>7</v>
      </c>
      <c r="G20" s="8"/>
      <c r="H20" s="8"/>
      <c r="I20">
        <f t="shared" si="9"/>
        <v>5.3999999999999999E-2</v>
      </c>
      <c r="J20" s="16">
        <f>'2017'!J17</f>
        <v>0.391118354324897</v>
      </c>
      <c r="K20" s="16"/>
      <c r="L20" s="16">
        <f t="shared" si="10"/>
        <v>5.3999999999999999E-2</v>
      </c>
      <c r="M20" s="16"/>
      <c r="N20" s="16">
        <f>'2017'!J17</f>
        <v>0.391118354324897</v>
      </c>
      <c r="O20" s="8"/>
    </row>
    <row r="21" spans="1:15" x14ac:dyDescent="0.3">
      <c r="A21" s="24" t="s">
        <v>8</v>
      </c>
      <c r="B21">
        <v>11.5</v>
      </c>
      <c r="C21" s="8">
        <f t="shared" si="8"/>
        <v>1.0606703128137582</v>
      </c>
      <c r="F21" s="24" t="s">
        <v>8</v>
      </c>
      <c r="G21" s="8"/>
      <c r="H21" s="8"/>
      <c r="I21">
        <f t="shared" si="9"/>
        <v>5.3999999999999999E-2</v>
      </c>
      <c r="J21" s="16">
        <f>'2017'!J18</f>
        <v>0.31852043575875089</v>
      </c>
      <c r="K21" s="16"/>
      <c r="L21" s="16">
        <f t="shared" si="10"/>
        <v>5.3999999999999999E-2</v>
      </c>
      <c r="M21" s="16"/>
      <c r="N21" s="16">
        <f>'2017'!J18</f>
        <v>0.31852043575875089</v>
      </c>
      <c r="O21" s="8"/>
    </row>
    <row r="22" spans="1:15" x14ac:dyDescent="0.3">
      <c r="A22" s="17" t="s">
        <v>9</v>
      </c>
      <c r="B22">
        <v>25</v>
      </c>
      <c r="C22" s="8">
        <f t="shared" si="8"/>
        <v>2.3058050278559961</v>
      </c>
      <c r="F22" s="24" t="s">
        <v>9</v>
      </c>
      <c r="G22" s="8"/>
      <c r="H22" s="8"/>
      <c r="I22">
        <f t="shared" si="9"/>
        <v>5.3999999999999999E-2</v>
      </c>
      <c r="J22" s="16">
        <f>'2017'!J19</f>
        <v>0.2583581140792881</v>
      </c>
      <c r="K22" s="16"/>
      <c r="L22" s="16">
        <f t="shared" si="10"/>
        <v>5.3999999999999999E-2</v>
      </c>
      <c r="M22" s="16"/>
      <c r="N22" s="16">
        <f>'2017'!J19</f>
        <v>0.2583581140792881</v>
      </c>
      <c r="O22" s="8"/>
    </row>
    <row r="23" spans="1:15" x14ac:dyDescent="0.3">
      <c r="A23" s="24" t="s">
        <v>10</v>
      </c>
      <c r="B23">
        <v>12.5</v>
      </c>
      <c r="C23" s="8">
        <f t="shared" si="8"/>
        <v>1.152902513927998</v>
      </c>
      <c r="F23" s="24" t="s">
        <v>10</v>
      </c>
      <c r="G23" s="8"/>
      <c r="H23" s="8"/>
      <c r="I23">
        <f t="shared" si="9"/>
        <v>5.3999999999999999E-2</v>
      </c>
      <c r="J23" s="16">
        <f>'2017'!J20</f>
        <v>0.20852115377088962</v>
      </c>
      <c r="K23" s="16"/>
      <c r="L23" s="16">
        <f t="shared" si="10"/>
        <v>5.3999999999999999E-2</v>
      </c>
      <c r="M23" s="16"/>
      <c r="N23" s="16">
        <f>'2017'!J20</f>
        <v>0.20852115377088962</v>
      </c>
      <c r="O23" s="8"/>
    </row>
    <row r="24" spans="1:15" x14ac:dyDescent="0.3">
      <c r="A24" s="17" t="s">
        <v>11</v>
      </c>
      <c r="B24">
        <v>15</v>
      </c>
      <c r="C24" s="8">
        <f t="shared" si="8"/>
        <v>1.3834830167135976</v>
      </c>
      <c r="F24" s="24" t="s">
        <v>11</v>
      </c>
      <c r="G24" s="8"/>
      <c r="H24" s="8"/>
      <c r="I24">
        <f t="shared" si="9"/>
        <v>5.3999999999999999E-2</v>
      </c>
      <c r="J24" s="16">
        <f>'2017'!J21</f>
        <v>0.20623054710060093</v>
      </c>
      <c r="K24" s="16"/>
      <c r="L24" s="16">
        <f t="shared" si="10"/>
        <v>5.3999999999999999E-2</v>
      </c>
      <c r="M24" s="16"/>
      <c r="N24" s="16">
        <f>'2017'!J21</f>
        <v>0.20623054710060093</v>
      </c>
      <c r="O24" s="8"/>
    </row>
    <row r="25" spans="1:15" x14ac:dyDescent="0.3">
      <c r="A25" s="24" t="s">
        <v>12</v>
      </c>
      <c r="B25">
        <v>10</v>
      </c>
      <c r="C25" s="8">
        <f t="shared" si="8"/>
        <v>0.92232201114239842</v>
      </c>
      <c r="F25" s="24" t="s">
        <v>12</v>
      </c>
      <c r="G25" s="8"/>
      <c r="H25" s="8"/>
      <c r="I25">
        <f t="shared" si="9"/>
        <v>5.3999999999999999E-2</v>
      </c>
      <c r="J25" s="16">
        <f>'2017'!J22</f>
        <v>0.17628714622641511</v>
      </c>
      <c r="K25" s="16"/>
      <c r="L25" s="16">
        <f t="shared" si="10"/>
        <v>5.3999999999999999E-2</v>
      </c>
      <c r="M25" s="16"/>
      <c r="N25" s="16">
        <f>'2017'!J22</f>
        <v>0.17628714622641511</v>
      </c>
      <c r="O25" s="8"/>
    </row>
    <row r="26" spans="1:15" x14ac:dyDescent="0.3">
      <c r="A26" s="17" t="s">
        <v>13</v>
      </c>
      <c r="B26">
        <v>6</v>
      </c>
      <c r="C26" s="8">
        <f t="shared" si="8"/>
        <v>0.55339320668543901</v>
      </c>
      <c r="F26" s="24" t="s">
        <v>13</v>
      </c>
      <c r="G26" s="8"/>
      <c r="H26" s="8"/>
      <c r="I26">
        <f t="shared" si="9"/>
        <v>5.3999999999999999E-2</v>
      </c>
      <c r="J26" s="16">
        <f>'2017'!J23</f>
        <v>0.16459877197470851</v>
      </c>
      <c r="K26" s="16"/>
      <c r="L26" s="16">
        <f t="shared" si="10"/>
        <v>5.3999999999999999E-2</v>
      </c>
      <c r="M26" s="16"/>
      <c r="N26" s="16">
        <f>'2017'!J23</f>
        <v>0.16459877197470851</v>
      </c>
      <c r="O26" s="8"/>
    </row>
    <row r="27" spans="1:15" x14ac:dyDescent="0.3">
      <c r="A27" s="17" t="s">
        <v>138</v>
      </c>
      <c r="B27">
        <v>5</v>
      </c>
      <c r="C27" s="8">
        <f t="shared" si="8"/>
        <v>0.46116100557119921</v>
      </c>
      <c r="F27" s="17" t="s">
        <v>138</v>
      </c>
      <c r="G27" s="8"/>
      <c r="H27" s="8"/>
      <c r="I27">
        <f t="shared" si="9"/>
        <v>5.3999999999999999E-2</v>
      </c>
      <c r="J27" s="16">
        <f>'2017'!J24</f>
        <v>0.15069629712872953</v>
      </c>
      <c r="K27" s="16"/>
      <c r="L27" s="16">
        <f t="shared" si="10"/>
        <v>5.3999999999999999E-2</v>
      </c>
      <c r="M27" s="16"/>
      <c r="N27" s="16">
        <f>'2017'!J24</f>
        <v>0.15069629712872953</v>
      </c>
      <c r="O27" s="8"/>
    </row>
    <row r="28" spans="1:15" x14ac:dyDescent="0.3">
      <c r="A28" s="17" t="s">
        <v>139</v>
      </c>
      <c r="B28">
        <v>0</v>
      </c>
      <c r="C28" s="8">
        <f t="shared" si="8"/>
        <v>0</v>
      </c>
      <c r="F28" s="17" t="s">
        <v>139</v>
      </c>
      <c r="G28" s="8"/>
      <c r="H28" s="8"/>
      <c r="I28">
        <f t="shared" si="9"/>
        <v>5.3999999999999999E-2</v>
      </c>
      <c r="J28" s="16">
        <f>'2040'!J27</f>
        <v>6.7000000000000004E-2</v>
      </c>
      <c r="K28" s="7"/>
      <c r="L28" s="16">
        <f t="shared" si="10"/>
        <v>5.3999999999999999E-2</v>
      </c>
      <c r="M28" s="16"/>
      <c r="N28" s="16">
        <f>'2017'!J25</f>
        <v>0.2692514531099427</v>
      </c>
      <c r="O28" s="8"/>
    </row>
    <row r="29" spans="1:15" x14ac:dyDescent="0.3">
      <c r="A29" s="24" t="s">
        <v>140</v>
      </c>
      <c r="B29">
        <v>0</v>
      </c>
      <c r="C29" s="8">
        <f t="shared" si="8"/>
        <v>0</v>
      </c>
      <c r="F29" s="24" t="s">
        <v>140</v>
      </c>
      <c r="G29" s="8"/>
      <c r="H29" s="8"/>
      <c r="I29">
        <f t="shared" si="9"/>
        <v>5.3999999999999999E-2</v>
      </c>
      <c r="J29" s="16">
        <f>'2040'!J28</f>
        <v>5.3999999999999999E-2</v>
      </c>
      <c r="K29" s="7"/>
      <c r="L29" s="16">
        <f t="shared" si="10"/>
        <v>5.3999999999999999E-2</v>
      </c>
      <c r="M29" s="16"/>
      <c r="N29" s="16"/>
      <c r="O29" s="8"/>
    </row>
    <row r="30" spans="1:15" x14ac:dyDescent="0.3">
      <c r="A30" s="24" t="s">
        <v>141</v>
      </c>
      <c r="B30">
        <v>0</v>
      </c>
      <c r="C30" s="8">
        <f t="shared" si="8"/>
        <v>0</v>
      </c>
      <c r="F30" s="24" t="s">
        <v>141</v>
      </c>
      <c r="G30" s="8"/>
      <c r="H30" s="8"/>
      <c r="I30">
        <f t="shared" si="9"/>
        <v>5.3999999999999999E-2</v>
      </c>
      <c r="J30" s="16">
        <f>B6</f>
        <v>5.3999999999999999E-2</v>
      </c>
      <c r="K30" s="7"/>
      <c r="L30" s="16">
        <f t="shared" si="10"/>
        <v>5.3999999999999999E-2</v>
      </c>
      <c r="M30" s="16"/>
      <c r="N30" s="16"/>
      <c r="O30" s="8"/>
    </row>
    <row r="31" spans="1:15" x14ac:dyDescent="0.3">
      <c r="B31">
        <f>SUM(B18:B30)</f>
        <v>100</v>
      </c>
      <c r="F31" s="25" t="s">
        <v>43</v>
      </c>
      <c r="G31" s="7"/>
      <c r="H31" s="7"/>
      <c r="I31" s="2">
        <f>AVERAGE(I19:I28)</f>
        <v>5.4000000000000006E-2</v>
      </c>
      <c r="J31" s="7">
        <f>(1/O15)*(SUM(S2:S14))</f>
        <v>0.20312763604705245</v>
      </c>
      <c r="L31" s="28">
        <f>AVERAGE(L18:L28)</f>
        <v>5.4000000000000006E-2</v>
      </c>
      <c r="M31" s="28"/>
      <c r="N31" s="7">
        <f>AVERAGE(N18:N30)</f>
        <v>0.28495220258867443</v>
      </c>
      <c r="O31" s="7">
        <f>O47/O15</f>
        <v>0.19785833611472092</v>
      </c>
    </row>
    <row r="32" spans="1:15" x14ac:dyDescent="0.3">
      <c r="K32" s="35"/>
      <c r="L32" s="35"/>
      <c r="M32" s="35"/>
      <c r="N32" s="35"/>
    </row>
    <row r="33" spans="1:15" ht="57.6" x14ac:dyDescent="0.3">
      <c r="A33" s="26" t="s">
        <v>95</v>
      </c>
      <c r="B33" s="18" t="s">
        <v>52</v>
      </c>
      <c r="F33" s="23" t="s">
        <v>114</v>
      </c>
      <c r="G33" s="23"/>
      <c r="H33" s="23"/>
      <c r="I33" s="23" t="s">
        <v>57</v>
      </c>
      <c r="J33" s="23" t="s">
        <v>60</v>
      </c>
      <c r="K33" s="23"/>
      <c r="L33" s="23" t="s">
        <v>136</v>
      </c>
      <c r="M33" s="23"/>
      <c r="N33" s="23" t="s">
        <v>144</v>
      </c>
      <c r="O33" s="23" t="s">
        <v>61</v>
      </c>
    </row>
    <row r="34" spans="1:15" x14ac:dyDescent="0.3">
      <c r="A34" s="17" t="s">
        <v>5</v>
      </c>
      <c r="B34" s="3">
        <v>2</v>
      </c>
      <c r="F34" s="24" t="s">
        <v>5</v>
      </c>
      <c r="I34" s="8">
        <f t="shared" ref="I34:J44" si="11">I2*I18</f>
        <v>4.9805388601689513E-3</v>
      </c>
      <c r="J34" s="8">
        <f t="shared" si="11"/>
        <v>3.6856887806064216</v>
      </c>
      <c r="K34" s="8"/>
      <c r="L34" s="8"/>
      <c r="M34" s="8"/>
      <c r="N34" s="8">
        <f>N2*N18</f>
        <v>0.24995189999999995</v>
      </c>
      <c r="O34" s="8">
        <f t="shared" ref="O34:O46" si="12">SUM(I34:N34)</f>
        <v>3.9406212194665908</v>
      </c>
    </row>
    <row r="35" spans="1:15" x14ac:dyDescent="0.3">
      <c r="A35" s="17" t="s">
        <v>6</v>
      </c>
      <c r="B35" s="3">
        <v>2.8</v>
      </c>
      <c r="F35" s="24" t="s">
        <v>6</v>
      </c>
      <c r="I35" s="8">
        <f t="shared" si="11"/>
        <v>7.4708082902534261E-3</v>
      </c>
      <c r="J35" s="8">
        <f t="shared" si="11"/>
        <v>3.6412595685516962</v>
      </c>
      <c r="K35" s="8"/>
      <c r="L35" s="8"/>
      <c r="M35" s="8"/>
      <c r="N35" s="8">
        <f t="shared" ref="N35:N46" si="13">N3*N19</f>
        <v>0.27879049999999994</v>
      </c>
      <c r="O35" s="8">
        <f t="shared" si="12"/>
        <v>3.9275208768419496</v>
      </c>
    </row>
    <row r="36" spans="1:15" x14ac:dyDescent="0.3">
      <c r="A36" s="17" t="s">
        <v>7</v>
      </c>
      <c r="B36" s="3">
        <v>11.7</v>
      </c>
      <c r="F36" s="24" t="s">
        <v>7</v>
      </c>
      <c r="I36" s="8">
        <f t="shared" si="11"/>
        <v>6.2256735752111894E-2</v>
      </c>
      <c r="J36" s="8">
        <f t="shared" si="11"/>
        <v>11.444602090462807</v>
      </c>
      <c r="K36" s="8"/>
      <c r="L36" s="8"/>
      <c r="M36" s="8"/>
      <c r="N36" s="8">
        <f t="shared" si="13"/>
        <v>0.82136809999999993</v>
      </c>
      <c r="O36" s="8">
        <f t="shared" si="12"/>
        <v>12.328226926214917</v>
      </c>
    </row>
    <row r="37" spans="1:15" x14ac:dyDescent="0.3">
      <c r="A37" s="17" t="s">
        <v>8</v>
      </c>
      <c r="B37" s="3">
        <v>10.8</v>
      </c>
      <c r="F37" s="24" t="s">
        <v>8</v>
      </c>
      <c r="I37" s="8">
        <f t="shared" si="11"/>
        <v>5.7276196891942945E-2</v>
      </c>
      <c r="J37" s="8">
        <f t="shared" si="11"/>
        <v>9.1684019829301633</v>
      </c>
      <c r="K37" s="8"/>
      <c r="L37" s="8"/>
      <c r="M37" s="8"/>
      <c r="N37" s="8">
        <f t="shared" si="13"/>
        <v>0.62423635</v>
      </c>
      <c r="O37" s="8">
        <f t="shared" si="12"/>
        <v>9.8499145298221062</v>
      </c>
    </row>
    <row r="38" spans="1:15" x14ac:dyDescent="0.3">
      <c r="A38" s="17" t="s">
        <v>9</v>
      </c>
      <c r="B38" s="3">
        <v>19.399999999999999</v>
      </c>
      <c r="F38" s="24" t="s">
        <v>9</v>
      </c>
      <c r="I38" s="8">
        <f t="shared" si="11"/>
        <v>0.12451347150422379</v>
      </c>
      <c r="J38" s="8">
        <f t="shared" si="11"/>
        <v>13.214459171455287</v>
      </c>
      <c r="K38" s="8"/>
      <c r="L38" s="8"/>
      <c r="M38" s="8"/>
      <c r="N38" s="8">
        <f t="shared" si="13"/>
        <v>0.83319200000000015</v>
      </c>
      <c r="O38" s="8">
        <f t="shared" si="12"/>
        <v>14.172164642959512</v>
      </c>
    </row>
    <row r="39" spans="1:15" x14ac:dyDescent="0.3">
      <c r="A39" s="17" t="s">
        <v>10</v>
      </c>
      <c r="B39" s="3">
        <v>7.5</v>
      </c>
      <c r="F39" s="24" t="s">
        <v>10</v>
      </c>
      <c r="I39" s="8">
        <f t="shared" si="11"/>
        <v>6.2256735752111894E-2</v>
      </c>
      <c r="J39" s="8">
        <f t="shared" si="11"/>
        <v>4.4615303965514226</v>
      </c>
      <c r="K39" s="8"/>
      <c r="L39" s="8"/>
      <c r="M39" s="8"/>
      <c r="N39" s="8">
        <f t="shared" si="13"/>
        <v>0.26639619999999997</v>
      </c>
      <c r="O39" s="8">
        <f t="shared" si="12"/>
        <v>4.7901833323035348</v>
      </c>
    </row>
    <row r="40" spans="1:15" x14ac:dyDescent="0.3">
      <c r="A40" s="17" t="s">
        <v>11</v>
      </c>
      <c r="B40" s="3">
        <v>11.718866310478576</v>
      </c>
      <c r="F40" s="24" t="s">
        <v>11</v>
      </c>
      <c r="I40" s="8">
        <f t="shared" si="11"/>
        <v>7.4708082902534265E-2</v>
      </c>
      <c r="J40" s="8">
        <f t="shared" si="11"/>
        <v>4.62020304360232</v>
      </c>
      <c r="K40" s="8"/>
      <c r="L40" s="8"/>
      <c r="M40" s="8"/>
      <c r="N40" s="8">
        <f t="shared" si="13"/>
        <v>0.26424319999999996</v>
      </c>
      <c r="O40" s="8">
        <f t="shared" si="12"/>
        <v>4.9591543265048541</v>
      </c>
    </row>
    <row r="41" spans="1:15" x14ac:dyDescent="0.3">
      <c r="A41" s="17" t="s">
        <v>12</v>
      </c>
      <c r="B41" s="3">
        <v>10.3</v>
      </c>
      <c r="F41" s="24" t="s">
        <v>12</v>
      </c>
      <c r="I41" s="8">
        <f t="shared" si="11"/>
        <v>4.9805388601689517E-2</v>
      </c>
      <c r="J41" s="8">
        <f t="shared" si="11"/>
        <v>5.1816258857710666</v>
      </c>
      <c r="K41" s="8"/>
      <c r="L41" s="8"/>
      <c r="M41" s="8"/>
      <c r="N41" s="8">
        <f t="shared" si="13"/>
        <v>0.28403384999999998</v>
      </c>
      <c r="O41" s="8">
        <f t="shared" si="12"/>
        <v>5.5154651243727564</v>
      </c>
    </row>
    <row r="42" spans="1:15" x14ac:dyDescent="0.3">
      <c r="A42" s="17" t="s">
        <v>13</v>
      </c>
      <c r="B42" s="3">
        <v>9.1</v>
      </c>
      <c r="F42" s="24" t="s">
        <v>13</v>
      </c>
      <c r="I42" s="8">
        <f t="shared" si="11"/>
        <v>2.9883233161013704E-2</v>
      </c>
      <c r="J42" s="8">
        <f t="shared" si="11"/>
        <v>4.1517493403442938</v>
      </c>
      <c r="K42" s="8"/>
      <c r="L42" s="8"/>
      <c r="M42" s="8"/>
      <c r="N42" s="8">
        <f t="shared" si="13"/>
        <v>0.22517935000000003</v>
      </c>
      <c r="O42" s="8">
        <f t="shared" si="12"/>
        <v>4.406811923505308</v>
      </c>
    </row>
    <row r="43" spans="1:15" x14ac:dyDescent="0.3">
      <c r="A43" s="17" t="s">
        <v>138</v>
      </c>
      <c r="B43" s="3">
        <v>6.9</v>
      </c>
      <c r="F43" s="17" t="s">
        <v>138</v>
      </c>
      <c r="I43" s="8">
        <f t="shared" si="11"/>
        <v>2.4902694300844758E-2</v>
      </c>
      <c r="J43" s="8">
        <f t="shared" si="11"/>
        <v>5.819848868638104</v>
      </c>
      <c r="K43" s="7"/>
      <c r="L43" s="7"/>
      <c r="M43" s="7"/>
      <c r="N43" s="8">
        <f t="shared" si="13"/>
        <v>0.13409709999999997</v>
      </c>
      <c r="O43" s="8">
        <f t="shared" si="12"/>
        <v>5.9788486629389483</v>
      </c>
    </row>
    <row r="44" spans="1:15" x14ac:dyDescent="0.3">
      <c r="A44" s="17" t="s">
        <v>139</v>
      </c>
      <c r="B44" s="3">
        <v>7.7811336895214254</v>
      </c>
      <c r="F44" s="17" t="s">
        <v>139</v>
      </c>
      <c r="I44" s="8">
        <f t="shared" si="11"/>
        <v>0</v>
      </c>
      <c r="J44" s="8">
        <f t="shared" si="11"/>
        <v>2.5746520971376636</v>
      </c>
      <c r="L44" s="8"/>
      <c r="M44" s="8"/>
      <c r="N44" s="8">
        <f t="shared" si="13"/>
        <v>0</v>
      </c>
      <c r="O44" s="8">
        <f t="shared" si="12"/>
        <v>2.5746520971376636</v>
      </c>
    </row>
    <row r="45" spans="1:15" x14ac:dyDescent="0.3">
      <c r="A45" s="24" t="s">
        <v>140</v>
      </c>
      <c r="B45" s="3"/>
      <c r="F45" s="24" t="s">
        <v>140</v>
      </c>
      <c r="I45" s="8">
        <f>I13*I29</f>
        <v>0</v>
      </c>
      <c r="J45" s="8">
        <f>J13*J29</f>
        <v>2.8662758117985336</v>
      </c>
      <c r="L45" s="8"/>
      <c r="M45" s="8"/>
      <c r="N45" s="8">
        <f t="shared" si="13"/>
        <v>0</v>
      </c>
      <c r="O45" s="8">
        <f t="shared" si="12"/>
        <v>2.8662758117985336</v>
      </c>
    </row>
    <row r="46" spans="1:15" x14ac:dyDescent="0.3">
      <c r="A46" s="24" t="s">
        <v>141</v>
      </c>
      <c r="B46" s="3"/>
      <c r="F46" s="24" t="s">
        <v>141</v>
      </c>
      <c r="I46" s="8">
        <f>I14*I30</f>
        <v>0</v>
      </c>
      <c r="J46" s="8">
        <f>J14*J30</f>
        <v>0.3041291636798561</v>
      </c>
      <c r="L46" s="8">
        <f>L30*ForecastingBuildingStock!AC12</f>
        <v>0.30745143781310996</v>
      </c>
      <c r="M46" s="8"/>
      <c r="N46" s="8">
        <f t="shared" si="13"/>
        <v>0</v>
      </c>
      <c r="O46" s="8">
        <f t="shared" si="12"/>
        <v>0.61158060149296611</v>
      </c>
    </row>
    <row r="47" spans="1:15" x14ac:dyDescent="0.3">
      <c r="F47" s="2" t="s">
        <v>15</v>
      </c>
      <c r="G47" s="2"/>
      <c r="H47" s="2"/>
      <c r="I47" s="7">
        <f>SUM(I34:I46)</f>
        <v>0.49805388601689515</v>
      </c>
      <c r="J47" s="7">
        <f>SUM(J34:J46)</f>
        <v>71.134426201529635</v>
      </c>
      <c r="L47" s="7">
        <f>SUM(L34:L46)</f>
        <v>0.30745143781310996</v>
      </c>
      <c r="M47" s="7"/>
      <c r="N47" s="7">
        <f>SUM(N34:N46)</f>
        <v>3.9814885500000003</v>
      </c>
      <c r="O47" s="7">
        <f>SUM(O34:O46)</f>
        <v>75.92142007535962</v>
      </c>
    </row>
    <row r="48" spans="1:15" x14ac:dyDescent="0.3">
      <c r="A48" s="26" t="s">
        <v>98</v>
      </c>
      <c r="B48" s="26" t="s">
        <v>52</v>
      </c>
      <c r="C48" s="26" t="s">
        <v>99</v>
      </c>
    </row>
    <row r="49" spans="1:3" x14ac:dyDescent="0.3">
      <c r="A49" s="17" t="s">
        <v>5</v>
      </c>
      <c r="B49">
        <v>1.5</v>
      </c>
      <c r="C49" s="8">
        <f>(ForecastingBuildingStock!$AC$20/100)*B49</f>
        <v>2.2528086198507862E-2</v>
      </c>
    </row>
    <row r="50" spans="1:3" x14ac:dyDescent="0.3">
      <c r="A50" s="17" t="s">
        <v>6</v>
      </c>
      <c r="B50">
        <v>8</v>
      </c>
      <c r="C50" s="8">
        <f>(ForecastingBuildingStock!$AC$20/100)*B50</f>
        <v>0.1201497930587086</v>
      </c>
    </row>
    <row r="51" spans="1:3" x14ac:dyDescent="0.3">
      <c r="A51" s="17" t="s">
        <v>7</v>
      </c>
      <c r="B51">
        <v>27.1</v>
      </c>
      <c r="C51" s="8">
        <f>(ForecastingBuildingStock!$AC$20/100)*B51</f>
        <v>0.40700742398637541</v>
      </c>
    </row>
    <row r="52" spans="1:3" x14ac:dyDescent="0.3">
      <c r="A52" s="17" t="s">
        <v>8</v>
      </c>
      <c r="B52">
        <v>24</v>
      </c>
      <c r="C52" s="8">
        <f>(ForecastingBuildingStock!$AC$20/100)*B52</f>
        <v>0.36044937917612579</v>
      </c>
    </row>
    <row r="53" spans="1:3" x14ac:dyDescent="0.3">
      <c r="A53" s="17" t="s">
        <v>9</v>
      </c>
      <c r="B53">
        <v>26</v>
      </c>
      <c r="C53" s="8">
        <f>(ForecastingBuildingStock!$AC$20/100)*B53</f>
        <v>0.39048682744080293</v>
      </c>
    </row>
    <row r="54" spans="1:3" x14ac:dyDescent="0.3">
      <c r="A54" s="17" t="s">
        <v>10</v>
      </c>
      <c r="B54">
        <v>7</v>
      </c>
      <c r="C54" s="8">
        <f>(ForecastingBuildingStock!$AC$20/100)*B54</f>
        <v>0.10513106892637003</v>
      </c>
    </row>
    <row r="55" spans="1:3" x14ac:dyDescent="0.3">
      <c r="A55" s="17" t="s">
        <v>11</v>
      </c>
      <c r="B55">
        <v>2.5</v>
      </c>
      <c r="C55" s="8">
        <f>(ForecastingBuildingStock!$AC$20/100)*B55</f>
        <v>3.7546810330846433E-2</v>
      </c>
    </row>
    <row r="56" spans="1:3" x14ac:dyDescent="0.3">
      <c r="A56" s="17" t="s">
        <v>12</v>
      </c>
      <c r="B56">
        <v>1.3</v>
      </c>
      <c r="C56" s="8">
        <f>(ForecastingBuildingStock!$AC$20/100)*B56</f>
        <v>1.9524341372040149E-2</v>
      </c>
    </row>
    <row r="57" spans="1:3" x14ac:dyDescent="0.3">
      <c r="A57" s="17" t="s">
        <v>13</v>
      </c>
      <c r="B57">
        <v>1.1000000000000001</v>
      </c>
      <c r="C57" s="8">
        <f>(ForecastingBuildingStock!$AC$20/100)*B57</f>
        <v>1.6520596545572433E-2</v>
      </c>
    </row>
    <row r="58" spans="1:3" x14ac:dyDescent="0.3">
      <c r="A58" s="17" t="s">
        <v>138</v>
      </c>
      <c r="B58">
        <v>0.9</v>
      </c>
      <c r="C58" s="8">
        <f>(ForecastingBuildingStock!$AC$20/100)*B58</f>
        <v>1.3516851719104718E-2</v>
      </c>
    </row>
    <row r="59" spans="1:3" x14ac:dyDescent="0.3">
      <c r="A59" s="17" t="s">
        <v>139</v>
      </c>
      <c r="B59">
        <v>0.6</v>
      </c>
      <c r="C59" s="8">
        <f>(ForecastingBuildingStock!$AC$20/100)*B59</f>
        <v>9.0112344794031438E-3</v>
      </c>
    </row>
    <row r="60" spans="1:3" x14ac:dyDescent="0.3">
      <c r="A60" s="24" t="s">
        <v>140</v>
      </c>
      <c r="B60">
        <v>0</v>
      </c>
    </row>
    <row r="61" spans="1:3" x14ac:dyDescent="0.3">
      <c r="A61" s="24" t="s">
        <v>141</v>
      </c>
      <c r="B61">
        <v>0</v>
      </c>
    </row>
    <row r="62" spans="1:3" x14ac:dyDescent="0.3">
      <c r="B62">
        <f>SUM(B49:B61)</f>
        <v>99.999999999999986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91D22-A6D0-44DD-8017-B681EB0C5D4A}">
  <dimension ref="A1:S62"/>
  <sheetViews>
    <sheetView topLeftCell="A17" workbookViewId="0">
      <selection activeCell="B18" sqref="B18:B27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2042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SUM(C18,C49)</f>
        <v>0.11605429987585206</v>
      </c>
      <c r="I2" s="8">
        <f>IF(H2&gt;=M2,0,C18)</f>
        <v>9.328011929710317E-2</v>
      </c>
      <c r="J2" s="8">
        <f>M2-I2-K2</f>
        <v>6.9965543354512016</v>
      </c>
      <c r="K2" s="8">
        <f>IF(H2&gt;=M2,0,C49)</f>
        <v>2.2774180578748887E-2</v>
      </c>
      <c r="L2" s="8"/>
      <c r="M2" s="8">
        <f>O2-N2</f>
        <v>7.112608635327053</v>
      </c>
      <c r="N2" s="8">
        <f>'2017'!N2</f>
        <v>0.47609999999999997</v>
      </c>
      <c r="O2" s="8">
        <f>'2041'!O2-'2041'!K2</f>
        <v>7.5887086353270528</v>
      </c>
      <c r="Q2" s="3">
        <f>O2</f>
        <v>7.5887086353270528</v>
      </c>
      <c r="R2" s="3">
        <f>J18</f>
        <v>0.52499873976055444</v>
      </c>
      <c r="S2" s="3">
        <f>Q2*R2</f>
        <v>3.9840624699567395</v>
      </c>
    </row>
    <row r="3" spans="1:19" x14ac:dyDescent="0.3">
      <c r="A3" t="s">
        <v>33</v>
      </c>
      <c r="B3">
        <f>ForecastingBuildingStock!AD10</f>
        <v>2.5</v>
      </c>
      <c r="F3" s="24" t="s">
        <v>6</v>
      </c>
      <c r="G3" s="3"/>
      <c r="H3" s="3">
        <f t="shared" ref="H3:H14" si="0">SUM(C19,C50)</f>
        <v>0.26138247536564885</v>
      </c>
      <c r="I3" s="8">
        <f>IF(H3&gt;=M3,0,IF(I2=0,C19+C18,C19))</f>
        <v>0.13992017894565476</v>
      </c>
      <c r="J3" s="8">
        <f>M3-I3-K3</f>
        <v>7.6926185326258167</v>
      </c>
      <c r="K3" s="8">
        <f>IF(H3&gt;=M3,0,IF(K2=0,C50+C49,C50))</f>
        <v>0.12146229641999406</v>
      </c>
      <c r="L3" s="8"/>
      <c r="M3" s="8">
        <f t="shared" ref="M3:M15" si="1">O3-N3</f>
        <v>7.9540010079914651</v>
      </c>
      <c r="N3" s="8">
        <f>'2017'!N3</f>
        <v>0.59839999999999993</v>
      </c>
      <c r="O3" s="8">
        <f>'2041'!O3-'2041'!K3</f>
        <v>8.552401007991465</v>
      </c>
      <c r="Q3" s="3">
        <f t="shared" ref="Q3:Q12" si="2">O3</f>
        <v>8.552401007991465</v>
      </c>
      <c r="R3" s="3">
        <f t="shared" ref="R3:R12" si="3">J19</f>
        <v>0.4658932152406417</v>
      </c>
      <c r="S3" s="3">
        <f t="shared" ref="S3:S12" si="4">Q3*R3</f>
        <v>3.9845056036404487</v>
      </c>
    </row>
    <row r="4" spans="1:19" x14ac:dyDescent="0.3">
      <c r="A4" t="s">
        <v>74</v>
      </c>
      <c r="B4" s="3">
        <f>ForecastingBuildingStock!AD26</f>
        <v>9.3280119297103177</v>
      </c>
      <c r="F4" s="24" t="s">
        <v>7</v>
      </c>
      <c r="G4" s="3"/>
      <c r="H4" s="3">
        <f t="shared" si="0"/>
        <v>1.5774550203365196</v>
      </c>
      <c r="I4" s="8">
        <f t="shared" ref="I4:I14" si="5">IF(H4&gt;=M4,0,IF(I3=0,C20+C19,C20))</f>
        <v>1.1660014912137897</v>
      </c>
      <c r="J4" s="8">
        <f t="shared" ref="J4:J14" si="6">M4-I4-K4</f>
        <v>28.836672296546954</v>
      </c>
      <c r="K4" s="8">
        <f t="shared" ref="K4:K14" si="7">IF(H4&gt;=M4,0,IF(K3=0,C51+C50,C51))</f>
        <v>0.41145352912272992</v>
      </c>
      <c r="L4" s="8"/>
      <c r="M4" s="8">
        <f t="shared" si="1"/>
        <v>30.414127316883476</v>
      </c>
      <c r="N4" s="8">
        <f>'2017'!N4</f>
        <v>2.10005</v>
      </c>
      <c r="O4" s="8">
        <f>'2041'!O4-'2041'!K4</f>
        <v>32.514177316883476</v>
      </c>
      <c r="Q4" s="3">
        <f t="shared" si="2"/>
        <v>32.514177316883476</v>
      </c>
      <c r="R4" s="3">
        <f t="shared" si="3"/>
        <v>0.391118354324897</v>
      </c>
      <c r="S4" s="3">
        <f t="shared" si="4"/>
        <v>12.716891524407361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1.4371082611766686</v>
      </c>
      <c r="I5" s="8">
        <f t="shared" si="5"/>
        <v>1.0727213719166864</v>
      </c>
      <c r="J5" s="8">
        <f t="shared" si="6"/>
        <v>28.407906645069588</v>
      </c>
      <c r="K5" s="8">
        <f t="shared" si="7"/>
        <v>0.36438688925998219</v>
      </c>
      <c r="L5" s="8"/>
      <c r="M5" s="8">
        <f t="shared" si="1"/>
        <v>29.845014906246256</v>
      </c>
      <c r="N5" s="8">
        <f>'2017'!N5</f>
        <v>1.9598</v>
      </c>
      <c r="O5" s="8">
        <f>'2041'!O5-'2041'!K5</f>
        <v>31.804814906246257</v>
      </c>
      <c r="Q5" s="3">
        <f t="shared" si="2"/>
        <v>31.804814906246257</v>
      </c>
      <c r="R5" s="3">
        <f t="shared" si="3"/>
        <v>0.31852043575875089</v>
      </c>
      <c r="S5" s="3">
        <f t="shared" si="4"/>
        <v>10.130483503163974</v>
      </c>
    </row>
    <row r="6" spans="1:19" x14ac:dyDescent="0.3">
      <c r="A6" t="s">
        <v>21</v>
      </c>
      <c r="B6">
        <f>ForecastingBuildingStock!AD14</f>
        <v>5.3999999999999999E-2</v>
      </c>
      <c r="F6" s="24" t="s">
        <v>9</v>
      </c>
      <c r="G6" s="3"/>
      <c r="H6" s="3">
        <f t="shared" si="0"/>
        <v>2.72675544579256</v>
      </c>
      <c r="I6" s="8">
        <f t="shared" si="5"/>
        <v>2.3320029824275794</v>
      </c>
      <c r="J6" s="8">
        <f t="shared" si="6"/>
        <v>50.726888381505482</v>
      </c>
      <c r="K6" s="8">
        <f t="shared" si="7"/>
        <v>0.39475246336498071</v>
      </c>
      <c r="L6" s="8"/>
      <c r="M6" s="8">
        <f t="shared" si="1"/>
        <v>53.453643827298045</v>
      </c>
      <c r="N6" s="8">
        <f>'2017'!N6</f>
        <v>3.2249499999999998</v>
      </c>
      <c r="O6" s="8">
        <f>'2041'!O6-'2041'!K6</f>
        <v>56.678593827298045</v>
      </c>
      <c r="Q6" s="3">
        <f t="shared" si="2"/>
        <v>56.678593827298045</v>
      </c>
      <c r="R6" s="3">
        <f t="shared" si="3"/>
        <v>0.2583581140792881</v>
      </c>
      <c r="S6" s="3">
        <f t="shared" si="4"/>
        <v>14.643374609886703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1.2722810005812846</v>
      </c>
      <c r="I7" s="8">
        <f t="shared" si="5"/>
        <v>1.1660014912137897</v>
      </c>
      <c r="J7" s="8">
        <f t="shared" si="6"/>
        <v>21.276678056624242</v>
      </c>
      <c r="K7" s="8">
        <f t="shared" si="7"/>
        <v>0.10627950936749481</v>
      </c>
      <c r="L7" s="8"/>
      <c r="M7" s="8">
        <f t="shared" si="1"/>
        <v>22.548959057205529</v>
      </c>
      <c r="N7" s="8">
        <f>'2017'!N7</f>
        <v>1.2775499999999997</v>
      </c>
      <c r="O7" s="8">
        <f>'2041'!O7-'2041'!K7</f>
        <v>23.826509057205531</v>
      </c>
      <c r="Q7" s="3">
        <f t="shared" si="2"/>
        <v>23.826509057205531</v>
      </c>
      <c r="R7" s="3">
        <f t="shared" si="3"/>
        <v>0.20852115377088962</v>
      </c>
      <c r="S7" s="3">
        <f t="shared" si="4"/>
        <v>4.9683311589410488</v>
      </c>
    </row>
    <row r="8" spans="1:19" x14ac:dyDescent="0.3">
      <c r="A8" t="s">
        <v>31</v>
      </c>
      <c r="B8" s="8">
        <f>B4*B6</f>
        <v>0.50371264420435713</v>
      </c>
      <c r="F8" s="24" t="s">
        <v>11</v>
      </c>
      <c r="G8" s="3"/>
      <c r="H8" s="3">
        <f t="shared" si="0"/>
        <v>1.4371587570877957</v>
      </c>
      <c r="I8" s="8">
        <f t="shared" si="5"/>
        <v>1.3992017894565476</v>
      </c>
      <c r="J8" s="8">
        <f t="shared" si="6"/>
        <v>22.349421708368677</v>
      </c>
      <c r="K8" s="8">
        <f t="shared" si="7"/>
        <v>3.7956967631248145E-2</v>
      </c>
      <c r="L8" s="8"/>
      <c r="M8" s="8">
        <f t="shared" si="1"/>
        <v>23.786580465456474</v>
      </c>
      <c r="N8" s="8">
        <f>'2017'!N8</f>
        <v>1.2812999999999999</v>
      </c>
      <c r="O8" s="8">
        <f>'2041'!O8-'2041'!K8</f>
        <v>25.067880465456476</v>
      </c>
      <c r="Q8" s="3">
        <f t="shared" si="2"/>
        <v>25.067880465456476</v>
      </c>
      <c r="R8" s="3">
        <f t="shared" si="3"/>
        <v>0.20623054710060093</v>
      </c>
      <c r="S8" s="3">
        <f t="shared" si="4"/>
        <v>5.1697627030435553</v>
      </c>
    </row>
    <row r="9" spans="1:19" x14ac:dyDescent="0.3">
      <c r="F9" s="24" t="s">
        <v>12</v>
      </c>
      <c r="G9" s="3"/>
      <c r="H9" s="3">
        <f t="shared" si="0"/>
        <v>0.95253881613928071</v>
      </c>
      <c r="I9" s="8">
        <f t="shared" si="5"/>
        <v>0.9328011929710317</v>
      </c>
      <c r="J9" s="8">
        <f t="shared" si="6"/>
        <v>29.362884148126632</v>
      </c>
      <c r="K9" s="8">
        <f t="shared" si="7"/>
        <v>1.9737623168249036E-2</v>
      </c>
      <c r="L9" s="8"/>
      <c r="M9" s="8">
        <f t="shared" si="1"/>
        <v>30.315422964265913</v>
      </c>
      <c r="N9" s="8">
        <f>'2017'!N9</f>
        <v>1.6111999999999997</v>
      </c>
      <c r="O9" s="8">
        <f>'2041'!O9-'2041'!K9</f>
        <v>31.926622964265913</v>
      </c>
      <c r="Q9" s="3">
        <f t="shared" si="2"/>
        <v>31.926622964265913</v>
      </c>
      <c r="R9" s="3">
        <f t="shared" si="3"/>
        <v>0.17628714622641511</v>
      </c>
      <c r="S9" s="3">
        <f t="shared" si="4"/>
        <v>5.6282532510171679</v>
      </c>
    </row>
    <row r="10" spans="1:19" x14ac:dyDescent="0.3">
      <c r="F10" s="24" t="s">
        <v>13</v>
      </c>
      <c r="G10" s="3"/>
      <c r="H10" s="3">
        <f t="shared" si="0"/>
        <v>0.57638178154036823</v>
      </c>
      <c r="I10" s="8">
        <f t="shared" si="5"/>
        <v>0.55968071578261902</v>
      </c>
      <c r="J10" s="8">
        <f t="shared" si="6"/>
        <v>25.200464130990483</v>
      </c>
      <c r="K10" s="8">
        <f t="shared" si="7"/>
        <v>1.6701065757749184E-2</v>
      </c>
      <c r="L10" s="8"/>
      <c r="M10" s="8">
        <f t="shared" si="1"/>
        <v>25.776845912530852</v>
      </c>
      <c r="N10" s="8">
        <f>'2017'!N10</f>
        <v>1.3680500000000002</v>
      </c>
      <c r="O10" s="8">
        <f>'2041'!O10-'2041'!K10</f>
        <v>27.144895912530853</v>
      </c>
      <c r="Q10" s="3">
        <f t="shared" si="2"/>
        <v>27.144895912530853</v>
      </c>
      <c r="R10" s="3">
        <f t="shared" si="3"/>
        <v>0.16459877197470851</v>
      </c>
      <c r="S10" s="3">
        <f t="shared" si="4"/>
        <v>4.4680165325838628</v>
      </c>
    </row>
    <row r="11" spans="1:19" x14ac:dyDescent="0.3">
      <c r="F11" s="17" t="s">
        <v>138</v>
      </c>
      <c r="G11" s="3"/>
      <c r="H11" s="3">
        <f t="shared" si="0"/>
        <v>0.48006510483276521</v>
      </c>
      <c r="I11" s="8">
        <f t="shared" si="5"/>
        <v>0.46640059648551585</v>
      </c>
      <c r="J11" s="8">
        <f t="shared" si="6"/>
        <v>38.600816355227145</v>
      </c>
      <c r="K11" s="8">
        <f t="shared" si="7"/>
        <v>1.3664508347249332E-2</v>
      </c>
      <c r="L11" s="8"/>
      <c r="M11" s="8">
        <f t="shared" si="1"/>
        <v>39.080881460059906</v>
      </c>
      <c r="N11" s="8">
        <f>'2017'!N11</f>
        <v>0.88985000000000003</v>
      </c>
      <c r="O11" s="8">
        <f>'2041'!O11-'2041'!K11</f>
        <v>39.970731460059909</v>
      </c>
      <c r="Q11" s="3">
        <f t="shared" si="2"/>
        <v>39.970731460059909</v>
      </c>
      <c r="R11" s="3">
        <f t="shared" si="3"/>
        <v>0.15069629712872953</v>
      </c>
      <c r="S11" s="3">
        <f t="shared" si="4"/>
        <v>6.0234412245578453</v>
      </c>
    </row>
    <row r="12" spans="1:19" x14ac:dyDescent="0.3">
      <c r="F12" s="17" t="s">
        <v>139</v>
      </c>
      <c r="G12" s="3"/>
      <c r="H12" s="3">
        <f t="shared" si="0"/>
        <v>9.1096722314995549E-3</v>
      </c>
      <c r="I12" s="8">
        <f t="shared" si="5"/>
        <v>0</v>
      </c>
      <c r="J12" s="8">
        <f t="shared" si="6"/>
        <v>38.418533568629144</v>
      </c>
      <c r="K12" s="8">
        <f t="shared" si="7"/>
        <v>9.1096722314995549E-3</v>
      </c>
      <c r="L12" s="8"/>
      <c r="M12" s="8">
        <f t="shared" si="1"/>
        <v>38.427643240860647</v>
      </c>
      <c r="N12" s="8">
        <v>0</v>
      </c>
      <c r="O12" s="8">
        <f>'2041'!O12-'2041'!K12</f>
        <v>38.427643240860647</v>
      </c>
      <c r="Q12" s="3">
        <f t="shared" si="2"/>
        <v>38.427643240860647</v>
      </c>
      <c r="R12" s="3">
        <f t="shared" si="3"/>
        <v>6.7000000000000004E-2</v>
      </c>
      <c r="S12" s="3">
        <f t="shared" si="4"/>
        <v>2.5746520971376636</v>
      </c>
    </row>
    <row r="13" spans="1:19" x14ac:dyDescent="0.3">
      <c r="F13" s="24" t="s">
        <v>140</v>
      </c>
      <c r="G13" s="3"/>
      <c r="H13" s="3">
        <f t="shared" si="0"/>
        <v>0</v>
      </c>
      <c r="I13" s="8">
        <f t="shared" si="5"/>
        <v>0</v>
      </c>
      <c r="J13" s="8">
        <f t="shared" si="6"/>
        <v>53.07918169997285</v>
      </c>
      <c r="K13" s="8">
        <f t="shared" si="7"/>
        <v>0</v>
      </c>
      <c r="L13" s="8"/>
      <c r="M13" s="8">
        <f t="shared" si="1"/>
        <v>53.07918169997285</v>
      </c>
      <c r="N13" s="8">
        <v>0</v>
      </c>
      <c r="O13" s="8">
        <f>'2041'!O13-'2041'!K13</f>
        <v>53.07918169997285</v>
      </c>
      <c r="Q13" s="3">
        <f>O13</f>
        <v>53.07918169997285</v>
      </c>
      <c r="R13" s="3">
        <f>J29</f>
        <v>5.3999999999999999E-2</v>
      </c>
      <c r="S13" s="3">
        <f>Q13*R13</f>
        <v>2.8662758117985336</v>
      </c>
    </row>
    <row r="14" spans="1:19" x14ac:dyDescent="0.3">
      <c r="F14" s="24" t="s">
        <v>141</v>
      </c>
      <c r="G14" s="3"/>
      <c r="H14" s="3">
        <f t="shared" si="0"/>
        <v>0</v>
      </c>
      <c r="I14" s="8">
        <f t="shared" si="5"/>
        <v>0</v>
      </c>
      <c r="J14" s="8">
        <f t="shared" si="6"/>
        <v>11.325566694314187</v>
      </c>
      <c r="K14" s="8">
        <f t="shared" si="7"/>
        <v>0</v>
      </c>
      <c r="L14" s="8">
        <f>ForecastingBuildingStock!AD12</f>
        <v>5.7557408168543898</v>
      </c>
      <c r="M14" s="8">
        <f t="shared" si="1"/>
        <v>11.325566694314187</v>
      </c>
      <c r="N14" s="8">
        <v>0</v>
      </c>
      <c r="O14" s="8">
        <f>'2041'!O14-'2041'!I14-'2041'!K14+'2041'!L14</f>
        <v>11.325566694314187</v>
      </c>
      <c r="Q14" s="3">
        <f>O14</f>
        <v>11.325566694314187</v>
      </c>
      <c r="R14" s="3">
        <f>J30</f>
        <v>5.3999999999999999E-2</v>
      </c>
      <c r="S14" s="3">
        <f>Q14*R14</f>
        <v>0.61158060149296611</v>
      </c>
    </row>
    <row r="15" spans="1:19" x14ac:dyDescent="0.3">
      <c r="F15" s="25" t="s">
        <v>15</v>
      </c>
      <c r="G15" s="5"/>
      <c r="H15" s="5"/>
      <c r="I15" s="5">
        <f>ForecastingBuildingStock!AD26</f>
        <v>9.3280119297103177</v>
      </c>
      <c r="J15" s="7">
        <f>M15-I15-K15</f>
        <v>362.27418655345241</v>
      </c>
      <c r="K15" s="5">
        <f>SUM(K2:K14)</f>
        <v>1.5182787052499258</v>
      </c>
      <c r="L15" s="5">
        <f>SUM(L2:L14)</f>
        <v>5.7557408168543898</v>
      </c>
      <c r="M15" s="5">
        <f t="shared" si="1"/>
        <v>373.12047718841268</v>
      </c>
      <c r="N15" s="7">
        <f>'2017'!N12</f>
        <v>14.78725</v>
      </c>
      <c r="O15" s="5">
        <f>SUM(O2:O14)</f>
        <v>387.90772718841271</v>
      </c>
    </row>
    <row r="17" spans="1:15" ht="55.2" customHeight="1" x14ac:dyDescent="0.3">
      <c r="A17" s="32" t="s">
        <v>51</v>
      </c>
      <c r="B17" s="18" t="s">
        <v>52</v>
      </c>
      <c r="F17" s="23" t="s">
        <v>50</v>
      </c>
      <c r="G17" s="23"/>
      <c r="H17" s="23"/>
      <c r="I17" s="23" t="s">
        <v>112</v>
      </c>
      <c r="J17" s="23" t="s">
        <v>113</v>
      </c>
      <c r="K17" s="23"/>
      <c r="L17" s="23" t="s">
        <v>135</v>
      </c>
      <c r="M17" s="23"/>
      <c r="N17" s="23" t="s">
        <v>143</v>
      </c>
      <c r="O17" s="23" t="s">
        <v>106</v>
      </c>
    </row>
    <row r="18" spans="1:15" x14ac:dyDescent="0.3">
      <c r="A18" s="17" t="s">
        <v>5</v>
      </c>
      <c r="B18">
        <v>1</v>
      </c>
      <c r="C18" s="8">
        <f>($I$15/100)*B18</f>
        <v>9.328011929710317E-2</v>
      </c>
      <c r="F18" s="24" t="s">
        <v>5</v>
      </c>
      <c r="G18" s="8"/>
      <c r="H18" s="8"/>
      <c r="I18">
        <f>$B$6</f>
        <v>5.3999999999999999E-2</v>
      </c>
      <c r="J18" s="16">
        <f>'2017'!J15</f>
        <v>0.52499873976055444</v>
      </c>
      <c r="K18" s="16"/>
      <c r="L18" s="16">
        <f>$B$6</f>
        <v>5.3999999999999999E-2</v>
      </c>
      <c r="M18" s="16"/>
      <c r="N18" s="16">
        <f>'2017'!J15</f>
        <v>0.52499873976055444</v>
      </c>
      <c r="O18" s="8"/>
    </row>
    <row r="19" spans="1:15" x14ac:dyDescent="0.3">
      <c r="A19" s="17" t="s">
        <v>6</v>
      </c>
      <c r="B19">
        <v>1.5</v>
      </c>
      <c r="C19" s="8">
        <f t="shared" ref="C19:C30" si="8">($I$15/100)*B19</f>
        <v>0.13992017894565476</v>
      </c>
      <c r="F19" s="24" t="s">
        <v>6</v>
      </c>
      <c r="G19" s="8"/>
      <c r="H19" s="8"/>
      <c r="I19">
        <f t="shared" ref="I19:I30" si="9">$B$6</f>
        <v>5.3999999999999999E-2</v>
      </c>
      <c r="J19" s="16">
        <f>'2017'!J16</f>
        <v>0.4658932152406417</v>
      </c>
      <c r="K19" s="16"/>
      <c r="L19" s="16">
        <f t="shared" ref="L19:L30" si="10">$B$6</f>
        <v>5.3999999999999999E-2</v>
      </c>
      <c r="M19" s="16"/>
      <c r="N19" s="16">
        <f>'2017'!J16</f>
        <v>0.4658932152406417</v>
      </c>
      <c r="O19" s="8"/>
    </row>
    <row r="20" spans="1:15" x14ac:dyDescent="0.3">
      <c r="A20" s="24" t="s">
        <v>7</v>
      </c>
      <c r="B20">
        <v>12.5</v>
      </c>
      <c r="C20" s="8">
        <f t="shared" si="8"/>
        <v>1.1660014912137897</v>
      </c>
      <c r="F20" s="24" t="s">
        <v>7</v>
      </c>
      <c r="G20" s="8"/>
      <c r="H20" s="8"/>
      <c r="I20">
        <f t="shared" si="9"/>
        <v>5.3999999999999999E-2</v>
      </c>
      <c r="J20" s="16">
        <f>'2017'!J17</f>
        <v>0.391118354324897</v>
      </c>
      <c r="K20" s="16"/>
      <c r="L20" s="16">
        <f t="shared" si="10"/>
        <v>5.3999999999999999E-2</v>
      </c>
      <c r="M20" s="16"/>
      <c r="N20" s="16">
        <f>'2017'!J17</f>
        <v>0.391118354324897</v>
      </c>
      <c r="O20" s="8"/>
    </row>
    <row r="21" spans="1:15" x14ac:dyDescent="0.3">
      <c r="A21" s="17" t="s">
        <v>8</v>
      </c>
      <c r="B21">
        <v>11.5</v>
      </c>
      <c r="C21" s="8">
        <f t="shared" si="8"/>
        <v>1.0727213719166864</v>
      </c>
      <c r="F21" s="24" t="s">
        <v>8</v>
      </c>
      <c r="G21" s="8"/>
      <c r="H21" s="8"/>
      <c r="I21">
        <f t="shared" si="9"/>
        <v>5.3999999999999999E-2</v>
      </c>
      <c r="J21" s="16">
        <f>'2017'!J18</f>
        <v>0.31852043575875089</v>
      </c>
      <c r="K21" s="16"/>
      <c r="L21" s="16">
        <f t="shared" si="10"/>
        <v>5.3999999999999999E-2</v>
      </c>
      <c r="M21" s="16"/>
      <c r="N21" s="16">
        <f>'2017'!J18</f>
        <v>0.31852043575875089</v>
      </c>
      <c r="O21" s="8"/>
    </row>
    <row r="22" spans="1:15" x14ac:dyDescent="0.3">
      <c r="A22" s="17" t="s">
        <v>9</v>
      </c>
      <c r="B22">
        <v>25</v>
      </c>
      <c r="C22" s="8">
        <f t="shared" si="8"/>
        <v>2.3320029824275794</v>
      </c>
      <c r="F22" s="24" t="s">
        <v>9</v>
      </c>
      <c r="G22" s="8"/>
      <c r="H22" s="8"/>
      <c r="I22">
        <f t="shared" si="9"/>
        <v>5.3999999999999999E-2</v>
      </c>
      <c r="J22" s="16">
        <f>'2017'!J19</f>
        <v>0.2583581140792881</v>
      </c>
      <c r="K22" s="16"/>
      <c r="L22" s="16">
        <f t="shared" si="10"/>
        <v>5.3999999999999999E-2</v>
      </c>
      <c r="M22" s="16"/>
      <c r="N22" s="16">
        <f>'2017'!J19</f>
        <v>0.2583581140792881</v>
      </c>
      <c r="O22" s="8"/>
    </row>
    <row r="23" spans="1:15" x14ac:dyDescent="0.3">
      <c r="A23" s="24" t="s">
        <v>10</v>
      </c>
      <c r="B23">
        <v>12.5</v>
      </c>
      <c r="C23" s="8">
        <f t="shared" si="8"/>
        <v>1.1660014912137897</v>
      </c>
      <c r="F23" s="24" t="s">
        <v>10</v>
      </c>
      <c r="G23" s="8"/>
      <c r="H23" s="8"/>
      <c r="I23">
        <f t="shared" si="9"/>
        <v>5.3999999999999999E-2</v>
      </c>
      <c r="J23" s="16">
        <f>'2017'!J20</f>
        <v>0.20852115377088962</v>
      </c>
      <c r="K23" s="16"/>
      <c r="L23" s="16">
        <f t="shared" si="10"/>
        <v>5.3999999999999999E-2</v>
      </c>
      <c r="M23" s="16"/>
      <c r="N23" s="16">
        <f>'2017'!J20</f>
        <v>0.20852115377088962</v>
      </c>
      <c r="O23" s="8"/>
    </row>
    <row r="24" spans="1:15" x14ac:dyDescent="0.3">
      <c r="A24" s="17" t="s">
        <v>11</v>
      </c>
      <c r="B24">
        <v>15</v>
      </c>
      <c r="C24" s="8">
        <f t="shared" si="8"/>
        <v>1.3992017894565476</v>
      </c>
      <c r="F24" s="24" t="s">
        <v>11</v>
      </c>
      <c r="G24" s="8"/>
      <c r="H24" s="8"/>
      <c r="I24">
        <f t="shared" si="9"/>
        <v>5.3999999999999999E-2</v>
      </c>
      <c r="J24" s="16">
        <f>'2017'!J21</f>
        <v>0.20623054710060093</v>
      </c>
      <c r="K24" s="16"/>
      <c r="L24" s="16">
        <f t="shared" si="10"/>
        <v>5.3999999999999999E-2</v>
      </c>
      <c r="M24" s="16"/>
      <c r="N24" s="16">
        <f>'2017'!J21</f>
        <v>0.20623054710060093</v>
      </c>
      <c r="O24" s="8"/>
    </row>
    <row r="25" spans="1:15" x14ac:dyDescent="0.3">
      <c r="A25" s="17" t="s">
        <v>12</v>
      </c>
      <c r="B25">
        <v>10</v>
      </c>
      <c r="C25" s="8">
        <f t="shared" si="8"/>
        <v>0.9328011929710317</v>
      </c>
      <c r="F25" s="24" t="s">
        <v>12</v>
      </c>
      <c r="G25" s="8"/>
      <c r="H25" s="8"/>
      <c r="I25">
        <f t="shared" si="9"/>
        <v>5.3999999999999999E-2</v>
      </c>
      <c r="J25" s="16">
        <f>'2017'!J22</f>
        <v>0.17628714622641511</v>
      </c>
      <c r="K25" s="16"/>
      <c r="L25" s="16">
        <f t="shared" si="10"/>
        <v>5.3999999999999999E-2</v>
      </c>
      <c r="M25" s="16"/>
      <c r="N25" s="16">
        <f>'2017'!J22</f>
        <v>0.17628714622641511</v>
      </c>
      <c r="O25" s="8"/>
    </row>
    <row r="26" spans="1:15" x14ac:dyDescent="0.3">
      <c r="A26" s="24" t="s">
        <v>13</v>
      </c>
      <c r="B26">
        <v>6</v>
      </c>
      <c r="C26" s="8">
        <f t="shared" si="8"/>
        <v>0.55968071578261902</v>
      </c>
      <c r="F26" s="24" t="s">
        <v>13</v>
      </c>
      <c r="G26" s="8"/>
      <c r="H26" s="8"/>
      <c r="I26">
        <f t="shared" si="9"/>
        <v>5.3999999999999999E-2</v>
      </c>
      <c r="J26" s="16">
        <f>'2017'!J23</f>
        <v>0.16459877197470851</v>
      </c>
      <c r="K26" s="16"/>
      <c r="L26" s="16">
        <f t="shared" si="10"/>
        <v>5.3999999999999999E-2</v>
      </c>
      <c r="M26" s="16"/>
      <c r="N26" s="16">
        <f>'2017'!J23</f>
        <v>0.16459877197470851</v>
      </c>
      <c r="O26" s="8"/>
    </row>
    <row r="27" spans="1:15" x14ac:dyDescent="0.3">
      <c r="A27" s="17" t="s">
        <v>138</v>
      </c>
      <c r="B27">
        <v>5</v>
      </c>
      <c r="C27" s="8">
        <f t="shared" si="8"/>
        <v>0.46640059648551585</v>
      </c>
      <c r="F27" s="17" t="s">
        <v>138</v>
      </c>
      <c r="G27" s="8"/>
      <c r="H27" s="8"/>
      <c r="I27">
        <f t="shared" si="9"/>
        <v>5.3999999999999999E-2</v>
      </c>
      <c r="J27" s="16">
        <f>'2017'!J24</f>
        <v>0.15069629712872953</v>
      </c>
      <c r="K27" s="16"/>
      <c r="L27" s="16">
        <f t="shared" si="10"/>
        <v>5.3999999999999999E-2</v>
      </c>
      <c r="M27" s="16"/>
      <c r="N27" s="16">
        <f>'2017'!J24</f>
        <v>0.15069629712872953</v>
      </c>
      <c r="O27" s="8"/>
    </row>
    <row r="28" spans="1:15" x14ac:dyDescent="0.3">
      <c r="A28" s="17" t="s">
        <v>139</v>
      </c>
      <c r="B28">
        <v>0</v>
      </c>
      <c r="C28" s="8">
        <f t="shared" si="8"/>
        <v>0</v>
      </c>
      <c r="F28" s="17" t="s">
        <v>139</v>
      </c>
      <c r="G28" s="8"/>
      <c r="H28" s="8"/>
      <c r="I28">
        <f t="shared" si="9"/>
        <v>5.3999999999999999E-2</v>
      </c>
      <c r="J28" s="16">
        <f>'2040'!J27</f>
        <v>6.7000000000000004E-2</v>
      </c>
      <c r="K28" s="7"/>
      <c r="L28" s="16">
        <f t="shared" si="10"/>
        <v>5.3999999999999999E-2</v>
      </c>
      <c r="M28" s="16"/>
      <c r="N28" s="16">
        <f>'2017'!J25</f>
        <v>0.2692514531099427</v>
      </c>
      <c r="O28" s="8"/>
    </row>
    <row r="29" spans="1:15" x14ac:dyDescent="0.3">
      <c r="A29" s="24" t="s">
        <v>140</v>
      </c>
      <c r="B29">
        <v>0</v>
      </c>
      <c r="C29" s="8">
        <f t="shared" si="8"/>
        <v>0</v>
      </c>
      <c r="F29" s="24" t="s">
        <v>140</v>
      </c>
      <c r="G29" s="8"/>
      <c r="H29" s="8"/>
      <c r="I29">
        <f t="shared" si="9"/>
        <v>5.3999999999999999E-2</v>
      </c>
      <c r="J29" s="16">
        <f>'2040'!J28</f>
        <v>5.3999999999999999E-2</v>
      </c>
      <c r="K29" s="7"/>
      <c r="L29" s="16">
        <f t="shared" si="10"/>
        <v>5.3999999999999999E-2</v>
      </c>
      <c r="M29" s="16"/>
      <c r="N29" s="16"/>
      <c r="O29" s="8"/>
    </row>
    <row r="30" spans="1:15" x14ac:dyDescent="0.3">
      <c r="A30" s="24" t="s">
        <v>141</v>
      </c>
      <c r="B30">
        <v>0</v>
      </c>
      <c r="C30" s="8">
        <f t="shared" si="8"/>
        <v>0</v>
      </c>
      <c r="F30" s="24" t="s">
        <v>141</v>
      </c>
      <c r="G30" s="8"/>
      <c r="H30" s="8"/>
      <c r="I30">
        <f t="shared" si="9"/>
        <v>5.3999999999999999E-2</v>
      </c>
      <c r="J30" s="16">
        <f>B6</f>
        <v>5.3999999999999999E-2</v>
      </c>
      <c r="K30" s="7"/>
      <c r="L30" s="16">
        <f t="shared" si="10"/>
        <v>5.3999999999999999E-2</v>
      </c>
      <c r="M30" s="16"/>
      <c r="N30" s="16"/>
      <c r="O30" s="8"/>
    </row>
    <row r="31" spans="1:15" x14ac:dyDescent="0.3">
      <c r="B31">
        <f>SUM(B18:B30)</f>
        <v>100</v>
      </c>
      <c r="F31" s="25" t="s">
        <v>43</v>
      </c>
      <c r="G31" s="7"/>
      <c r="H31" s="7"/>
      <c r="I31" s="2">
        <f>AVERAGE(I19:I28)</f>
        <v>5.4000000000000006E-2</v>
      </c>
      <c r="J31" s="7">
        <f>(1/O15)*(SUM(S2:S14))</f>
        <v>0.20048487215067501</v>
      </c>
      <c r="L31" s="28">
        <f>AVERAGE(L18:L28)</f>
        <v>5.4000000000000006E-2</v>
      </c>
      <c r="M31" s="28"/>
      <c r="N31" s="7">
        <f>AVERAGE(N18:N30)</f>
        <v>0.28495220258867443</v>
      </c>
      <c r="O31" s="7">
        <f>O47/O15</f>
        <v>0.19521348606911498</v>
      </c>
    </row>
    <row r="32" spans="1:15" x14ac:dyDescent="0.3">
      <c r="K32" s="35"/>
      <c r="L32" s="35"/>
      <c r="M32" s="35"/>
      <c r="N32" s="35"/>
    </row>
    <row r="33" spans="1:15" ht="57.6" x14ac:dyDescent="0.3">
      <c r="A33" s="26" t="s">
        <v>95</v>
      </c>
      <c r="B33" s="18" t="s">
        <v>52</v>
      </c>
      <c r="F33" s="23" t="s">
        <v>114</v>
      </c>
      <c r="G33" s="23"/>
      <c r="H33" s="23"/>
      <c r="I33" s="23" t="s">
        <v>57</v>
      </c>
      <c r="J33" s="23" t="s">
        <v>60</v>
      </c>
      <c r="K33" s="23"/>
      <c r="L33" s="23" t="s">
        <v>136</v>
      </c>
      <c r="M33" s="23"/>
      <c r="N33" s="23" t="s">
        <v>144</v>
      </c>
      <c r="O33" s="23" t="s">
        <v>61</v>
      </c>
    </row>
    <row r="34" spans="1:15" x14ac:dyDescent="0.3">
      <c r="A34" s="17" t="s">
        <v>5</v>
      </c>
      <c r="B34" s="3">
        <v>2</v>
      </c>
      <c r="F34" s="24" t="s">
        <v>5</v>
      </c>
      <c r="I34" s="8">
        <f t="shared" ref="I34:J44" si="11">I2*I18</f>
        <v>5.0371264420435713E-3</v>
      </c>
      <c r="J34" s="8">
        <f t="shared" si="11"/>
        <v>3.6731822087781243</v>
      </c>
      <c r="K34" s="8"/>
      <c r="L34" s="8"/>
      <c r="M34" s="8"/>
      <c r="N34" s="8">
        <f>N2*N18</f>
        <v>0.24995189999999995</v>
      </c>
      <c r="O34" s="8">
        <f t="shared" ref="O34:O46" si="12">SUM(I34:N34)</f>
        <v>3.9281712352201681</v>
      </c>
    </row>
    <row r="35" spans="1:15" x14ac:dyDescent="0.3">
      <c r="A35" s="17" t="s">
        <v>6</v>
      </c>
      <c r="B35" s="3">
        <v>2.7</v>
      </c>
      <c r="F35" s="24" t="s">
        <v>6</v>
      </c>
      <c r="I35" s="8">
        <f t="shared" si="11"/>
        <v>7.5556896630653569E-3</v>
      </c>
      <c r="J35" s="8">
        <f t="shared" si="11"/>
        <v>3.5839387817847888</v>
      </c>
      <c r="K35" s="8"/>
      <c r="L35" s="8"/>
      <c r="M35" s="8"/>
      <c r="N35" s="8">
        <f t="shared" ref="N35:N46" si="13">N3*N19</f>
        <v>0.27879049999999994</v>
      </c>
      <c r="O35" s="8">
        <f t="shared" si="12"/>
        <v>3.870284971447854</v>
      </c>
    </row>
    <row r="36" spans="1:15" x14ac:dyDescent="0.3">
      <c r="A36" s="17" t="s">
        <v>7</v>
      </c>
      <c r="B36" s="3">
        <v>11.6</v>
      </c>
      <c r="F36" s="24" t="s">
        <v>7</v>
      </c>
      <c r="I36" s="8">
        <f t="shared" si="11"/>
        <v>6.2964080525544641E-2</v>
      </c>
      <c r="J36" s="8">
        <f t="shared" si="11"/>
        <v>11.278551812831793</v>
      </c>
      <c r="K36" s="8"/>
      <c r="L36" s="8"/>
      <c r="M36" s="8"/>
      <c r="N36" s="8">
        <f t="shared" si="13"/>
        <v>0.82136809999999993</v>
      </c>
      <c r="O36" s="8">
        <f t="shared" si="12"/>
        <v>12.162883993357337</v>
      </c>
    </row>
    <row r="37" spans="1:15" x14ac:dyDescent="0.3">
      <c r="A37" s="17" t="s">
        <v>8</v>
      </c>
      <c r="B37" s="3">
        <v>10.7</v>
      </c>
      <c r="F37" s="24" t="s">
        <v>8</v>
      </c>
      <c r="I37" s="8">
        <f t="shared" si="11"/>
        <v>5.7926954083501063E-2</v>
      </c>
      <c r="J37" s="8">
        <f t="shared" si="11"/>
        <v>9.0484988035814808</v>
      </c>
      <c r="K37" s="8"/>
      <c r="L37" s="8"/>
      <c r="M37" s="8"/>
      <c r="N37" s="8">
        <f t="shared" si="13"/>
        <v>0.62423635</v>
      </c>
      <c r="O37" s="8">
        <f t="shared" si="12"/>
        <v>9.7306621076649815</v>
      </c>
    </row>
    <row r="38" spans="1:15" x14ac:dyDescent="0.3">
      <c r="A38" s="17" t="s">
        <v>9</v>
      </c>
      <c r="B38" s="3">
        <v>19.3</v>
      </c>
      <c r="F38" s="24" t="s">
        <v>9</v>
      </c>
      <c r="I38" s="8">
        <f t="shared" si="11"/>
        <v>0.12592816105108928</v>
      </c>
      <c r="J38" s="8">
        <f t="shared" si="11"/>
        <v>13.105703215356307</v>
      </c>
      <c r="K38" s="8"/>
      <c r="L38" s="8"/>
      <c r="M38" s="8"/>
      <c r="N38" s="8">
        <f t="shared" si="13"/>
        <v>0.83319200000000015</v>
      </c>
      <c r="O38" s="8">
        <f t="shared" si="12"/>
        <v>14.064823376407396</v>
      </c>
    </row>
    <row r="39" spans="1:15" x14ac:dyDescent="0.3">
      <c r="A39" s="17" t="s">
        <v>10</v>
      </c>
      <c r="B39" s="3">
        <v>7.5</v>
      </c>
      <c r="F39" s="24" t="s">
        <v>10</v>
      </c>
      <c r="I39" s="8">
        <f t="shared" si="11"/>
        <v>6.2964080525544641E-2</v>
      </c>
      <c r="J39" s="8">
        <f t="shared" si="11"/>
        <v>4.4366374567790565</v>
      </c>
      <c r="K39" s="8"/>
      <c r="L39" s="8"/>
      <c r="M39" s="8"/>
      <c r="N39" s="8">
        <f t="shared" si="13"/>
        <v>0.26639619999999997</v>
      </c>
      <c r="O39" s="8">
        <f t="shared" si="12"/>
        <v>4.765997737304601</v>
      </c>
    </row>
    <row r="40" spans="1:15" x14ac:dyDescent="0.3">
      <c r="A40" s="17" t="s">
        <v>11</v>
      </c>
      <c r="B40" s="3">
        <v>11.818866310478576</v>
      </c>
      <c r="F40" s="24" t="s">
        <v>11</v>
      </c>
      <c r="I40" s="8">
        <f t="shared" si="11"/>
        <v>7.5556896630653569E-2</v>
      </c>
      <c r="J40" s="8">
        <f t="shared" si="11"/>
        <v>4.6091334662989194</v>
      </c>
      <c r="K40" s="8"/>
      <c r="L40" s="8"/>
      <c r="M40" s="8"/>
      <c r="N40" s="8">
        <f t="shared" si="13"/>
        <v>0.26424319999999996</v>
      </c>
      <c r="O40" s="8">
        <f t="shared" si="12"/>
        <v>4.9489335629295734</v>
      </c>
    </row>
    <row r="41" spans="1:15" x14ac:dyDescent="0.3">
      <c r="A41" s="17" t="s">
        <v>12</v>
      </c>
      <c r="B41" s="3">
        <v>10.199999999999999</v>
      </c>
      <c r="F41" s="24" t="s">
        <v>12</v>
      </c>
      <c r="I41" s="8">
        <f t="shared" si="11"/>
        <v>5.0371264420435713E-2</v>
      </c>
      <c r="J41" s="8">
        <f t="shared" si="11"/>
        <v>5.1762990514500862</v>
      </c>
      <c r="K41" s="8"/>
      <c r="L41" s="8"/>
      <c r="M41" s="8"/>
      <c r="N41" s="8">
        <f t="shared" si="13"/>
        <v>0.28403384999999998</v>
      </c>
      <c r="O41" s="8">
        <f t="shared" si="12"/>
        <v>5.5107041658705223</v>
      </c>
    </row>
    <row r="42" spans="1:15" x14ac:dyDescent="0.3">
      <c r="A42" s="17" t="s">
        <v>13</v>
      </c>
      <c r="B42" s="3">
        <v>9</v>
      </c>
      <c r="F42" s="24" t="s">
        <v>13</v>
      </c>
      <c r="I42" s="8">
        <f t="shared" si="11"/>
        <v>3.0222758652261428E-2</v>
      </c>
      <c r="J42" s="8">
        <f t="shared" si="11"/>
        <v>4.1479654491537232</v>
      </c>
      <c r="K42" s="8"/>
      <c r="L42" s="8"/>
      <c r="M42" s="8"/>
      <c r="N42" s="8">
        <f t="shared" si="13"/>
        <v>0.22517935000000003</v>
      </c>
      <c r="O42" s="8">
        <f t="shared" si="12"/>
        <v>4.4033675578059848</v>
      </c>
    </row>
    <row r="43" spans="1:15" x14ac:dyDescent="0.3">
      <c r="A43" s="17" t="s">
        <v>138</v>
      </c>
      <c r="B43" s="3">
        <v>6.8</v>
      </c>
      <c r="F43" s="17" t="s">
        <v>138</v>
      </c>
      <c r="I43" s="8">
        <f t="shared" si="11"/>
        <v>2.5185632210217856E-2</v>
      </c>
      <c r="J43" s="8">
        <f t="shared" si="11"/>
        <v>5.8170000908788326</v>
      </c>
      <c r="K43" s="7"/>
      <c r="L43" s="7"/>
      <c r="M43" s="7"/>
      <c r="N43" s="8">
        <f t="shared" si="13"/>
        <v>0.13409709999999997</v>
      </c>
      <c r="O43" s="8">
        <f t="shared" si="12"/>
        <v>5.9762828230890506</v>
      </c>
    </row>
    <row r="44" spans="1:15" x14ac:dyDescent="0.3">
      <c r="A44" s="17" t="s">
        <v>139</v>
      </c>
      <c r="B44" s="3">
        <v>8.3811336895214197</v>
      </c>
      <c r="F44" s="17" t="s">
        <v>139</v>
      </c>
      <c r="I44" s="8">
        <f t="shared" si="11"/>
        <v>0</v>
      </c>
      <c r="J44" s="8">
        <f t="shared" si="11"/>
        <v>2.5740417490981526</v>
      </c>
      <c r="L44" s="8"/>
      <c r="M44" s="8"/>
      <c r="N44" s="8">
        <f t="shared" si="13"/>
        <v>0</v>
      </c>
      <c r="O44" s="8">
        <f t="shared" si="12"/>
        <v>2.5740417490981526</v>
      </c>
    </row>
    <row r="45" spans="1:15" x14ac:dyDescent="0.3">
      <c r="A45" s="24" t="s">
        <v>140</v>
      </c>
      <c r="B45" s="3"/>
      <c r="F45" s="24" t="s">
        <v>140</v>
      </c>
      <c r="I45" s="8">
        <f>I13*I29</f>
        <v>0</v>
      </c>
      <c r="J45" s="8">
        <f>J13*J29</f>
        <v>2.8662758117985336</v>
      </c>
      <c r="L45" s="8"/>
      <c r="M45" s="8"/>
      <c r="N45" s="8">
        <f t="shared" si="13"/>
        <v>0</v>
      </c>
      <c r="O45" s="8">
        <f t="shared" si="12"/>
        <v>2.8662758117985336</v>
      </c>
    </row>
    <row r="46" spans="1:15" x14ac:dyDescent="0.3">
      <c r="A46" s="24" t="s">
        <v>141</v>
      </c>
      <c r="B46" s="3"/>
      <c r="F46" s="24" t="s">
        <v>141</v>
      </c>
      <c r="I46" s="8">
        <f>I14*I30</f>
        <v>0</v>
      </c>
      <c r="J46" s="8">
        <f>J14*J30</f>
        <v>0.61158060149296611</v>
      </c>
      <c r="L46" s="8">
        <f>L30*ForecastingBuildingStock!AD12</f>
        <v>0.31081000411013704</v>
      </c>
      <c r="M46" s="8"/>
      <c r="N46" s="8">
        <f t="shared" si="13"/>
        <v>0</v>
      </c>
      <c r="O46" s="8">
        <f t="shared" si="12"/>
        <v>0.92239060560310315</v>
      </c>
    </row>
    <row r="47" spans="1:15" x14ac:dyDescent="0.3">
      <c r="F47" s="2" t="s">
        <v>15</v>
      </c>
      <c r="G47" s="2"/>
      <c r="H47" s="2"/>
      <c r="I47" s="7">
        <f>SUM(I34:I46)</f>
        <v>0.50371264420435713</v>
      </c>
      <c r="J47" s="7">
        <f>SUM(J34:J46)</f>
        <v>70.928808499282766</v>
      </c>
      <c r="L47" s="7">
        <f>SUM(L34:L46)</f>
        <v>0.31081000411013704</v>
      </c>
      <c r="M47" s="7"/>
      <c r="N47" s="7">
        <f>SUM(N34:N46)</f>
        <v>3.9814885500000003</v>
      </c>
      <c r="O47" s="7">
        <f>SUM(O34:O46)</f>
        <v>75.724819697597255</v>
      </c>
    </row>
    <row r="48" spans="1:15" x14ac:dyDescent="0.3">
      <c r="A48" s="26" t="s">
        <v>98</v>
      </c>
      <c r="B48" s="26" t="s">
        <v>52</v>
      </c>
      <c r="C48" s="26" t="s">
        <v>99</v>
      </c>
    </row>
    <row r="49" spans="1:3" x14ac:dyDescent="0.3">
      <c r="A49" s="17" t="s">
        <v>5</v>
      </c>
      <c r="B49">
        <v>1.5</v>
      </c>
      <c r="C49" s="8">
        <f>(ForecastingBuildingStock!$AD$20/100)*B49</f>
        <v>2.2774180578748887E-2</v>
      </c>
    </row>
    <row r="50" spans="1:3" x14ac:dyDescent="0.3">
      <c r="A50" s="17" t="s">
        <v>6</v>
      </c>
      <c r="B50">
        <v>8</v>
      </c>
      <c r="C50" s="8">
        <f>(ForecastingBuildingStock!$AD$20/100)*B50</f>
        <v>0.12146229641999406</v>
      </c>
    </row>
    <row r="51" spans="1:3" x14ac:dyDescent="0.3">
      <c r="A51" s="17" t="s">
        <v>7</v>
      </c>
      <c r="B51">
        <v>27.1</v>
      </c>
      <c r="C51" s="8">
        <f>(ForecastingBuildingStock!$AD$20/100)*B51</f>
        <v>0.41145352912272992</v>
      </c>
    </row>
    <row r="52" spans="1:3" x14ac:dyDescent="0.3">
      <c r="A52" s="17" t="s">
        <v>8</v>
      </c>
      <c r="B52">
        <v>24</v>
      </c>
      <c r="C52" s="8">
        <f>(ForecastingBuildingStock!$AD$20/100)*B52</f>
        <v>0.36438688925998219</v>
      </c>
    </row>
    <row r="53" spans="1:3" x14ac:dyDescent="0.3">
      <c r="A53" s="17" t="s">
        <v>9</v>
      </c>
      <c r="B53">
        <v>26</v>
      </c>
      <c r="C53" s="8">
        <f>(ForecastingBuildingStock!$AD$20/100)*B53</f>
        <v>0.39475246336498071</v>
      </c>
    </row>
    <row r="54" spans="1:3" x14ac:dyDescent="0.3">
      <c r="A54" s="17" t="s">
        <v>10</v>
      </c>
      <c r="B54">
        <v>7</v>
      </c>
      <c r="C54" s="8">
        <f>(ForecastingBuildingStock!$AD$20/100)*B54</f>
        <v>0.10627950936749481</v>
      </c>
    </row>
    <row r="55" spans="1:3" x14ac:dyDescent="0.3">
      <c r="A55" s="17" t="s">
        <v>11</v>
      </c>
      <c r="B55">
        <v>2.5</v>
      </c>
      <c r="C55" s="8">
        <f>(ForecastingBuildingStock!$AD$20/100)*B55</f>
        <v>3.7956967631248145E-2</v>
      </c>
    </row>
    <row r="56" spans="1:3" x14ac:dyDescent="0.3">
      <c r="A56" s="17" t="s">
        <v>12</v>
      </c>
      <c r="B56">
        <v>1.3</v>
      </c>
      <c r="C56" s="8">
        <f>(ForecastingBuildingStock!$AD$20/100)*B56</f>
        <v>1.9737623168249036E-2</v>
      </c>
    </row>
    <row r="57" spans="1:3" x14ac:dyDescent="0.3">
      <c r="A57" s="17" t="s">
        <v>13</v>
      </c>
      <c r="B57">
        <v>1.1000000000000001</v>
      </c>
      <c r="C57" s="8">
        <f>(ForecastingBuildingStock!$AD$20/100)*B57</f>
        <v>1.6701065757749184E-2</v>
      </c>
    </row>
    <row r="58" spans="1:3" x14ac:dyDescent="0.3">
      <c r="A58" s="17" t="s">
        <v>138</v>
      </c>
      <c r="B58">
        <v>0.9</v>
      </c>
      <c r="C58" s="8">
        <f>(ForecastingBuildingStock!$AD$20/100)*B58</f>
        <v>1.3664508347249332E-2</v>
      </c>
    </row>
    <row r="59" spans="1:3" x14ac:dyDescent="0.3">
      <c r="A59" s="17" t="s">
        <v>139</v>
      </c>
      <c r="B59">
        <v>0.6</v>
      </c>
      <c r="C59" s="8">
        <f>(ForecastingBuildingStock!$AD$20/100)*B59</f>
        <v>9.1096722314995549E-3</v>
      </c>
    </row>
    <row r="60" spans="1:3" x14ac:dyDescent="0.3">
      <c r="A60" s="24" t="s">
        <v>140</v>
      </c>
      <c r="B60">
        <v>0</v>
      </c>
    </row>
    <row r="61" spans="1:3" x14ac:dyDescent="0.3">
      <c r="A61" s="24" t="s">
        <v>141</v>
      </c>
      <c r="B61">
        <v>0</v>
      </c>
    </row>
    <row r="62" spans="1:3" x14ac:dyDescent="0.3">
      <c r="B62">
        <f>SUM(B49:B61)</f>
        <v>99.999999999999986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96483-C956-45A4-A1D2-8297FEE033BD}">
  <dimension ref="A1:S62"/>
  <sheetViews>
    <sheetView topLeftCell="A17" workbookViewId="0">
      <selection activeCell="I29" sqref="I29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2043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SUM(C18,C49)</f>
        <v>0.11275785543893835</v>
      </c>
      <c r="I2" s="8">
        <f>IF(H2&gt;=M2,0,C18)</f>
        <v>9.4339484825004302E-2</v>
      </c>
      <c r="J2" s="8">
        <f>M2-I2-K2</f>
        <v>6.9770765993093669</v>
      </c>
      <c r="K2" s="8">
        <f>IF(H2&gt;=M2,0,C49)</f>
        <v>1.8418370613934049E-2</v>
      </c>
      <c r="L2" s="8"/>
      <c r="M2" s="8">
        <f>O2-N2</f>
        <v>7.0898344547483045</v>
      </c>
      <c r="N2" s="8">
        <f>'2017'!N2</f>
        <v>0.47609999999999997</v>
      </c>
      <c r="O2" s="8">
        <f>'2042'!O2-'2042'!K2</f>
        <v>7.5659344547483043</v>
      </c>
      <c r="Q2" s="3">
        <f>O2</f>
        <v>7.5659344547483043</v>
      </c>
      <c r="R2" s="3">
        <f>J18</f>
        <v>0.52499873976055444</v>
      </c>
      <c r="S2" s="3">
        <f>Q2*R2</f>
        <v>3.9721060538538175</v>
      </c>
    </row>
    <row r="3" spans="1:19" x14ac:dyDescent="0.3">
      <c r="A3" t="s">
        <v>33</v>
      </c>
      <c r="B3">
        <f>ForecastingBuildingStock!AE10</f>
        <v>2.5</v>
      </c>
      <c r="F3" s="24" t="s">
        <v>6</v>
      </c>
      <c r="G3" s="3"/>
      <c r="H3" s="3">
        <f t="shared" ref="H3:H14" si="0">SUM(C19,C50)</f>
        <v>0.18643133789467453</v>
      </c>
      <c r="I3" s="8">
        <f>IF(H3&gt;=M3,0,IF(I2=0,C19+C18,C19))</f>
        <v>9.4339484825004302E-2</v>
      </c>
      <c r="J3" s="8">
        <f>M3-I3-K3</f>
        <v>7.6461073736767977</v>
      </c>
      <c r="K3" s="8">
        <f>IF(H3&gt;=M3,0,IF(K2=0,C50+C49,C50))</f>
        <v>9.2091853069670243E-2</v>
      </c>
      <c r="L3" s="8"/>
      <c r="M3" s="8">
        <f t="shared" ref="M3:M15" si="1">O3-N3</f>
        <v>7.8325387115714715</v>
      </c>
      <c r="N3" s="8">
        <f>'2017'!N3</f>
        <v>0.59839999999999993</v>
      </c>
      <c r="O3" s="8">
        <f>'2042'!O3-'2042'!K3</f>
        <v>8.4309387115714713</v>
      </c>
      <c r="Q3" s="3">
        <f t="shared" ref="Q3:Q12" si="2">O3</f>
        <v>8.4309387115714713</v>
      </c>
      <c r="R3" s="3">
        <f t="shared" ref="R3:R12" si="3">J19</f>
        <v>0.4658932152406417</v>
      </c>
      <c r="S3" s="3">
        <f t="shared" ref="S3:S12" si="4">Q3*R3</f>
        <v>3.9279171438308258</v>
      </c>
    </row>
    <row r="4" spans="1:19" x14ac:dyDescent="0.3">
      <c r="A4" t="s">
        <v>74</v>
      </c>
      <c r="B4" s="3">
        <f>ForecastingBuildingStock!AE26</f>
        <v>9.4339484825004298</v>
      </c>
      <c r="F4" s="24" t="s">
        <v>7</v>
      </c>
      <c r="G4" s="3"/>
      <c r="H4" s="3">
        <f t="shared" si="0"/>
        <v>1.0563713619746122</v>
      </c>
      <c r="I4" s="8">
        <f t="shared" ref="I4:I14" si="5">IF(H4&gt;=M4,0,IF(I3=0,C20+C19,C20))</f>
        <v>0.6603763937750301</v>
      </c>
      <c r="J4" s="8">
        <f t="shared" ref="J4:J14" si="6">M4-I4-K4</f>
        <v>28.946302425786133</v>
      </c>
      <c r="K4" s="8">
        <f t="shared" ref="K4:K14" si="7">IF(H4&gt;=M4,0,IF(K3=0,C51+C50,C51))</f>
        <v>0.39599496819958208</v>
      </c>
      <c r="L4" s="8"/>
      <c r="M4" s="8">
        <f t="shared" si="1"/>
        <v>30.002673787760745</v>
      </c>
      <c r="N4" s="8">
        <f>'2017'!N4</f>
        <v>2.10005</v>
      </c>
      <c r="O4" s="8">
        <f>'2042'!O4-'2042'!K4</f>
        <v>32.102723787760745</v>
      </c>
      <c r="Q4" s="3">
        <f t="shared" si="2"/>
        <v>32.102723787760745</v>
      </c>
      <c r="R4" s="3">
        <f t="shared" si="3"/>
        <v>0.391118354324897</v>
      </c>
      <c r="S4" s="3">
        <f t="shared" si="4"/>
        <v>12.555964497215706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0.91752081483260051</v>
      </c>
      <c r="I5" s="8">
        <f t="shared" si="5"/>
        <v>0.56603690895002579</v>
      </c>
      <c r="J5" s="8">
        <f t="shared" si="6"/>
        <v>28.563107202153674</v>
      </c>
      <c r="K5" s="8">
        <f t="shared" si="7"/>
        <v>0.35148390588257472</v>
      </c>
      <c r="L5" s="8"/>
      <c r="M5" s="8">
        <f t="shared" si="1"/>
        <v>29.480628016986273</v>
      </c>
      <c r="N5" s="8">
        <f>'2017'!N5</f>
        <v>1.9598</v>
      </c>
      <c r="O5" s="8">
        <f>'2042'!O5-'2042'!K5</f>
        <v>31.440428016986274</v>
      </c>
      <c r="Q5" s="3">
        <f t="shared" si="2"/>
        <v>31.440428016986274</v>
      </c>
      <c r="R5" s="3">
        <f t="shared" si="3"/>
        <v>0.31852043575875089</v>
      </c>
      <c r="S5" s="3">
        <f t="shared" si="4"/>
        <v>10.014418832412108</v>
      </c>
    </row>
    <row r="6" spans="1:19" x14ac:dyDescent="0.3">
      <c r="A6" t="s">
        <v>21</v>
      </c>
      <c r="B6">
        <f>ForecastingBuildingStock!AE14</f>
        <v>5.3999999999999999E-2</v>
      </c>
      <c r="F6" s="24" t="s">
        <v>9</v>
      </c>
      <c r="G6" s="3"/>
      <c r="H6" s="3">
        <f t="shared" si="0"/>
        <v>2.5339820189404572</v>
      </c>
      <c r="I6" s="8">
        <f t="shared" si="5"/>
        <v>2.1226384085625969</v>
      </c>
      <c r="J6" s="8">
        <f t="shared" si="6"/>
        <v>50.524909344992608</v>
      </c>
      <c r="K6" s="8">
        <f t="shared" si="7"/>
        <v>0.41134361037786044</v>
      </c>
      <c r="L6" s="8"/>
      <c r="M6" s="8">
        <f t="shared" si="1"/>
        <v>53.058891363933064</v>
      </c>
      <c r="N6" s="8">
        <f>'2017'!N6</f>
        <v>3.2249499999999998</v>
      </c>
      <c r="O6" s="8">
        <f>'2042'!O6-'2042'!K6</f>
        <v>56.283841363933064</v>
      </c>
      <c r="Q6" s="3">
        <f t="shared" si="2"/>
        <v>56.283841363933064</v>
      </c>
      <c r="R6" s="3">
        <f t="shared" si="3"/>
        <v>0.2583581140792881</v>
      </c>
      <c r="S6" s="3">
        <f t="shared" si="4"/>
        <v>14.541387107923573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1.3173813399170591</v>
      </c>
      <c r="I7" s="8">
        <f t="shared" si="5"/>
        <v>1.1792435603125537</v>
      </c>
      <c r="J7" s="8">
        <f t="shared" si="6"/>
        <v>21.125298207920974</v>
      </c>
      <c r="K7" s="8">
        <f t="shared" si="7"/>
        <v>0.13813777960450535</v>
      </c>
      <c r="L7" s="8"/>
      <c r="M7" s="8">
        <f t="shared" si="1"/>
        <v>22.442679547838033</v>
      </c>
      <c r="N7" s="8">
        <f>'2017'!N7</f>
        <v>1.2775499999999997</v>
      </c>
      <c r="O7" s="8">
        <f>'2042'!O7-'2042'!K7</f>
        <v>23.720229547838034</v>
      </c>
      <c r="Q7" s="3">
        <f t="shared" si="2"/>
        <v>23.720229547838034</v>
      </c>
      <c r="R7" s="3">
        <f t="shared" si="3"/>
        <v>0.20852115377088962</v>
      </c>
      <c r="S7" s="3">
        <f t="shared" si="4"/>
        <v>4.9461696330255345</v>
      </c>
    </row>
    <row r="8" spans="1:19" x14ac:dyDescent="0.3">
      <c r="A8" t="s">
        <v>31</v>
      </c>
      <c r="B8" s="8">
        <f>B4*B6</f>
        <v>0.50943321805502317</v>
      </c>
      <c r="F8" s="24" t="s">
        <v>11</v>
      </c>
      <c r="G8" s="3"/>
      <c r="H8" s="3">
        <f t="shared" si="0"/>
        <v>1.7000566394080661</v>
      </c>
      <c r="I8" s="8">
        <f t="shared" si="5"/>
        <v>1.6509409844375753</v>
      </c>
      <c r="J8" s="8">
        <f t="shared" si="6"/>
        <v>22.048566858417161</v>
      </c>
      <c r="K8" s="8">
        <f t="shared" si="7"/>
        <v>4.91156549704908E-2</v>
      </c>
      <c r="L8" s="8"/>
      <c r="M8" s="8">
        <f t="shared" si="1"/>
        <v>23.748623497825228</v>
      </c>
      <c r="N8" s="8">
        <f>'2017'!N8</f>
        <v>1.2812999999999999</v>
      </c>
      <c r="O8" s="8">
        <f>'2042'!O8-'2042'!K8</f>
        <v>25.029923497825227</v>
      </c>
      <c r="Q8" s="3">
        <f t="shared" si="2"/>
        <v>25.029923497825227</v>
      </c>
      <c r="R8" s="3">
        <f t="shared" si="3"/>
        <v>0.20623054710060093</v>
      </c>
      <c r="S8" s="3">
        <f t="shared" si="4"/>
        <v>5.1619348168426837</v>
      </c>
    </row>
    <row r="9" spans="1:19" x14ac:dyDescent="0.3">
      <c r="F9" s="24" t="s">
        <v>12</v>
      </c>
      <c r="G9" s="3"/>
      <c r="H9" s="3">
        <f t="shared" si="0"/>
        <v>1.2022665235799712</v>
      </c>
      <c r="I9" s="8">
        <f t="shared" si="5"/>
        <v>1.1792435603125537</v>
      </c>
      <c r="J9" s="8">
        <f t="shared" si="6"/>
        <v>29.093418817517691</v>
      </c>
      <c r="K9" s="8">
        <f t="shared" si="7"/>
        <v>2.3022963267417561E-2</v>
      </c>
      <c r="L9" s="8"/>
      <c r="M9" s="8">
        <f t="shared" si="1"/>
        <v>30.295685341097663</v>
      </c>
      <c r="N9" s="8">
        <f>'2017'!N9</f>
        <v>1.6111999999999997</v>
      </c>
      <c r="O9" s="8">
        <f>'2042'!O9-'2042'!K9</f>
        <v>31.906885341097663</v>
      </c>
      <c r="Q9" s="3">
        <f t="shared" si="2"/>
        <v>31.906885341097663</v>
      </c>
      <c r="R9" s="3">
        <f t="shared" si="3"/>
        <v>0.17628714622641511</v>
      </c>
      <c r="S9" s="3">
        <f t="shared" si="4"/>
        <v>5.6247737617555442</v>
      </c>
    </row>
    <row r="10" spans="1:19" x14ac:dyDescent="0.3">
      <c r="F10" s="24" t="s">
        <v>13</v>
      </c>
      <c r="G10" s="3"/>
      <c r="H10" s="3">
        <f t="shared" si="0"/>
        <v>0.86900859825680066</v>
      </c>
      <c r="I10" s="8">
        <f t="shared" si="5"/>
        <v>0.84905536342503873</v>
      </c>
      <c r="J10" s="8">
        <f t="shared" si="6"/>
        <v>24.891136248516304</v>
      </c>
      <c r="K10" s="8">
        <f t="shared" si="7"/>
        <v>1.9953234831761885E-2</v>
      </c>
      <c r="L10" s="8"/>
      <c r="M10" s="8">
        <f t="shared" si="1"/>
        <v>25.760144846773102</v>
      </c>
      <c r="N10" s="8">
        <f>'2017'!N10</f>
        <v>1.3680500000000002</v>
      </c>
      <c r="O10" s="8">
        <f>'2042'!O10-'2042'!K10</f>
        <v>27.128194846773102</v>
      </c>
      <c r="Q10" s="3">
        <f t="shared" si="2"/>
        <v>27.128194846773102</v>
      </c>
      <c r="R10" s="3">
        <f t="shared" si="3"/>
        <v>0.16459877197470851</v>
      </c>
      <c r="S10" s="3">
        <f t="shared" si="4"/>
        <v>4.4652675576694687</v>
      </c>
    </row>
    <row r="11" spans="1:19" x14ac:dyDescent="0.3">
      <c r="F11" s="17" t="s">
        <v>138</v>
      </c>
      <c r="G11" s="3"/>
      <c r="H11" s="3">
        <f t="shared" si="0"/>
        <v>0.72442964258363851</v>
      </c>
      <c r="I11" s="8">
        <f t="shared" si="5"/>
        <v>0.70754613618753226</v>
      </c>
      <c r="J11" s="8">
        <f t="shared" si="6"/>
        <v>38.342787309129022</v>
      </c>
      <c r="K11" s="8">
        <f t="shared" si="7"/>
        <v>1.6883506396106213E-2</v>
      </c>
      <c r="L11" s="8"/>
      <c r="M11" s="8">
        <f t="shared" si="1"/>
        <v>39.067216951712659</v>
      </c>
      <c r="N11" s="8">
        <f>'2017'!N11</f>
        <v>0.88985000000000003</v>
      </c>
      <c r="O11" s="8">
        <f>'2042'!O11-'2042'!K11</f>
        <v>39.957066951712662</v>
      </c>
      <c r="Q11" s="3">
        <f t="shared" si="2"/>
        <v>39.957066951712662</v>
      </c>
      <c r="R11" s="3">
        <f t="shared" si="3"/>
        <v>0.15069629712872953</v>
      </c>
      <c r="S11" s="3">
        <f t="shared" si="4"/>
        <v>6.0213820337478303</v>
      </c>
    </row>
    <row r="12" spans="1:19" x14ac:dyDescent="0.3">
      <c r="F12" s="17" t="s">
        <v>139</v>
      </c>
      <c r="G12" s="3"/>
      <c r="H12" s="3">
        <f t="shared" si="0"/>
        <v>0.34400197484796557</v>
      </c>
      <c r="I12" s="8">
        <f t="shared" si="5"/>
        <v>0.33018819688751505</v>
      </c>
      <c r="J12" s="8">
        <f t="shared" si="6"/>
        <v>38.074531593781181</v>
      </c>
      <c r="K12" s="8">
        <f t="shared" si="7"/>
        <v>1.3813777960450536E-2</v>
      </c>
      <c r="L12" s="8"/>
      <c r="M12" s="8">
        <f t="shared" si="1"/>
        <v>38.418533568629144</v>
      </c>
      <c r="N12" s="8">
        <v>0</v>
      </c>
      <c r="O12" s="8">
        <f>'2042'!O12-'2042'!K12</f>
        <v>38.418533568629144</v>
      </c>
      <c r="Q12" s="3">
        <f t="shared" si="2"/>
        <v>38.418533568629144</v>
      </c>
      <c r="R12" s="3">
        <f t="shared" si="3"/>
        <v>6.7000000000000004E-2</v>
      </c>
      <c r="S12" s="3">
        <f t="shared" si="4"/>
        <v>2.5740417490981526</v>
      </c>
    </row>
    <row r="13" spans="1:19" x14ac:dyDescent="0.3">
      <c r="F13" s="24" t="s">
        <v>140</v>
      </c>
      <c r="G13" s="3"/>
      <c r="H13" s="3">
        <f t="shared" si="0"/>
        <v>0</v>
      </c>
      <c r="I13" s="8">
        <f t="shared" si="5"/>
        <v>0</v>
      </c>
      <c r="J13" s="8">
        <f t="shared" si="6"/>
        <v>53.07918169997285</v>
      </c>
      <c r="K13" s="8">
        <f t="shared" si="7"/>
        <v>0</v>
      </c>
      <c r="L13" s="8"/>
      <c r="M13" s="8">
        <f t="shared" si="1"/>
        <v>53.07918169997285</v>
      </c>
      <c r="N13" s="8">
        <v>0</v>
      </c>
      <c r="O13" s="8">
        <f>'2042'!O13-'2042'!K13</f>
        <v>53.07918169997285</v>
      </c>
      <c r="Q13" s="3">
        <f>O13</f>
        <v>53.07918169997285</v>
      </c>
      <c r="R13" s="3">
        <f>J29</f>
        <v>5.3999999999999999E-2</v>
      </c>
      <c r="S13" s="3">
        <f>Q13*R13</f>
        <v>2.8662758117985336</v>
      </c>
    </row>
    <row r="14" spans="1:19" x14ac:dyDescent="0.3">
      <c r="F14" s="24" t="s">
        <v>141</v>
      </c>
      <c r="G14" s="3"/>
      <c r="H14" s="3">
        <f t="shared" si="0"/>
        <v>0</v>
      </c>
      <c r="I14" s="8">
        <f t="shared" si="5"/>
        <v>0</v>
      </c>
      <c r="J14" s="8">
        <f t="shared" si="6"/>
        <v>17.081307511168575</v>
      </c>
      <c r="K14" s="8">
        <f t="shared" si="7"/>
        <v>0</v>
      </c>
      <c r="L14" s="8">
        <f>ForecastingBuildingStock!AE12</f>
        <v>5.8186159078261905</v>
      </c>
      <c r="M14" s="8">
        <f t="shared" si="1"/>
        <v>17.081307511168575</v>
      </c>
      <c r="N14" s="8">
        <v>0</v>
      </c>
      <c r="O14" s="8">
        <f>'2042'!O14-'2042'!I14-'2042'!K14+'2042'!L14</f>
        <v>17.081307511168575</v>
      </c>
      <c r="Q14" s="3">
        <f>O14</f>
        <v>17.081307511168575</v>
      </c>
      <c r="R14" s="3">
        <f>J30</f>
        <v>5.3999999999999999E-2</v>
      </c>
      <c r="S14" s="3">
        <f>Q14*R14</f>
        <v>0.92239060560310304</v>
      </c>
    </row>
    <row r="15" spans="1:19" x14ac:dyDescent="0.3">
      <c r="F15" s="25" t="s">
        <v>15</v>
      </c>
      <c r="G15" s="5"/>
      <c r="H15" s="5"/>
      <c r="I15" s="5">
        <f>ForecastingBuildingStock!AE26</f>
        <v>9.4339484825004298</v>
      </c>
      <c r="J15" s="7">
        <f>M15-I15-K15</f>
        <v>366.39373119234233</v>
      </c>
      <c r="K15" s="5">
        <f>SUM(K2:K14)</f>
        <v>1.5302596251743537</v>
      </c>
      <c r="L15" s="5">
        <f>SUM(L2:L14)</f>
        <v>5.8186159078261905</v>
      </c>
      <c r="M15" s="5">
        <f t="shared" si="1"/>
        <v>377.35793930001716</v>
      </c>
      <c r="N15" s="7">
        <f>'2017'!N12</f>
        <v>14.78725</v>
      </c>
      <c r="O15" s="5">
        <f>SUM(O2:O14)</f>
        <v>392.14518930001714</v>
      </c>
    </row>
    <row r="17" spans="1:15" ht="55.2" customHeight="1" x14ac:dyDescent="0.3">
      <c r="A17" s="32" t="s">
        <v>51</v>
      </c>
      <c r="B17" s="18" t="s">
        <v>52</v>
      </c>
      <c r="F17" s="23" t="s">
        <v>50</v>
      </c>
      <c r="G17" s="23"/>
      <c r="H17" s="23"/>
      <c r="I17" s="23" t="s">
        <v>112</v>
      </c>
      <c r="J17" s="23" t="s">
        <v>113</v>
      </c>
      <c r="K17" s="23"/>
      <c r="L17" s="23" t="s">
        <v>135</v>
      </c>
      <c r="M17" s="23"/>
      <c r="N17" s="23" t="s">
        <v>143</v>
      </c>
      <c r="O17" s="23" t="s">
        <v>106</v>
      </c>
    </row>
    <row r="18" spans="1:15" x14ac:dyDescent="0.3">
      <c r="A18" s="17" t="s">
        <v>5</v>
      </c>
      <c r="B18">
        <v>1</v>
      </c>
      <c r="C18" s="8">
        <f>($I$15/100)*B18</f>
        <v>9.4339484825004302E-2</v>
      </c>
      <c r="D18">
        <v>1.5</v>
      </c>
      <c r="F18" s="24" t="s">
        <v>5</v>
      </c>
      <c r="G18" s="8"/>
      <c r="H18" s="8"/>
      <c r="I18">
        <f>$B$6</f>
        <v>5.3999999999999999E-2</v>
      </c>
      <c r="J18" s="16">
        <f>'2017'!J15</f>
        <v>0.52499873976055444</v>
      </c>
      <c r="K18" s="16"/>
      <c r="L18" s="16">
        <f>$B$6</f>
        <v>5.3999999999999999E-2</v>
      </c>
      <c r="M18" s="16"/>
      <c r="N18" s="16">
        <f>'2017'!J15</f>
        <v>0.52499873976055444</v>
      </c>
      <c r="O18" s="8"/>
    </row>
    <row r="19" spans="1:15" x14ac:dyDescent="0.3">
      <c r="A19" s="24" t="s">
        <v>6</v>
      </c>
      <c r="B19">
        <v>1</v>
      </c>
      <c r="C19" s="8">
        <f t="shared" ref="C19:C30" si="8">($I$15/100)*B19</f>
        <v>9.4339484825004302E-2</v>
      </c>
      <c r="D19">
        <v>2.5</v>
      </c>
      <c r="F19" s="24" t="s">
        <v>6</v>
      </c>
      <c r="G19" s="8"/>
      <c r="H19" s="8"/>
      <c r="I19">
        <f t="shared" ref="I19:I30" si="9">$B$6</f>
        <v>5.3999999999999999E-2</v>
      </c>
      <c r="J19" s="16">
        <f>'2017'!J16</f>
        <v>0.4658932152406417</v>
      </c>
      <c r="K19" s="16"/>
      <c r="L19" s="16">
        <f t="shared" ref="L19:L30" si="10">$B$6</f>
        <v>5.3999999999999999E-2</v>
      </c>
      <c r="M19" s="16"/>
      <c r="N19" s="16">
        <f>'2017'!J16</f>
        <v>0.4658932152406417</v>
      </c>
      <c r="O19" s="8"/>
    </row>
    <row r="20" spans="1:15" x14ac:dyDescent="0.3">
      <c r="A20" s="17" t="s">
        <v>7</v>
      </c>
      <c r="B20">
        <v>7</v>
      </c>
      <c r="C20" s="8">
        <f t="shared" si="8"/>
        <v>0.6603763937750301</v>
      </c>
      <c r="D20">
        <v>15</v>
      </c>
      <c r="F20" s="24" t="s">
        <v>7</v>
      </c>
      <c r="G20" s="8"/>
      <c r="H20" s="8"/>
      <c r="I20">
        <f t="shared" si="9"/>
        <v>5.3999999999999999E-2</v>
      </c>
      <c r="J20" s="16">
        <f>'2017'!J17</f>
        <v>0.391118354324897</v>
      </c>
      <c r="K20" s="16"/>
      <c r="L20" s="16">
        <f t="shared" si="10"/>
        <v>5.3999999999999999E-2</v>
      </c>
      <c r="M20" s="16"/>
      <c r="N20" s="16">
        <f>'2017'!J17</f>
        <v>0.391118354324897</v>
      </c>
      <c r="O20" s="8"/>
    </row>
    <row r="21" spans="1:15" x14ac:dyDescent="0.3">
      <c r="A21" s="24" t="s">
        <v>8</v>
      </c>
      <c r="B21">
        <v>6</v>
      </c>
      <c r="C21" s="8">
        <f t="shared" si="8"/>
        <v>0.56603690895002579</v>
      </c>
      <c r="D21">
        <v>15</v>
      </c>
      <c r="F21" s="24" t="s">
        <v>8</v>
      </c>
      <c r="G21" s="8"/>
      <c r="H21" s="8"/>
      <c r="I21">
        <f t="shared" si="9"/>
        <v>5.3999999999999999E-2</v>
      </c>
      <c r="J21" s="16">
        <f>'2017'!J18</f>
        <v>0.31852043575875089</v>
      </c>
      <c r="K21" s="16"/>
      <c r="L21" s="16">
        <f t="shared" si="10"/>
        <v>5.3999999999999999E-2</v>
      </c>
      <c r="M21" s="16"/>
      <c r="N21" s="16">
        <f>'2017'!J18</f>
        <v>0.31852043575875089</v>
      </c>
      <c r="O21" s="8"/>
    </row>
    <row r="22" spans="1:15" x14ac:dyDescent="0.3">
      <c r="A22" s="17" t="s">
        <v>9</v>
      </c>
      <c r="B22">
        <v>22.5</v>
      </c>
      <c r="C22" s="8">
        <f t="shared" si="8"/>
        <v>2.1226384085625969</v>
      </c>
      <c r="D22">
        <v>22.5</v>
      </c>
      <c r="F22" s="24" t="s">
        <v>9</v>
      </c>
      <c r="G22" s="8"/>
      <c r="H22" s="8"/>
      <c r="I22">
        <f t="shared" si="9"/>
        <v>5.3999999999999999E-2</v>
      </c>
      <c r="J22" s="16">
        <f>'2017'!J19</f>
        <v>0.2583581140792881</v>
      </c>
      <c r="K22" s="16"/>
      <c r="L22" s="16">
        <f t="shared" si="10"/>
        <v>5.3999999999999999E-2</v>
      </c>
      <c r="M22" s="16"/>
      <c r="N22" s="16">
        <f>'2017'!J19</f>
        <v>0.2583581140792881</v>
      </c>
      <c r="O22" s="8"/>
    </row>
    <row r="23" spans="1:15" x14ac:dyDescent="0.3">
      <c r="A23" s="24" t="s">
        <v>10</v>
      </c>
      <c r="B23">
        <v>12.5</v>
      </c>
      <c r="C23" s="8">
        <f t="shared" si="8"/>
        <v>1.1792435603125537</v>
      </c>
      <c r="D23">
        <v>10</v>
      </c>
      <c r="F23" s="24" t="s">
        <v>10</v>
      </c>
      <c r="G23" s="8"/>
      <c r="H23" s="8"/>
      <c r="I23">
        <f t="shared" si="9"/>
        <v>5.3999999999999999E-2</v>
      </c>
      <c r="J23" s="16">
        <f>'2017'!J20</f>
        <v>0.20852115377088962</v>
      </c>
      <c r="K23" s="16"/>
      <c r="L23" s="16">
        <f t="shared" si="10"/>
        <v>5.3999999999999999E-2</v>
      </c>
      <c r="M23" s="16"/>
      <c r="N23" s="16">
        <f>'2017'!J20</f>
        <v>0.20852115377088962</v>
      </c>
      <c r="O23" s="8"/>
    </row>
    <row r="24" spans="1:15" x14ac:dyDescent="0.3">
      <c r="A24" s="17" t="s">
        <v>11</v>
      </c>
      <c r="B24">
        <v>17.5</v>
      </c>
      <c r="C24" s="8">
        <f t="shared" si="8"/>
        <v>1.6509409844375753</v>
      </c>
      <c r="D24">
        <v>10</v>
      </c>
      <c r="F24" s="24" t="s">
        <v>11</v>
      </c>
      <c r="G24" s="8"/>
      <c r="H24" s="8"/>
      <c r="I24">
        <f t="shared" si="9"/>
        <v>5.3999999999999999E-2</v>
      </c>
      <c r="J24" s="16">
        <f>'2017'!J21</f>
        <v>0.20623054710060093</v>
      </c>
      <c r="K24" s="16"/>
      <c r="L24" s="16">
        <f t="shared" si="10"/>
        <v>5.3999999999999999E-2</v>
      </c>
      <c r="M24" s="16"/>
      <c r="N24" s="16">
        <f>'2017'!J21</f>
        <v>0.20623054710060093</v>
      </c>
      <c r="O24" s="8"/>
    </row>
    <row r="25" spans="1:15" x14ac:dyDescent="0.3">
      <c r="A25" s="24" t="s">
        <v>12</v>
      </c>
      <c r="B25">
        <v>12.5</v>
      </c>
      <c r="C25" s="8">
        <f t="shared" si="8"/>
        <v>1.1792435603125537</v>
      </c>
      <c r="D25">
        <v>10</v>
      </c>
      <c r="F25" s="24" t="s">
        <v>12</v>
      </c>
      <c r="G25" s="8"/>
      <c r="H25" s="8"/>
      <c r="I25">
        <f t="shared" si="9"/>
        <v>5.3999999999999999E-2</v>
      </c>
      <c r="J25" s="16">
        <f>'2017'!J22</f>
        <v>0.17628714622641511</v>
      </c>
      <c r="K25" s="16"/>
      <c r="L25" s="16">
        <f t="shared" si="10"/>
        <v>5.3999999999999999E-2</v>
      </c>
      <c r="M25" s="16"/>
      <c r="N25" s="16">
        <f>'2017'!J22</f>
        <v>0.17628714622641511</v>
      </c>
      <c r="O25" s="8"/>
    </row>
    <row r="26" spans="1:15" x14ac:dyDescent="0.3">
      <c r="A26" s="17" t="s">
        <v>13</v>
      </c>
      <c r="B26">
        <v>9</v>
      </c>
      <c r="C26" s="8">
        <f t="shared" si="8"/>
        <v>0.84905536342503873</v>
      </c>
      <c r="D26">
        <v>10</v>
      </c>
      <c r="F26" s="24" t="s">
        <v>13</v>
      </c>
      <c r="G26" s="8"/>
      <c r="H26" s="8"/>
      <c r="I26">
        <f t="shared" si="9"/>
        <v>5.3999999999999999E-2</v>
      </c>
      <c r="J26" s="16">
        <f>'2017'!J23</f>
        <v>0.16459877197470851</v>
      </c>
      <c r="K26" s="16"/>
      <c r="L26" s="16">
        <f t="shared" si="10"/>
        <v>5.3999999999999999E-2</v>
      </c>
      <c r="M26" s="16"/>
      <c r="N26" s="16">
        <f>'2017'!J23</f>
        <v>0.16459877197470851</v>
      </c>
      <c r="O26" s="8"/>
    </row>
    <row r="27" spans="1:15" x14ac:dyDescent="0.3">
      <c r="A27" s="17" t="s">
        <v>138</v>
      </c>
      <c r="B27">
        <v>7.5</v>
      </c>
      <c r="C27" s="8">
        <f t="shared" si="8"/>
        <v>0.70754613618753226</v>
      </c>
      <c r="D27">
        <v>3.5</v>
      </c>
      <c r="F27" s="17" t="s">
        <v>138</v>
      </c>
      <c r="G27" s="8"/>
      <c r="H27" s="8"/>
      <c r="I27">
        <f t="shared" si="9"/>
        <v>5.3999999999999999E-2</v>
      </c>
      <c r="J27" s="16">
        <f>'2017'!J24</f>
        <v>0.15069629712872953</v>
      </c>
      <c r="K27" s="16"/>
      <c r="L27" s="16">
        <f t="shared" si="10"/>
        <v>5.3999999999999999E-2</v>
      </c>
      <c r="M27" s="16"/>
      <c r="N27" s="16">
        <f>'2017'!J24</f>
        <v>0.15069629712872953</v>
      </c>
      <c r="O27" s="8"/>
    </row>
    <row r="28" spans="1:15" x14ac:dyDescent="0.3">
      <c r="A28" s="17" t="s">
        <v>139</v>
      </c>
      <c r="B28">
        <v>3.5</v>
      </c>
      <c r="C28" s="8">
        <f t="shared" si="8"/>
        <v>0.33018819688751505</v>
      </c>
      <c r="D28">
        <v>0</v>
      </c>
      <c r="F28" s="17" t="s">
        <v>139</v>
      </c>
      <c r="G28" s="8"/>
      <c r="H28" s="8"/>
      <c r="I28">
        <f t="shared" si="9"/>
        <v>5.3999999999999999E-2</v>
      </c>
      <c r="J28" s="16">
        <f>'2040'!J27</f>
        <v>6.7000000000000004E-2</v>
      </c>
      <c r="K28" s="7"/>
      <c r="L28" s="16">
        <f t="shared" si="10"/>
        <v>5.3999999999999999E-2</v>
      </c>
      <c r="M28" s="16"/>
      <c r="N28" s="16">
        <f>'2017'!J25</f>
        <v>0.2692514531099427</v>
      </c>
      <c r="O28" s="8"/>
    </row>
    <row r="29" spans="1:15" x14ac:dyDescent="0.3">
      <c r="A29" s="24" t="s">
        <v>140</v>
      </c>
      <c r="B29">
        <v>0</v>
      </c>
      <c r="C29" s="8">
        <f t="shared" si="8"/>
        <v>0</v>
      </c>
      <c r="D29">
        <v>0</v>
      </c>
      <c r="F29" s="24" t="s">
        <v>140</v>
      </c>
      <c r="G29" s="8"/>
      <c r="H29" s="8"/>
      <c r="I29">
        <f t="shared" si="9"/>
        <v>5.3999999999999999E-2</v>
      </c>
      <c r="J29" s="16">
        <f>'2040'!J28</f>
        <v>5.3999999999999999E-2</v>
      </c>
      <c r="K29" s="7"/>
      <c r="L29" s="16">
        <f t="shared" si="10"/>
        <v>5.3999999999999999E-2</v>
      </c>
      <c r="M29" s="16"/>
      <c r="N29" s="16"/>
      <c r="O29" s="8"/>
    </row>
    <row r="30" spans="1:15" x14ac:dyDescent="0.3">
      <c r="A30" s="24" t="s">
        <v>141</v>
      </c>
      <c r="B30">
        <v>0</v>
      </c>
      <c r="C30" s="8">
        <f t="shared" si="8"/>
        <v>0</v>
      </c>
      <c r="F30" s="24" t="s">
        <v>141</v>
      </c>
      <c r="G30" s="8"/>
      <c r="H30" s="8"/>
      <c r="I30">
        <f t="shared" si="9"/>
        <v>5.3999999999999999E-2</v>
      </c>
      <c r="J30" s="16">
        <f>B6</f>
        <v>5.3999999999999999E-2</v>
      </c>
      <c r="K30" s="7"/>
      <c r="L30" s="16">
        <f t="shared" si="10"/>
        <v>5.3999999999999999E-2</v>
      </c>
      <c r="M30" s="16"/>
      <c r="N30" s="16"/>
      <c r="O30" s="8"/>
    </row>
    <row r="31" spans="1:15" x14ac:dyDescent="0.3">
      <c r="B31">
        <f>SUM(B18:B30)</f>
        <v>100</v>
      </c>
      <c r="F31" s="25" t="s">
        <v>43</v>
      </c>
      <c r="G31" s="7"/>
      <c r="H31" s="7"/>
      <c r="I31" s="2">
        <f>AVERAGE(I19:I28)</f>
        <v>5.4000000000000006E-2</v>
      </c>
      <c r="J31" s="7">
        <f>(1/O15)*(SUM(S2:S14))</f>
        <v>0.19787066556466737</v>
      </c>
      <c r="L31" s="28">
        <f>AVERAGE(L18:L28)</f>
        <v>5.4000000000000006E-2</v>
      </c>
      <c r="M31" s="28"/>
      <c r="N31" s="7">
        <f>AVERAGE(N18:N30)</f>
        <v>0.28495220258867443</v>
      </c>
      <c r="O31" s="7">
        <f>O47/O15</f>
        <v>0.19329325153381655</v>
      </c>
    </row>
    <row r="32" spans="1:15" x14ac:dyDescent="0.3">
      <c r="K32" s="35"/>
      <c r="L32" s="35"/>
      <c r="M32" s="35"/>
      <c r="N32" s="35"/>
    </row>
    <row r="33" spans="1:15" ht="57.6" x14ac:dyDescent="0.3">
      <c r="A33" s="26" t="s">
        <v>95</v>
      </c>
      <c r="B33" s="18" t="s">
        <v>52</v>
      </c>
      <c r="F33" s="23" t="s">
        <v>114</v>
      </c>
      <c r="G33" s="23"/>
      <c r="H33" s="23"/>
      <c r="I33" s="23" t="s">
        <v>57</v>
      </c>
      <c r="J33" s="23" t="s">
        <v>60</v>
      </c>
      <c r="K33" s="23"/>
      <c r="L33" s="23" t="s">
        <v>136</v>
      </c>
      <c r="M33" s="23"/>
      <c r="N33" s="23" t="s">
        <v>144</v>
      </c>
      <c r="O33" s="23" t="s">
        <v>61</v>
      </c>
    </row>
    <row r="34" spans="1:15" x14ac:dyDescent="0.3">
      <c r="A34" s="17" t="s">
        <v>5</v>
      </c>
      <c r="B34" s="3">
        <v>1.9</v>
      </c>
      <c r="F34" s="24" t="s">
        <v>5</v>
      </c>
      <c r="I34" s="8">
        <f t="shared" ref="I34:J44" si="11">I2*I18</f>
        <v>5.0943321805502319E-3</v>
      </c>
      <c r="J34" s="8">
        <f t="shared" si="11"/>
        <v>3.6629564218502724</v>
      </c>
      <c r="K34" s="8"/>
      <c r="L34" s="8"/>
      <c r="M34" s="8"/>
      <c r="N34" s="8">
        <f>N2*N18</f>
        <v>0.24995189999999995</v>
      </c>
      <c r="O34" s="8">
        <f t="shared" ref="O34:O46" si="12">SUM(I34:N34)</f>
        <v>3.9180026540308228</v>
      </c>
    </row>
    <row r="35" spans="1:15" x14ac:dyDescent="0.3">
      <c r="A35" s="17" t="s">
        <v>6</v>
      </c>
      <c r="B35" s="3">
        <v>2.6</v>
      </c>
      <c r="F35" s="24" t="s">
        <v>6</v>
      </c>
      <c r="I35" s="8">
        <f t="shared" si="11"/>
        <v>5.0943321805502319E-3</v>
      </c>
      <c r="J35" s="8">
        <f t="shared" si="11"/>
        <v>3.5622695483974618</v>
      </c>
      <c r="K35" s="8"/>
      <c r="L35" s="8"/>
      <c r="M35" s="8"/>
      <c r="N35" s="8">
        <f t="shared" ref="N35:N46" si="13">N3*N19</f>
        <v>0.27879049999999994</v>
      </c>
      <c r="O35" s="8">
        <f t="shared" si="12"/>
        <v>3.8461543805780121</v>
      </c>
    </row>
    <row r="36" spans="1:15" x14ac:dyDescent="0.3">
      <c r="A36" s="17" t="s">
        <v>7</v>
      </c>
      <c r="B36" s="3">
        <v>11.5</v>
      </c>
      <c r="F36" s="24" t="s">
        <v>7</v>
      </c>
      <c r="I36" s="8">
        <f t="shared" si="11"/>
        <v>3.5660325263851628E-2</v>
      </c>
      <c r="J36" s="8">
        <f t="shared" si="11"/>
        <v>11.321430168564246</v>
      </c>
      <c r="K36" s="8"/>
      <c r="L36" s="8"/>
      <c r="M36" s="8"/>
      <c r="N36" s="8">
        <f t="shared" si="13"/>
        <v>0.82136809999999993</v>
      </c>
      <c r="O36" s="8">
        <f t="shared" si="12"/>
        <v>12.178458593828097</v>
      </c>
    </row>
    <row r="37" spans="1:15" x14ac:dyDescent="0.3">
      <c r="A37" s="17" t="s">
        <v>8</v>
      </c>
      <c r="B37" s="3">
        <v>10.6</v>
      </c>
      <c r="F37" s="24" t="s">
        <v>8</v>
      </c>
      <c r="I37" s="8">
        <f t="shared" si="11"/>
        <v>3.0565993083301393E-2</v>
      </c>
      <c r="J37" s="8">
        <f t="shared" si="11"/>
        <v>9.0979333526539037</v>
      </c>
      <c r="K37" s="8"/>
      <c r="L37" s="8"/>
      <c r="M37" s="8"/>
      <c r="N37" s="8">
        <f t="shared" si="13"/>
        <v>0.62423635</v>
      </c>
      <c r="O37" s="8">
        <f t="shared" si="12"/>
        <v>9.752735695737206</v>
      </c>
    </row>
    <row r="38" spans="1:15" x14ac:dyDescent="0.3">
      <c r="A38" s="17" t="s">
        <v>9</v>
      </c>
      <c r="B38" s="3">
        <v>19.2</v>
      </c>
      <c r="F38" s="24" t="s">
        <v>9</v>
      </c>
      <c r="I38" s="8">
        <f t="shared" si="11"/>
        <v>0.11462247406238023</v>
      </c>
      <c r="J38" s="8">
        <f t="shared" si="11"/>
        <v>13.053520292399289</v>
      </c>
      <c r="K38" s="8"/>
      <c r="L38" s="8"/>
      <c r="M38" s="8"/>
      <c r="N38" s="8">
        <f t="shared" si="13"/>
        <v>0.83319200000000015</v>
      </c>
      <c r="O38" s="8">
        <f t="shared" si="12"/>
        <v>14.001334766461669</v>
      </c>
    </row>
    <row r="39" spans="1:15" x14ac:dyDescent="0.3">
      <c r="A39" s="17" t="s">
        <v>10</v>
      </c>
      <c r="B39" s="3">
        <v>7.4</v>
      </c>
      <c r="F39" s="24" t="s">
        <v>10</v>
      </c>
      <c r="I39" s="8">
        <f t="shared" si="11"/>
        <v>6.3679152256877897E-2</v>
      </c>
      <c r="J39" s="8">
        <f t="shared" si="11"/>
        <v>4.405071556069788</v>
      </c>
      <c r="K39" s="8"/>
      <c r="L39" s="8"/>
      <c r="M39" s="8"/>
      <c r="N39" s="8">
        <f t="shared" si="13"/>
        <v>0.26639619999999997</v>
      </c>
      <c r="O39" s="8">
        <f t="shared" si="12"/>
        <v>4.7351469083266657</v>
      </c>
    </row>
    <row r="40" spans="1:15" x14ac:dyDescent="0.3">
      <c r="A40" s="17" t="s">
        <v>11</v>
      </c>
      <c r="B40" s="3">
        <v>11.918866310478576</v>
      </c>
      <c r="F40" s="24" t="s">
        <v>11</v>
      </c>
      <c r="I40" s="8">
        <f t="shared" si="11"/>
        <v>8.9150813159629069E-2</v>
      </c>
      <c r="J40" s="8">
        <f t="shared" si="11"/>
        <v>4.5470880059955485</v>
      </c>
      <c r="K40" s="8"/>
      <c r="L40" s="8"/>
      <c r="M40" s="8"/>
      <c r="N40" s="8">
        <f t="shared" si="13"/>
        <v>0.26424319999999996</v>
      </c>
      <c r="O40" s="8">
        <f t="shared" si="12"/>
        <v>4.9004820191551781</v>
      </c>
    </row>
    <row r="41" spans="1:15" x14ac:dyDescent="0.3">
      <c r="A41" s="17" t="s">
        <v>12</v>
      </c>
      <c r="B41" s="3">
        <v>10.199999999999999</v>
      </c>
      <c r="F41" s="24" t="s">
        <v>12</v>
      </c>
      <c r="I41" s="8">
        <f t="shared" si="11"/>
        <v>6.3679152256877897E-2</v>
      </c>
      <c r="J41" s="8">
        <f t="shared" si="11"/>
        <v>5.1287957773100779</v>
      </c>
      <c r="K41" s="8"/>
      <c r="L41" s="8"/>
      <c r="M41" s="8"/>
      <c r="N41" s="8">
        <f t="shared" si="13"/>
        <v>0.28403384999999998</v>
      </c>
      <c r="O41" s="8">
        <f t="shared" si="12"/>
        <v>5.4765087795669558</v>
      </c>
    </row>
    <row r="42" spans="1:15" x14ac:dyDescent="0.3">
      <c r="A42" s="17" t="s">
        <v>13</v>
      </c>
      <c r="B42" s="3">
        <v>9</v>
      </c>
      <c r="F42" s="24" t="s">
        <v>13</v>
      </c>
      <c r="I42" s="8">
        <f t="shared" si="11"/>
        <v>4.584898962495209E-2</v>
      </c>
      <c r="J42" s="8">
        <f t="shared" si="11"/>
        <v>4.0970504595609363</v>
      </c>
      <c r="K42" s="8"/>
      <c r="L42" s="8"/>
      <c r="M42" s="8"/>
      <c r="N42" s="8">
        <f t="shared" si="13"/>
        <v>0.22517935000000003</v>
      </c>
      <c r="O42" s="8">
        <f t="shared" si="12"/>
        <v>4.3680787991858887</v>
      </c>
    </row>
    <row r="43" spans="1:15" x14ac:dyDescent="0.3">
      <c r="A43" s="17" t="s">
        <v>138</v>
      </c>
      <c r="B43" s="3">
        <v>6.8</v>
      </c>
      <c r="F43" s="17" t="s">
        <v>138</v>
      </c>
      <c r="I43" s="8">
        <f t="shared" si="11"/>
        <v>3.8207491354126745E-2</v>
      </c>
      <c r="J43" s="8">
        <f t="shared" si="11"/>
        <v>5.7781160690801867</v>
      </c>
      <c r="K43" s="7"/>
      <c r="L43" s="7"/>
      <c r="M43" s="7"/>
      <c r="N43" s="8">
        <f t="shared" si="13"/>
        <v>0.13409709999999997</v>
      </c>
      <c r="O43" s="8">
        <f t="shared" si="12"/>
        <v>5.9504206604343137</v>
      </c>
    </row>
    <row r="44" spans="1:15" x14ac:dyDescent="0.3">
      <c r="A44" s="17" t="s">
        <v>139</v>
      </c>
      <c r="B44" s="3">
        <v>8.8811336895214339</v>
      </c>
      <c r="F44" s="17" t="s">
        <v>139</v>
      </c>
      <c r="I44" s="8">
        <f t="shared" si="11"/>
        <v>1.7830162631925814E-2</v>
      </c>
      <c r="J44" s="8">
        <f t="shared" si="11"/>
        <v>2.5509936167833391</v>
      </c>
      <c r="L44" s="8"/>
      <c r="M44" s="8"/>
      <c r="N44" s="8">
        <f t="shared" si="13"/>
        <v>0</v>
      </c>
      <c r="O44" s="8">
        <f t="shared" si="12"/>
        <v>2.5688237794152649</v>
      </c>
    </row>
    <row r="45" spans="1:15" x14ac:dyDescent="0.3">
      <c r="A45" s="24" t="s">
        <v>140</v>
      </c>
      <c r="B45" s="3"/>
      <c r="F45" s="24" t="s">
        <v>140</v>
      </c>
      <c r="I45" s="8">
        <f>I13*I29</f>
        <v>0</v>
      </c>
      <c r="J45" s="8">
        <f>J13*J29</f>
        <v>2.8662758117985336</v>
      </c>
      <c r="L45" s="8"/>
      <c r="M45" s="8"/>
      <c r="N45" s="8">
        <f t="shared" si="13"/>
        <v>0</v>
      </c>
      <c r="O45" s="8">
        <f t="shared" si="12"/>
        <v>2.8662758117985336</v>
      </c>
    </row>
    <row r="46" spans="1:15" x14ac:dyDescent="0.3">
      <c r="A46" s="24" t="s">
        <v>141</v>
      </c>
      <c r="B46" s="3"/>
      <c r="F46" s="24" t="s">
        <v>141</v>
      </c>
      <c r="I46" s="8">
        <f>I14*I30</f>
        <v>0</v>
      </c>
      <c r="J46" s="8">
        <f>J14*J30</f>
        <v>0.92239060560310304</v>
      </c>
      <c r="L46" s="8">
        <f>L30*ForecastingBuildingStock!AE12</f>
        <v>0.31420525902261426</v>
      </c>
      <c r="M46" s="8"/>
      <c r="N46" s="8">
        <f t="shared" si="13"/>
        <v>0</v>
      </c>
      <c r="O46" s="8">
        <f t="shared" si="12"/>
        <v>1.2365958646257174</v>
      </c>
    </row>
    <row r="47" spans="1:15" x14ac:dyDescent="0.3">
      <c r="F47" s="2" t="s">
        <v>15</v>
      </c>
      <c r="G47" s="2"/>
      <c r="H47" s="2"/>
      <c r="I47" s="7">
        <f>SUM(I34:I46)</f>
        <v>0.50943321805502317</v>
      </c>
      <c r="J47" s="7">
        <f>SUM(J34:J46)</f>
        <v>70.993891686066675</v>
      </c>
      <c r="L47" s="7">
        <f>SUM(L34:L46)</f>
        <v>0.31420525902261426</v>
      </c>
      <c r="M47" s="7"/>
      <c r="N47" s="7">
        <f>SUM(N34:N46)</f>
        <v>3.9814885500000003</v>
      </c>
      <c r="O47" s="7">
        <f>SUM(O34:O46)</f>
        <v>75.799018713144321</v>
      </c>
    </row>
    <row r="48" spans="1:15" x14ac:dyDescent="0.3">
      <c r="A48" s="26" t="s">
        <v>98</v>
      </c>
      <c r="B48" s="26" t="s">
        <v>52</v>
      </c>
      <c r="C48" s="26" t="s">
        <v>99</v>
      </c>
    </row>
    <row r="49" spans="1:3" x14ac:dyDescent="0.3">
      <c r="A49" s="17" t="s">
        <v>5</v>
      </c>
      <c r="B49">
        <v>1.2</v>
      </c>
      <c r="C49" s="8">
        <f>(ForecastingBuildingStock!$AE$20/100)*B49</f>
        <v>1.8418370613934049E-2</v>
      </c>
    </row>
    <row r="50" spans="1:3" x14ac:dyDescent="0.3">
      <c r="A50" s="17" t="s">
        <v>6</v>
      </c>
      <c r="B50">
        <v>6</v>
      </c>
      <c r="C50" s="8">
        <f>(ForecastingBuildingStock!$AE$20/100)*B50</f>
        <v>9.2091853069670243E-2</v>
      </c>
    </row>
    <row r="51" spans="1:3" x14ac:dyDescent="0.3">
      <c r="A51" s="17" t="s">
        <v>7</v>
      </c>
      <c r="B51">
        <v>25.8</v>
      </c>
      <c r="C51" s="8">
        <f>(ForecastingBuildingStock!$AE$20/100)*B51</f>
        <v>0.39599496819958208</v>
      </c>
    </row>
    <row r="52" spans="1:3" x14ac:dyDescent="0.3">
      <c r="A52" s="17" t="s">
        <v>8</v>
      </c>
      <c r="B52">
        <v>22.9</v>
      </c>
      <c r="C52" s="8">
        <f>(ForecastingBuildingStock!$AE$20/100)*B52</f>
        <v>0.35148390588257472</v>
      </c>
    </row>
    <row r="53" spans="1:3" x14ac:dyDescent="0.3">
      <c r="A53" s="17" t="s">
        <v>9</v>
      </c>
      <c r="B53">
        <v>26.8</v>
      </c>
      <c r="C53" s="8">
        <f>(ForecastingBuildingStock!$AE$20/100)*B53</f>
        <v>0.41134361037786044</v>
      </c>
    </row>
    <row r="54" spans="1:3" x14ac:dyDescent="0.3">
      <c r="A54" s="17" t="s">
        <v>10</v>
      </c>
      <c r="B54">
        <v>9</v>
      </c>
      <c r="C54" s="8">
        <f>(ForecastingBuildingStock!$AE$20/100)*B54</f>
        <v>0.13813777960450535</v>
      </c>
    </row>
    <row r="55" spans="1:3" x14ac:dyDescent="0.3">
      <c r="A55" s="17" t="s">
        <v>11</v>
      </c>
      <c r="B55">
        <v>3.2</v>
      </c>
      <c r="C55" s="8">
        <f>(ForecastingBuildingStock!$AE$20/100)*B55</f>
        <v>4.91156549704908E-2</v>
      </c>
    </row>
    <row r="56" spans="1:3" x14ac:dyDescent="0.3">
      <c r="A56" s="17" t="s">
        <v>12</v>
      </c>
      <c r="B56">
        <v>1.5</v>
      </c>
      <c r="C56" s="8">
        <f>(ForecastingBuildingStock!$AE$20/100)*B56</f>
        <v>2.3022963267417561E-2</v>
      </c>
    </row>
    <row r="57" spans="1:3" x14ac:dyDescent="0.3">
      <c r="A57" s="17" t="s">
        <v>13</v>
      </c>
      <c r="B57">
        <v>1.3</v>
      </c>
      <c r="C57" s="8">
        <f>(ForecastingBuildingStock!$AE$20/100)*B57</f>
        <v>1.9953234831761885E-2</v>
      </c>
    </row>
    <row r="58" spans="1:3" x14ac:dyDescent="0.3">
      <c r="A58" s="17" t="s">
        <v>138</v>
      </c>
      <c r="B58">
        <v>1.1000000000000001</v>
      </c>
      <c r="C58" s="8">
        <f>(ForecastingBuildingStock!$AE$20/100)*B58</f>
        <v>1.6883506396106213E-2</v>
      </c>
    </row>
    <row r="59" spans="1:3" x14ac:dyDescent="0.3">
      <c r="A59" s="17" t="s">
        <v>139</v>
      </c>
      <c r="B59">
        <v>0.9</v>
      </c>
      <c r="C59" s="8">
        <f>(ForecastingBuildingStock!$AE$20/100)*B59</f>
        <v>1.3813777960450536E-2</v>
      </c>
    </row>
    <row r="60" spans="1:3" x14ac:dyDescent="0.3">
      <c r="A60" s="24" t="s">
        <v>140</v>
      </c>
      <c r="B60">
        <v>0.3</v>
      </c>
    </row>
    <row r="61" spans="1:3" x14ac:dyDescent="0.3">
      <c r="A61" s="24" t="s">
        <v>141</v>
      </c>
      <c r="B61">
        <v>0</v>
      </c>
    </row>
    <row r="62" spans="1:3" x14ac:dyDescent="0.3">
      <c r="B62">
        <f>SUM(B49:B61)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EC996-09CD-4481-9993-4C33B5957C42}">
  <dimension ref="A1:S51"/>
  <sheetViews>
    <sheetView tabSelected="1" topLeftCell="A18" workbookViewId="0">
      <selection activeCell="O33" sqref="O33"/>
    </sheetView>
  </sheetViews>
  <sheetFormatPr defaultRowHeight="14.4" x14ac:dyDescent="0.3"/>
  <cols>
    <col min="1" max="1" width="45.77734375" bestFit="1" customWidth="1"/>
    <col min="2" max="3" width="11.5546875" bestFit="1" customWidth="1"/>
    <col min="5" max="5" width="6.88671875" customWidth="1"/>
    <col min="6" max="6" width="19.109375" customWidth="1"/>
    <col min="9" max="9" width="19.21875" customWidth="1"/>
    <col min="10" max="10" width="22.6640625" customWidth="1"/>
    <col min="11" max="11" width="16.44140625" customWidth="1"/>
    <col min="12" max="12" width="16.109375" customWidth="1"/>
    <col min="13" max="14" width="22.6640625" customWidth="1"/>
    <col min="15" max="15" width="21.77734375" customWidth="1"/>
  </cols>
  <sheetData>
    <row r="1" spans="1:19" ht="52.8" customHeight="1" x14ac:dyDescent="0.3">
      <c r="A1" s="29">
        <v>2017</v>
      </c>
      <c r="B1" s="22"/>
      <c r="F1" s="23" t="s">
        <v>70</v>
      </c>
      <c r="G1" s="23">
        <v>2016</v>
      </c>
      <c r="H1" s="23">
        <v>2017</v>
      </c>
      <c r="I1" s="23" t="s">
        <v>53</v>
      </c>
      <c r="J1" s="23" t="s">
        <v>54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145</v>
      </c>
      <c r="Q1" s="23" t="s">
        <v>96</v>
      </c>
      <c r="R1" s="23" t="s">
        <v>56</v>
      </c>
      <c r="S1" s="23" t="s">
        <v>97</v>
      </c>
    </row>
    <row r="2" spans="1:19" x14ac:dyDescent="0.3">
      <c r="A2" s="1" t="s">
        <v>75</v>
      </c>
      <c r="B2" s="1" t="s">
        <v>1</v>
      </c>
      <c r="F2" s="24" t="s">
        <v>5</v>
      </c>
      <c r="G2" s="3">
        <v>9.5220000000000002</v>
      </c>
      <c r="H2" s="3">
        <v>9.3140000000000001</v>
      </c>
      <c r="I2" s="8">
        <f t="shared" ref="I2:I11" si="0">($I$12/100)*B15</f>
        <v>0.52679578125000004</v>
      </c>
      <c r="J2" s="8">
        <f>M2-I2-K2</f>
        <v>8.3693095739550465</v>
      </c>
      <c r="K2" s="8">
        <f>(ForecastingBuildingStock!$E$20/100)*B41</f>
        <v>0.14979464479495322</v>
      </c>
      <c r="L2" s="8"/>
      <c r="M2" s="8">
        <f>O2-N2</f>
        <v>9.0458999999999996</v>
      </c>
      <c r="N2" s="8">
        <f>(O2/100)*5</f>
        <v>0.47609999999999997</v>
      </c>
      <c r="O2" s="8">
        <f>NRCanData!S3</f>
        <v>9.5220000000000002</v>
      </c>
      <c r="Q2" s="8">
        <f>O2</f>
        <v>9.5220000000000002</v>
      </c>
      <c r="R2" s="8">
        <f t="shared" ref="R2:R11" si="1">J15</f>
        <v>0.52499873976055444</v>
      </c>
      <c r="S2" s="3">
        <f>Q2*R2</f>
        <v>4.9990379999999996</v>
      </c>
    </row>
    <row r="3" spans="1:19" x14ac:dyDescent="0.3">
      <c r="A3" t="s">
        <v>33</v>
      </c>
      <c r="B3">
        <f>ForecastingBuildingStock!E10</f>
        <v>2.5</v>
      </c>
      <c r="D3" t="s">
        <v>69</v>
      </c>
      <c r="F3" s="24" t="s">
        <v>6</v>
      </c>
      <c r="G3" s="3">
        <v>11.968</v>
      </c>
      <c r="H3" s="3">
        <v>11.79</v>
      </c>
      <c r="I3" s="8">
        <f t="shared" si="0"/>
        <v>0.70239437500000002</v>
      </c>
      <c r="J3" s="8">
        <f t="shared" ref="J3:J12" si="2">M3-I3-K3</f>
        <v>10.539015977050472</v>
      </c>
      <c r="K3" s="8">
        <f>(ForecastingBuildingStock!$E$20/100)*B42</f>
        <v>0.12818964794952775</v>
      </c>
      <c r="L3" s="8"/>
      <c r="M3" s="8">
        <f t="shared" ref="M3:M11" si="3">O3-N3</f>
        <v>11.3696</v>
      </c>
      <c r="N3" s="8">
        <f t="shared" ref="N3:N11" si="4">(O3/100)*5</f>
        <v>0.59839999999999993</v>
      </c>
      <c r="O3" s="8">
        <f>NRCanData!S4</f>
        <v>11.968</v>
      </c>
      <c r="Q3" s="8">
        <f t="shared" ref="Q3:Q11" si="5">O3</f>
        <v>11.968</v>
      </c>
      <c r="R3" s="8">
        <f t="shared" si="1"/>
        <v>0.4658932152406417</v>
      </c>
      <c r="S3" s="3">
        <f t="shared" ref="S3:S11" si="6">Q3*R3</f>
        <v>5.5758099999999997</v>
      </c>
    </row>
    <row r="4" spans="1:19" x14ac:dyDescent="0.3">
      <c r="A4" t="s">
        <v>75</v>
      </c>
      <c r="B4" s="3">
        <f>ForecastingBuildingStock!E26</f>
        <v>7.0239437500000008</v>
      </c>
      <c r="F4" s="24" t="s">
        <v>7</v>
      </c>
      <c r="G4" s="3">
        <v>42.000999999999998</v>
      </c>
      <c r="H4" s="3">
        <v>41.551000000000002</v>
      </c>
      <c r="I4" s="8">
        <f t="shared" si="0"/>
        <v>1.58038734375</v>
      </c>
      <c r="J4" s="8">
        <f t="shared" si="2"/>
        <v>37.996487703568611</v>
      </c>
      <c r="K4" s="8">
        <f>(ForecastingBuildingStock!$E$20/100)*B43</f>
        <v>0.32407495268138581</v>
      </c>
      <c r="L4" s="8"/>
      <c r="M4" s="8">
        <f t="shared" si="3"/>
        <v>39.900949999999995</v>
      </c>
      <c r="N4" s="8">
        <f t="shared" si="4"/>
        <v>2.10005</v>
      </c>
      <c r="O4" s="8">
        <f>NRCanData!S5</f>
        <v>42.000999999999998</v>
      </c>
      <c r="Q4" s="8">
        <f t="shared" si="5"/>
        <v>42.000999999999998</v>
      </c>
      <c r="R4" s="8">
        <f t="shared" si="1"/>
        <v>0.391118354324897</v>
      </c>
      <c r="S4" s="3">
        <f t="shared" si="6"/>
        <v>16.427361999999999</v>
      </c>
    </row>
    <row r="5" spans="1:19" x14ac:dyDescent="0.3">
      <c r="A5" s="1" t="s">
        <v>42</v>
      </c>
      <c r="B5" s="1" t="s">
        <v>17</v>
      </c>
      <c r="F5" s="24" t="s">
        <v>8</v>
      </c>
      <c r="G5" s="3">
        <v>39.195999999999998</v>
      </c>
      <c r="H5" s="3">
        <v>38.860999999999997</v>
      </c>
      <c r="I5" s="8">
        <f t="shared" si="0"/>
        <v>1.7559859375</v>
      </c>
      <c r="J5" s="8">
        <f t="shared" si="2"/>
        <v>35.238958264392743</v>
      </c>
      <c r="K5" s="8">
        <f>(ForecastingBuildingStock!$E$20/100)*B44</f>
        <v>0.24125579810725678</v>
      </c>
      <c r="L5" s="8"/>
      <c r="M5" s="8">
        <f t="shared" si="3"/>
        <v>37.236199999999997</v>
      </c>
      <c r="N5" s="8">
        <f t="shared" si="4"/>
        <v>1.9598</v>
      </c>
      <c r="O5" s="8">
        <f>NRCanData!S6</f>
        <v>39.195999999999998</v>
      </c>
      <c r="Q5" s="8">
        <f t="shared" si="5"/>
        <v>39.195999999999998</v>
      </c>
      <c r="R5" s="8">
        <f t="shared" si="1"/>
        <v>0.31852043575875089</v>
      </c>
      <c r="S5" s="3">
        <f t="shared" si="6"/>
        <v>12.484726999999999</v>
      </c>
    </row>
    <row r="6" spans="1:19" x14ac:dyDescent="0.3">
      <c r="A6" t="s">
        <v>21</v>
      </c>
      <c r="B6">
        <f>ForecastingBuildingStock!E14</f>
        <v>0.17100000000000001</v>
      </c>
      <c r="F6" s="24" t="s">
        <v>9</v>
      </c>
      <c r="G6" s="3">
        <v>64.498999999999995</v>
      </c>
      <c r="H6" s="3">
        <v>64.156999999999996</v>
      </c>
      <c r="I6" s="8">
        <f t="shared" si="0"/>
        <v>1.93158453125</v>
      </c>
      <c r="J6" s="8">
        <f t="shared" si="2"/>
        <v>59.096168504712139</v>
      </c>
      <c r="K6" s="8">
        <f>(ForecastingBuildingStock!$E$20/100)*B45</f>
        <v>0.24629696403785467</v>
      </c>
      <c r="L6" s="8"/>
      <c r="M6" s="8">
        <f t="shared" si="3"/>
        <v>61.274049999999995</v>
      </c>
      <c r="N6" s="8">
        <f t="shared" si="4"/>
        <v>3.2249499999999998</v>
      </c>
      <c r="O6" s="8">
        <f>NRCanData!S7</f>
        <v>64.498999999999995</v>
      </c>
      <c r="Q6" s="8">
        <f t="shared" si="5"/>
        <v>64.498999999999995</v>
      </c>
      <c r="R6" s="8">
        <f t="shared" si="1"/>
        <v>0.2583581140792881</v>
      </c>
      <c r="S6" s="3">
        <f t="shared" si="6"/>
        <v>16.66384</v>
      </c>
    </row>
    <row r="7" spans="1:19" x14ac:dyDescent="0.3">
      <c r="A7" s="1" t="s">
        <v>35</v>
      </c>
      <c r="B7" s="1" t="s">
        <v>30</v>
      </c>
      <c r="F7" s="24" t="s">
        <v>10</v>
      </c>
      <c r="G7" s="3">
        <v>25.550999999999998</v>
      </c>
      <c r="H7" s="3">
        <v>25.497</v>
      </c>
      <c r="I7" s="8">
        <f>($I$12/100)*B20</f>
        <v>0.52679578125000004</v>
      </c>
      <c r="J7" s="8">
        <f t="shared" si="2"/>
        <v>23.707765224428229</v>
      </c>
      <c r="K7" s="8">
        <f>(ForecastingBuildingStock!$E$20/100)*B46</f>
        <v>3.8888994321765583E-2</v>
      </c>
      <c r="L7" s="8"/>
      <c r="M7" s="8">
        <f t="shared" si="3"/>
        <v>24.273449999999997</v>
      </c>
      <c r="N7" s="8">
        <f t="shared" si="4"/>
        <v>1.2775499999999997</v>
      </c>
      <c r="O7" s="8">
        <f>NRCanData!S8</f>
        <v>25.550999999999998</v>
      </c>
      <c r="Q7" s="8">
        <f t="shared" si="5"/>
        <v>25.550999999999998</v>
      </c>
      <c r="R7" s="8">
        <f t="shared" si="1"/>
        <v>0.20852115377088962</v>
      </c>
      <c r="S7" s="3">
        <f t="shared" si="6"/>
        <v>5.3279240000000003</v>
      </c>
    </row>
    <row r="8" spans="1:19" x14ac:dyDescent="0.3">
      <c r="A8" t="s">
        <v>31</v>
      </c>
      <c r="B8" s="8">
        <f>B4*B6</f>
        <v>1.2010943812500003</v>
      </c>
      <c r="F8" s="24" t="s">
        <v>11</v>
      </c>
      <c r="G8" s="3">
        <v>25.626000000000001</v>
      </c>
      <c r="H8" s="3">
        <v>25.611999999999998</v>
      </c>
      <c r="I8" s="8">
        <f t="shared" si="0"/>
        <v>0</v>
      </c>
      <c r="J8" s="8">
        <f t="shared" si="2"/>
        <v>24.334617668138801</v>
      </c>
      <c r="K8" s="8">
        <f>(ForecastingBuildingStock!$E$20/100)*B47</f>
        <v>1.0082331861200852E-2</v>
      </c>
      <c r="L8" s="8"/>
      <c r="M8" s="8">
        <f t="shared" si="3"/>
        <v>24.344700000000003</v>
      </c>
      <c r="N8" s="8">
        <f t="shared" si="4"/>
        <v>1.2812999999999999</v>
      </c>
      <c r="O8" s="8">
        <f>NRCanData!S9</f>
        <v>25.626000000000001</v>
      </c>
      <c r="Q8" s="8">
        <f t="shared" si="5"/>
        <v>25.626000000000001</v>
      </c>
      <c r="R8" s="8">
        <f t="shared" si="1"/>
        <v>0.20623054710060093</v>
      </c>
      <c r="S8" s="3">
        <f t="shared" si="6"/>
        <v>5.2848639999999998</v>
      </c>
    </row>
    <row r="9" spans="1:19" x14ac:dyDescent="0.3">
      <c r="F9" s="24" t="s">
        <v>12</v>
      </c>
      <c r="G9" s="3">
        <v>32.223999999999997</v>
      </c>
      <c r="H9" s="3">
        <v>32.22</v>
      </c>
      <c r="I9" s="8">
        <f t="shared" si="0"/>
        <v>0</v>
      </c>
      <c r="J9" s="8">
        <f t="shared" si="2"/>
        <v>30.60991933375394</v>
      </c>
      <c r="K9" s="8">
        <f>(ForecastingBuildingStock!$E$20/100)*B48</f>
        <v>2.8806662460551932E-3</v>
      </c>
      <c r="L9" s="8"/>
      <c r="M9" s="8">
        <f t="shared" si="3"/>
        <v>30.612799999999996</v>
      </c>
      <c r="N9" s="8">
        <f>(O9/100)*5</f>
        <v>1.6111999999999997</v>
      </c>
      <c r="O9" s="8">
        <f>NRCanData!S10</f>
        <v>32.223999999999997</v>
      </c>
      <c r="Q9" s="8">
        <f t="shared" si="5"/>
        <v>32.223999999999997</v>
      </c>
      <c r="R9" s="8">
        <f t="shared" si="1"/>
        <v>0.17628714622641511</v>
      </c>
      <c r="S9" s="3">
        <f t="shared" si="6"/>
        <v>5.6806770000000002</v>
      </c>
    </row>
    <row r="10" spans="1:19" x14ac:dyDescent="0.3">
      <c r="B10" s="3"/>
      <c r="F10" s="24" t="s">
        <v>13</v>
      </c>
      <c r="G10" s="3">
        <v>27.361000000000001</v>
      </c>
      <c r="H10" s="3">
        <v>27.361000000000001</v>
      </c>
      <c r="I10" s="8">
        <f t="shared" si="0"/>
        <v>0</v>
      </c>
      <c r="J10" s="8">
        <f t="shared" si="2"/>
        <v>25.99295</v>
      </c>
      <c r="K10" s="8">
        <f>(ForecastingBuildingStock!$E$20/100)*B49</f>
        <v>0</v>
      </c>
      <c r="L10" s="8"/>
      <c r="M10" s="8">
        <f t="shared" si="3"/>
        <v>25.99295</v>
      </c>
      <c r="N10" s="8">
        <f t="shared" si="4"/>
        <v>1.3680500000000002</v>
      </c>
      <c r="O10" s="8">
        <f>NRCanData!S11</f>
        <v>27.361000000000001</v>
      </c>
      <c r="Q10" s="8">
        <f t="shared" si="5"/>
        <v>27.361000000000001</v>
      </c>
      <c r="R10" s="8">
        <f t="shared" si="1"/>
        <v>0.16459877197470851</v>
      </c>
      <c r="S10" s="3">
        <f t="shared" si="6"/>
        <v>4.5035869999999996</v>
      </c>
    </row>
    <row r="11" spans="1:19" x14ac:dyDescent="0.3">
      <c r="F11" s="24" t="s">
        <v>138</v>
      </c>
      <c r="G11" s="3">
        <v>6.1440000000000001</v>
      </c>
      <c r="H11" s="3">
        <v>17.797000000000001</v>
      </c>
      <c r="I11" s="8">
        <f t="shared" si="0"/>
        <v>0</v>
      </c>
      <c r="J11" s="8">
        <f t="shared" si="2"/>
        <v>16.907150000000001</v>
      </c>
      <c r="K11" s="8">
        <f>(ForecastingBuildingStock!$E$20/100)*B50</f>
        <v>0</v>
      </c>
      <c r="L11" s="8">
        <f>ForecastingBuildingStock!E12</f>
        <v>4.2804899999999995</v>
      </c>
      <c r="M11" s="8">
        <f t="shared" si="3"/>
        <v>16.907150000000001</v>
      </c>
      <c r="N11" s="8">
        <f t="shared" si="4"/>
        <v>0.88985000000000003</v>
      </c>
      <c r="O11" s="8">
        <f>NRCanData!S12</f>
        <v>17.797000000000001</v>
      </c>
      <c r="Q11" s="8">
        <f t="shared" si="5"/>
        <v>17.797000000000001</v>
      </c>
      <c r="R11" s="8">
        <f t="shared" si="1"/>
        <v>0.15069629712872953</v>
      </c>
      <c r="S11" s="3">
        <f t="shared" si="6"/>
        <v>2.6819419999999994</v>
      </c>
    </row>
    <row r="12" spans="1:19" x14ac:dyDescent="0.3">
      <c r="F12" s="25" t="s">
        <v>15</v>
      </c>
      <c r="G12" s="5">
        <f>SUM(G2:G11)</f>
        <v>284.09199999999998</v>
      </c>
      <c r="H12" s="5">
        <f>SUM(H2:H11)</f>
        <v>294.16000000000003</v>
      </c>
      <c r="I12" s="5">
        <f>ForecastingBuildingStock!E26</f>
        <v>7.0239437500000008</v>
      </c>
      <c r="J12" s="7">
        <f t="shared" si="2"/>
        <v>272.79234225000005</v>
      </c>
      <c r="K12" s="5">
        <f>SUM(K2:K11)</f>
        <v>1.141464</v>
      </c>
      <c r="L12" s="5">
        <f>SUM(L2:L11)</f>
        <v>4.2804899999999995</v>
      </c>
      <c r="M12" s="7">
        <f>O12-N12</f>
        <v>280.95775000000003</v>
      </c>
      <c r="N12" s="5">
        <f>SUM(N2:N11)</f>
        <v>14.78725</v>
      </c>
      <c r="O12" s="5">
        <f>ForecastingBuildingStock!E19</f>
        <v>295.745</v>
      </c>
    </row>
    <row r="14" spans="1:19" ht="57.6" x14ac:dyDescent="0.3">
      <c r="A14" s="26" t="s">
        <v>51</v>
      </c>
      <c r="B14" s="26" t="s">
        <v>52</v>
      </c>
      <c r="C14" s="27"/>
      <c r="F14" s="23" t="s">
        <v>50</v>
      </c>
      <c r="G14" s="23">
        <v>2016</v>
      </c>
      <c r="H14" s="23">
        <v>2017</v>
      </c>
      <c r="I14" s="23" t="s">
        <v>55</v>
      </c>
      <c r="J14" s="23" t="s">
        <v>56</v>
      </c>
      <c r="K14" s="23"/>
      <c r="L14" s="23" t="s">
        <v>135</v>
      </c>
      <c r="M14" s="23"/>
      <c r="N14" s="23" t="s">
        <v>143</v>
      </c>
      <c r="O14" s="23" t="s">
        <v>62</v>
      </c>
    </row>
    <row r="15" spans="1:19" x14ac:dyDescent="0.3">
      <c r="A15" s="17" t="s">
        <v>5</v>
      </c>
      <c r="B15">
        <v>7.5</v>
      </c>
      <c r="C15" s="8">
        <f>($I$12/100)*B15</f>
        <v>0.52679578125000004</v>
      </c>
      <c r="F15" s="17" t="s">
        <v>5</v>
      </c>
      <c r="G15" s="8">
        <v>0.47992850510677809</v>
      </c>
      <c r="H15" s="8">
        <v>0.52499873976055444</v>
      </c>
      <c r="I15">
        <f>$B$6</f>
        <v>0.17100000000000001</v>
      </c>
      <c r="J15" s="16">
        <v>0.52499873976055444</v>
      </c>
      <c r="K15" s="16"/>
      <c r="L15" s="16">
        <f>$B$6</f>
        <v>0.17100000000000001</v>
      </c>
      <c r="M15" s="16"/>
      <c r="N15" s="16">
        <f>'2017'!J15</f>
        <v>0.52499873976055444</v>
      </c>
      <c r="O15" s="8"/>
    </row>
    <row r="16" spans="1:19" x14ac:dyDescent="0.3">
      <c r="A16" s="17" t="s">
        <v>6</v>
      </c>
      <c r="B16">
        <v>10</v>
      </c>
      <c r="C16" s="8">
        <f t="shared" ref="C16:C24" si="7">($I$12/100)*B16</f>
        <v>0.70239437500000002</v>
      </c>
      <c r="F16" s="17" t="s">
        <v>6</v>
      </c>
      <c r="G16" s="8">
        <v>0.42576052501238237</v>
      </c>
      <c r="H16" s="8">
        <v>0.4658932152406417</v>
      </c>
      <c r="I16">
        <f t="shared" ref="I16:L24" si="8">$B$6</f>
        <v>0.17100000000000001</v>
      </c>
      <c r="J16" s="16">
        <v>0.4658932152406417</v>
      </c>
      <c r="K16" s="16"/>
      <c r="L16" s="16">
        <f t="shared" si="8"/>
        <v>0.17100000000000001</v>
      </c>
      <c r="M16" s="16"/>
      <c r="N16" s="16">
        <f>'2017'!J16</f>
        <v>0.4658932152406417</v>
      </c>
      <c r="O16" s="8"/>
    </row>
    <row r="17" spans="1:15" x14ac:dyDescent="0.3">
      <c r="A17" s="17" t="s">
        <v>7</v>
      </c>
      <c r="B17">
        <v>22.5</v>
      </c>
      <c r="C17" s="8">
        <f t="shared" si="7"/>
        <v>1.58038734375</v>
      </c>
      <c r="F17" s="17" t="s">
        <v>7</v>
      </c>
      <c r="G17" s="8">
        <v>0.35726922986145532</v>
      </c>
      <c r="H17" s="8">
        <v>0.391118354324897</v>
      </c>
      <c r="I17">
        <f t="shared" si="8"/>
        <v>0.17100000000000001</v>
      </c>
      <c r="J17" s="16">
        <v>0.391118354324897</v>
      </c>
      <c r="K17" s="16"/>
      <c r="L17" s="16">
        <f t="shared" si="8"/>
        <v>0.17100000000000001</v>
      </c>
      <c r="M17" s="16"/>
      <c r="N17" s="16">
        <f>'2017'!J17</f>
        <v>0.391118354324897</v>
      </c>
      <c r="O17" s="8"/>
    </row>
    <row r="18" spans="1:15" x14ac:dyDescent="0.3">
      <c r="A18" s="17" t="s">
        <v>8</v>
      </c>
      <c r="B18">
        <v>25</v>
      </c>
      <c r="C18" s="8">
        <f t="shared" si="7"/>
        <v>1.7559859375</v>
      </c>
      <c r="F18" s="17" t="s">
        <v>8</v>
      </c>
      <c r="G18" s="8">
        <v>0.29097818154173632</v>
      </c>
      <c r="H18" s="8">
        <v>0.31852043575875089</v>
      </c>
      <c r="I18">
        <f t="shared" si="8"/>
        <v>0.17100000000000001</v>
      </c>
      <c r="J18" s="16">
        <v>0.31852043575875089</v>
      </c>
      <c r="K18" s="16"/>
      <c r="L18" s="16">
        <f t="shared" si="8"/>
        <v>0.17100000000000001</v>
      </c>
      <c r="M18" s="16"/>
      <c r="N18" s="16">
        <f>'2017'!J18</f>
        <v>0.31852043575875089</v>
      </c>
      <c r="O18" s="8"/>
    </row>
    <row r="19" spans="1:15" x14ac:dyDescent="0.3">
      <c r="A19" s="17" t="s">
        <v>9</v>
      </c>
      <c r="B19">
        <v>27.5</v>
      </c>
      <c r="C19" s="8">
        <f t="shared" si="7"/>
        <v>1.93158453125</v>
      </c>
      <c r="F19" s="17" t="s">
        <v>9</v>
      </c>
      <c r="G19" s="8">
        <v>0.23589094923418974</v>
      </c>
      <c r="H19" s="8">
        <v>0.2583581140792881</v>
      </c>
      <c r="I19">
        <f t="shared" si="8"/>
        <v>0.17100000000000001</v>
      </c>
      <c r="J19" s="16">
        <v>0.2583581140792881</v>
      </c>
      <c r="K19" s="16"/>
      <c r="L19" s="16">
        <f t="shared" si="8"/>
        <v>0.17100000000000001</v>
      </c>
      <c r="M19" s="16"/>
      <c r="N19" s="16">
        <f>'2017'!J19</f>
        <v>0.2583581140792881</v>
      </c>
      <c r="O19" s="8"/>
    </row>
    <row r="20" spans="1:15" x14ac:dyDescent="0.3">
      <c r="A20" s="17" t="s">
        <v>10</v>
      </c>
      <c r="B20">
        <v>7.5</v>
      </c>
      <c r="C20" s="8">
        <f t="shared" si="7"/>
        <v>0.52679578125000004</v>
      </c>
      <c r="F20" s="17" t="s">
        <v>10</v>
      </c>
      <c r="G20" s="8">
        <v>0.19021892705036533</v>
      </c>
      <c r="H20" s="8">
        <v>0.20852115377088962</v>
      </c>
      <c r="I20">
        <f t="shared" si="8"/>
        <v>0.17100000000000001</v>
      </c>
      <c r="J20" s="16">
        <v>0.20852115377088962</v>
      </c>
      <c r="K20" s="16"/>
      <c r="L20" s="16">
        <f t="shared" si="8"/>
        <v>0.17100000000000001</v>
      </c>
      <c r="M20" s="16"/>
      <c r="N20" s="16">
        <f>'2017'!J20</f>
        <v>0.20852115377088962</v>
      </c>
      <c r="O20" s="8"/>
    </row>
    <row r="21" spans="1:15" x14ac:dyDescent="0.3">
      <c r="A21" s="17" t="s">
        <v>11</v>
      </c>
      <c r="B21">
        <v>0</v>
      </c>
      <c r="C21" s="8">
        <f t="shared" si="7"/>
        <v>0</v>
      </c>
      <c r="F21" s="17" t="s">
        <v>11</v>
      </c>
      <c r="G21" s="8">
        <v>0.18808129193321893</v>
      </c>
      <c r="H21" s="8">
        <v>0.20623054710060093</v>
      </c>
      <c r="I21">
        <f t="shared" si="8"/>
        <v>0.17100000000000001</v>
      </c>
      <c r="J21" s="16">
        <v>0.20623054710060093</v>
      </c>
      <c r="K21" s="16"/>
      <c r="L21" s="16">
        <f t="shared" si="8"/>
        <v>0.17100000000000001</v>
      </c>
      <c r="M21" s="16"/>
      <c r="N21" s="16">
        <f>'2017'!J21</f>
        <v>0.20623054710060093</v>
      </c>
      <c r="O21" s="8"/>
    </row>
    <row r="22" spans="1:15" x14ac:dyDescent="0.3">
      <c r="A22" s="17" t="s">
        <v>12</v>
      </c>
      <c r="B22">
        <v>0</v>
      </c>
      <c r="C22" s="8">
        <f t="shared" si="7"/>
        <v>0</v>
      </c>
      <c r="F22" s="17" t="s">
        <v>12</v>
      </c>
      <c r="G22" s="8">
        <v>0.16064748960466704</v>
      </c>
      <c r="H22" s="8">
        <v>0.17628714622641511</v>
      </c>
      <c r="I22">
        <f t="shared" si="8"/>
        <v>0.17100000000000001</v>
      </c>
      <c r="J22" s="16">
        <v>0.17628714622641511</v>
      </c>
      <c r="K22" s="16"/>
      <c r="L22" s="16">
        <f t="shared" si="8"/>
        <v>0.17100000000000001</v>
      </c>
      <c r="M22" s="16"/>
      <c r="N22" s="16">
        <f>'2017'!J22</f>
        <v>0.17628714622641511</v>
      </c>
      <c r="O22" s="8"/>
    </row>
    <row r="23" spans="1:15" x14ac:dyDescent="0.3">
      <c r="A23" s="17" t="s">
        <v>13</v>
      </c>
      <c r="B23">
        <v>0</v>
      </c>
      <c r="C23" s="8">
        <f t="shared" si="7"/>
        <v>0</v>
      </c>
      <c r="F23" s="17" t="s">
        <v>13</v>
      </c>
      <c r="G23" s="8">
        <v>0.14991992251745184</v>
      </c>
      <c r="H23" s="8">
        <v>0.16459877197470851</v>
      </c>
      <c r="I23">
        <f t="shared" si="8"/>
        <v>0.17100000000000001</v>
      </c>
      <c r="J23" s="16">
        <v>0.16459877197470851</v>
      </c>
      <c r="K23" s="16"/>
      <c r="L23" s="16">
        <f t="shared" si="8"/>
        <v>0.17100000000000001</v>
      </c>
      <c r="M23" s="16"/>
      <c r="N23" s="16">
        <f>'2017'!J23</f>
        <v>0.16459877197470851</v>
      </c>
      <c r="O23" s="8"/>
    </row>
    <row r="24" spans="1:15" x14ac:dyDescent="0.3">
      <c r="A24" s="17" t="s">
        <v>138</v>
      </c>
      <c r="B24">
        <v>0</v>
      </c>
      <c r="C24" s="8">
        <f t="shared" si="7"/>
        <v>0</v>
      </c>
      <c r="F24" s="17" t="s">
        <v>138</v>
      </c>
      <c r="G24" s="8">
        <v>0.13905826822916667</v>
      </c>
      <c r="H24" s="8">
        <v>0.15069629712872953</v>
      </c>
      <c r="I24">
        <f t="shared" si="8"/>
        <v>0.17100000000000001</v>
      </c>
      <c r="J24" s="16">
        <v>0.15069629712872953</v>
      </c>
      <c r="K24" s="16"/>
      <c r="L24" s="16">
        <f t="shared" si="8"/>
        <v>0.17100000000000001</v>
      </c>
      <c r="M24" s="16"/>
      <c r="N24" s="16">
        <f>'2017'!J24</f>
        <v>0.15069629712872953</v>
      </c>
      <c r="O24" s="8"/>
    </row>
    <row r="25" spans="1:15" x14ac:dyDescent="0.3">
      <c r="A25" s="17"/>
      <c r="B25">
        <f>SUM(B15:B24)</f>
        <v>100</v>
      </c>
      <c r="C25" s="8"/>
      <c r="F25" s="20" t="s">
        <v>43</v>
      </c>
      <c r="G25" s="7">
        <f>AVERAGE(G15:G24)</f>
        <v>0.26177532900914119</v>
      </c>
      <c r="H25" s="7">
        <f>AVERAGE(H15:H24)</f>
        <v>0.28652227753654758</v>
      </c>
      <c r="I25" s="28">
        <f>AVERAGE(I15:I24)</f>
        <v>0.17100000000000001</v>
      </c>
      <c r="J25" s="7">
        <f>(1/O12)*(SUM(S2:S11))</f>
        <v>0.2692514531099427</v>
      </c>
      <c r="K25" s="7"/>
      <c r="L25" s="28">
        <f>AVERAGE(L15:L24)</f>
        <v>0.17100000000000001</v>
      </c>
      <c r="M25" s="28"/>
      <c r="N25" s="7">
        <f>AVERAGE(N15:N24)</f>
        <v>0.28652227753654758</v>
      </c>
      <c r="O25" s="7">
        <f>O38/O12</f>
        <v>0.26629835302350507</v>
      </c>
    </row>
    <row r="26" spans="1:15" x14ac:dyDescent="0.3">
      <c r="A26" s="17"/>
    </row>
    <row r="27" spans="1:15" ht="57.6" x14ac:dyDescent="0.3">
      <c r="A27" s="26" t="s">
        <v>95</v>
      </c>
      <c r="B27" s="26" t="s">
        <v>52</v>
      </c>
      <c r="F27" s="23" t="s">
        <v>59</v>
      </c>
      <c r="G27" s="23">
        <v>2016</v>
      </c>
      <c r="H27" s="23">
        <v>2017</v>
      </c>
      <c r="I27" s="23" t="s">
        <v>58</v>
      </c>
      <c r="J27" s="23" t="s">
        <v>84</v>
      </c>
      <c r="K27" s="23"/>
      <c r="L27" s="23" t="s">
        <v>136</v>
      </c>
      <c r="M27" s="23"/>
      <c r="N27" s="23" t="s">
        <v>144</v>
      </c>
      <c r="O27" s="23" t="s">
        <v>61</v>
      </c>
    </row>
    <row r="28" spans="1:15" x14ac:dyDescent="0.3">
      <c r="A28" s="17" t="s">
        <v>5</v>
      </c>
      <c r="B28" s="3">
        <v>3.1646024436751561</v>
      </c>
      <c r="F28" s="17" t="s">
        <v>5</v>
      </c>
      <c r="I28" s="8">
        <f>I2*I15</f>
        <v>9.0082078593750017E-2</v>
      </c>
      <c r="J28" s="8">
        <f>J2*J15</f>
        <v>4.393876978992342</v>
      </c>
      <c r="K28" s="8"/>
      <c r="L28" s="8"/>
      <c r="M28" s="8"/>
      <c r="N28" s="8">
        <f>N2*N15</f>
        <v>0.24995189999999995</v>
      </c>
      <c r="O28" s="8">
        <f>SUM(I28:N28)</f>
        <v>4.733910957586092</v>
      </c>
    </row>
    <row r="29" spans="1:15" x14ac:dyDescent="0.3">
      <c r="A29" s="17" t="s">
        <v>6</v>
      </c>
      <c r="B29" s="3">
        <v>4.0058688867221477</v>
      </c>
      <c r="F29" s="17" t="s">
        <v>6</v>
      </c>
      <c r="I29" s="8">
        <f t="shared" ref="I28:J37" si="9">I3*I16</f>
        <v>0.12010943812500001</v>
      </c>
      <c r="J29" s="8">
        <f t="shared" si="9"/>
        <v>4.910056039020537</v>
      </c>
      <c r="K29" s="8"/>
      <c r="L29" s="8"/>
      <c r="M29" s="8"/>
      <c r="N29" s="8">
        <f t="shared" ref="N29:N37" si="10">N3*N16</f>
        <v>0.27879049999999994</v>
      </c>
      <c r="O29" s="8">
        <f t="shared" ref="O29:O37" si="11">SUM(I29:N29)</f>
        <v>5.308955977145537</v>
      </c>
    </row>
    <row r="30" spans="1:15" x14ac:dyDescent="0.3">
      <c r="A30" s="17" t="s">
        <v>7</v>
      </c>
      <c r="B30" s="3">
        <v>14.117714852603221</v>
      </c>
      <c r="F30" s="17" t="s">
        <v>7</v>
      </c>
      <c r="I30" s="8">
        <f t="shared" si="9"/>
        <v>0.27024623578125001</v>
      </c>
      <c r="J30" s="8">
        <f t="shared" si="9"/>
        <v>14.86112374074594</v>
      </c>
      <c r="K30" s="8"/>
      <c r="L30" s="8"/>
      <c r="M30" s="8"/>
      <c r="N30" s="8">
        <f t="shared" si="10"/>
        <v>0.82136809999999993</v>
      </c>
      <c r="O30" s="8">
        <f t="shared" si="11"/>
        <v>15.95273807652719</v>
      </c>
    </row>
    <row r="31" spans="1:15" x14ac:dyDescent="0.3">
      <c r="A31" s="17" t="s">
        <v>8</v>
      </c>
      <c r="B31" s="3">
        <v>13.203737981926157</v>
      </c>
      <c r="F31" s="17" t="s">
        <v>8</v>
      </c>
      <c r="I31" s="8">
        <f t="shared" si="9"/>
        <v>0.30027359531250003</v>
      </c>
      <c r="J31" s="8">
        <f t="shared" si="9"/>
        <v>11.224328342058811</v>
      </c>
      <c r="K31" s="8"/>
      <c r="L31" s="8"/>
      <c r="M31" s="8"/>
      <c r="N31" s="8">
        <f t="shared" si="10"/>
        <v>0.62423635</v>
      </c>
      <c r="O31" s="8">
        <f t="shared" si="11"/>
        <v>12.148838287371312</v>
      </c>
    </row>
    <row r="32" spans="1:15" x14ac:dyDescent="0.3">
      <c r="A32" s="17" t="s">
        <v>9</v>
      </c>
      <c r="B32" s="3">
        <v>21.798518249824667</v>
      </c>
      <c r="F32" s="17" t="s">
        <v>9</v>
      </c>
      <c r="I32" s="8">
        <f t="shared" si="9"/>
        <v>0.33030095484374999</v>
      </c>
      <c r="J32" s="8">
        <f t="shared" si="9"/>
        <v>15.267974644189252</v>
      </c>
      <c r="K32" s="8"/>
      <c r="L32" s="8"/>
      <c r="M32" s="8"/>
      <c r="N32" s="8">
        <f t="shared" si="10"/>
        <v>0.83319200000000015</v>
      </c>
      <c r="O32" s="8">
        <f t="shared" si="11"/>
        <v>16.431467599033002</v>
      </c>
    </row>
    <row r="33" spans="1:15" x14ac:dyDescent="0.3">
      <c r="A33" s="17" t="s">
        <v>10</v>
      </c>
      <c r="B33" s="3">
        <v>8.6630737069342327</v>
      </c>
      <c r="F33" s="17" t="s">
        <v>10</v>
      </c>
      <c r="I33" s="8">
        <f t="shared" si="9"/>
        <v>9.0082078593750017E-2</v>
      </c>
      <c r="J33" s="8">
        <f t="shared" si="9"/>
        <v>4.9435705579271483</v>
      </c>
      <c r="K33" s="8"/>
      <c r="L33" s="8"/>
      <c r="M33" s="8"/>
      <c r="N33" s="8">
        <f t="shared" si="10"/>
        <v>0.26639619999999997</v>
      </c>
      <c r="O33" s="8">
        <f t="shared" si="11"/>
        <v>5.3000488365208982</v>
      </c>
    </row>
    <row r="34" spans="1:15" x14ac:dyDescent="0.3">
      <c r="A34" s="17" t="s">
        <v>11</v>
      </c>
      <c r="B34" s="3">
        <v>8.7021470675765613</v>
      </c>
      <c r="F34" s="17" t="s">
        <v>11</v>
      </c>
      <c r="I34" s="8">
        <f t="shared" si="9"/>
        <v>0</v>
      </c>
      <c r="J34" s="8">
        <f t="shared" si="9"/>
        <v>5.0185415151842143</v>
      </c>
      <c r="K34" s="8"/>
      <c r="L34" s="8"/>
      <c r="M34" s="8"/>
      <c r="N34" s="8">
        <f t="shared" si="10"/>
        <v>0.26424319999999996</v>
      </c>
      <c r="O34" s="8">
        <f t="shared" si="11"/>
        <v>5.2827847151842144</v>
      </c>
    </row>
    <row r="35" spans="1:15" x14ac:dyDescent="0.3">
      <c r="A35" s="17" t="s">
        <v>12</v>
      </c>
      <c r="B35" s="3">
        <v>10.947336346920068</v>
      </c>
      <c r="F35" s="17" t="s">
        <v>12</v>
      </c>
      <c r="I35" s="19">
        <f t="shared" si="9"/>
        <v>0</v>
      </c>
      <c r="J35" s="8">
        <f t="shared" si="9"/>
        <v>5.3961353255682516</v>
      </c>
      <c r="K35" s="8"/>
      <c r="L35" s="8"/>
      <c r="M35" s="8"/>
      <c r="N35" s="8">
        <f t="shared" si="10"/>
        <v>0.28403384999999998</v>
      </c>
      <c r="O35" s="8">
        <f t="shared" si="11"/>
        <v>5.6801691755682517</v>
      </c>
    </row>
    <row r="36" spans="1:15" x14ac:dyDescent="0.3">
      <c r="A36" s="17" t="s">
        <v>13</v>
      </c>
      <c r="B36" s="3">
        <v>9.296401917693359</v>
      </c>
      <c r="F36" s="17" t="s">
        <v>13</v>
      </c>
      <c r="I36" s="19">
        <f t="shared" si="9"/>
        <v>0</v>
      </c>
      <c r="J36" s="8">
        <f t="shared" si="9"/>
        <v>4.2784076500000001</v>
      </c>
      <c r="K36" s="8"/>
      <c r="L36" s="8"/>
      <c r="M36" s="8"/>
      <c r="N36" s="8">
        <f t="shared" si="10"/>
        <v>0.22517935000000003</v>
      </c>
      <c r="O36" s="8">
        <f t="shared" si="11"/>
        <v>4.5035870000000005</v>
      </c>
    </row>
    <row r="37" spans="1:15" x14ac:dyDescent="0.3">
      <c r="A37" s="17" t="s">
        <v>138</v>
      </c>
      <c r="B37" s="3">
        <v>6.1</v>
      </c>
      <c r="F37" s="17" t="s">
        <v>138</v>
      </c>
      <c r="I37" s="19">
        <f t="shared" si="9"/>
        <v>0</v>
      </c>
      <c r="J37" s="8">
        <f t="shared" si="9"/>
        <v>2.5478448999999999</v>
      </c>
      <c r="K37" s="8"/>
      <c r="L37" s="8">
        <f>L24*ForecastingBuildingStock!E12</f>
        <v>0.73196379</v>
      </c>
      <c r="M37" s="8"/>
      <c r="N37" s="8">
        <f t="shared" si="10"/>
        <v>0.13409709999999997</v>
      </c>
      <c r="O37" s="8">
        <f t="shared" si="11"/>
        <v>3.4139057899999998</v>
      </c>
    </row>
    <row r="38" spans="1:15" x14ac:dyDescent="0.3">
      <c r="B38" s="3"/>
      <c r="F38" s="20" t="s">
        <v>15</v>
      </c>
      <c r="G38" s="2"/>
      <c r="H38" s="2"/>
      <c r="I38" s="7">
        <f>SUM(I28:I37)</f>
        <v>1.2010943812499999</v>
      </c>
      <c r="J38" s="7">
        <f>SUM(J28:J37)</f>
        <v>72.841859693686501</v>
      </c>
      <c r="K38" s="7"/>
      <c r="L38" s="7">
        <f>SUM(L28:L37)</f>
        <v>0.73196379</v>
      </c>
      <c r="M38" s="7"/>
      <c r="N38" s="7">
        <f>SUM(N28:N37)</f>
        <v>3.9814885500000003</v>
      </c>
      <c r="O38" s="7">
        <f>SUM(O28:O37)</f>
        <v>78.756406414936507</v>
      </c>
    </row>
    <row r="40" spans="1:15" x14ac:dyDescent="0.3">
      <c r="A40" s="26" t="s">
        <v>98</v>
      </c>
      <c r="B40" s="26" t="s">
        <v>52</v>
      </c>
      <c r="C40" s="26" t="s">
        <v>99</v>
      </c>
    </row>
    <row r="41" spans="1:15" x14ac:dyDescent="0.3">
      <c r="A41" s="17" t="s">
        <v>5</v>
      </c>
      <c r="B41" s="3">
        <v>13.123028391167241</v>
      </c>
      <c r="C41" s="8">
        <f>(ForecastingBuildingStock!$E$20/100)*B41</f>
        <v>0.14979464479495322</v>
      </c>
      <c r="D41">
        <v>0.20800000000000018</v>
      </c>
    </row>
    <row r="42" spans="1:15" x14ac:dyDescent="0.3">
      <c r="A42" s="17" t="s">
        <v>6</v>
      </c>
      <c r="B42" s="3">
        <v>11.230283911672007</v>
      </c>
      <c r="C42" s="8">
        <f>(ForecastingBuildingStock!$E$20/100)*B42</f>
        <v>0.12818964794952775</v>
      </c>
      <c r="D42">
        <v>0.17800000000000082</v>
      </c>
    </row>
    <row r="43" spans="1:15" x14ac:dyDescent="0.3">
      <c r="A43" s="17" t="s">
        <v>7</v>
      </c>
      <c r="B43" s="3">
        <v>28.391167192428831</v>
      </c>
      <c r="C43" s="8">
        <f>(ForecastingBuildingStock!$E$20/100)*B43</f>
        <v>0.32407495268138581</v>
      </c>
      <c r="D43">
        <v>0.44999999999999574</v>
      </c>
    </row>
    <row r="44" spans="1:15" x14ac:dyDescent="0.3">
      <c r="A44" s="17" t="s">
        <v>8</v>
      </c>
      <c r="B44" s="3">
        <v>21.135646687697275</v>
      </c>
      <c r="C44" s="8">
        <f>(ForecastingBuildingStock!$E$20/100)*B44</f>
        <v>0.24125579810725678</v>
      </c>
      <c r="D44">
        <v>0.33500000000000085</v>
      </c>
    </row>
    <row r="45" spans="1:15" x14ac:dyDescent="0.3">
      <c r="A45" s="17" t="s">
        <v>9</v>
      </c>
      <c r="B45" s="3">
        <v>21.57728706624604</v>
      </c>
      <c r="C45" s="8">
        <f>(ForecastingBuildingStock!$E$20/100)*B45</f>
        <v>0.24629696403785467</v>
      </c>
      <c r="D45">
        <v>0.34199999999999875</v>
      </c>
    </row>
    <row r="46" spans="1:15" x14ac:dyDescent="0.3">
      <c r="A46" s="17" t="s">
        <v>10</v>
      </c>
      <c r="B46" s="3">
        <v>3.4069400630913971</v>
      </c>
      <c r="C46" s="8">
        <f>(ForecastingBuildingStock!$E$20/100)*B46</f>
        <v>3.8888994321765583E-2</v>
      </c>
      <c r="D46">
        <v>5.3999999999998494E-2</v>
      </c>
    </row>
    <row r="47" spans="1:15" x14ac:dyDescent="0.3">
      <c r="A47" s="17" t="s">
        <v>11</v>
      </c>
      <c r="B47" s="3">
        <v>0.88328075709797715</v>
      </c>
      <c r="C47" s="8">
        <f>(ForecastingBuildingStock!$E$20/100)*B47</f>
        <v>1.0082331861200852E-2</v>
      </c>
      <c r="D47">
        <v>1.4000000000002899E-2</v>
      </c>
    </row>
    <row r="48" spans="1:15" x14ac:dyDescent="0.3">
      <c r="A48" s="17" t="s">
        <v>12</v>
      </c>
      <c r="B48" s="3">
        <v>0.2523659305992299</v>
      </c>
      <c r="C48" s="8">
        <f>(ForecastingBuildingStock!$E$20/100)*B48</f>
        <v>2.8806662460551932E-3</v>
      </c>
      <c r="D48">
        <v>3.9999999999977831E-3</v>
      </c>
    </row>
    <row r="49" spans="1:4" x14ac:dyDescent="0.3">
      <c r="A49" s="17" t="s">
        <v>13</v>
      </c>
      <c r="B49" s="3">
        <v>0</v>
      </c>
      <c r="C49" s="8">
        <f>(ForecastingBuildingStock!$E$20/100)*B49</f>
        <v>0</v>
      </c>
      <c r="D49">
        <v>0</v>
      </c>
    </row>
    <row r="50" spans="1:4" x14ac:dyDescent="0.3">
      <c r="A50" s="17" t="s">
        <v>138</v>
      </c>
      <c r="B50" s="3">
        <v>0</v>
      </c>
      <c r="C50" s="8">
        <f>(ForecastingBuildingStock!$E$20/100)*B50</f>
        <v>0</v>
      </c>
      <c r="D50">
        <v>0</v>
      </c>
    </row>
    <row r="51" spans="1:4" x14ac:dyDescent="0.3">
      <c r="A51" s="17"/>
      <c r="B51" s="19">
        <f>SUM(B41:B50)</f>
        <v>100</v>
      </c>
    </row>
  </sheetData>
  <pageMargins left="0.7" right="0.7" top="0.75" bottom="0.75" header="0.3" footer="0.3"/>
  <pageSetup orientation="portrait" horizont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55F03-7361-44BC-945F-DEF37C2D0DA6}">
  <dimension ref="A1:S62"/>
  <sheetViews>
    <sheetView topLeftCell="A15" workbookViewId="0">
      <selection activeCell="B18" sqref="B18:B28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2044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SUM(C18,C49)</f>
        <v>0.11403114480071104</v>
      </c>
      <c r="I2" s="8">
        <f>IF(H2&gt;=M2,0,C18)</f>
        <v>9.5411573895667234E-2</v>
      </c>
      <c r="J2" s="8">
        <f>M2-I2-K2</f>
        <v>6.95738493933366</v>
      </c>
      <c r="K2" s="8">
        <f>IF(H2&gt;=M2,0,C49)</f>
        <v>1.8619570905043809E-2</v>
      </c>
      <c r="L2" s="8"/>
      <c r="M2" s="8">
        <f>O2-N2</f>
        <v>7.0714160841343707</v>
      </c>
      <c r="N2" s="8">
        <f>'2017'!N2</f>
        <v>0.47609999999999997</v>
      </c>
      <c r="O2" s="8">
        <f>'2043'!O2-'2043'!K2</f>
        <v>7.5475160841343705</v>
      </c>
      <c r="Q2" s="3">
        <f>O2</f>
        <v>7.5475160841343705</v>
      </c>
      <c r="R2" s="3">
        <f>J18</f>
        <v>0.52499873976055444</v>
      </c>
      <c r="S2" s="3">
        <f>Q2*R2</f>
        <v>3.9624364324930594</v>
      </c>
    </row>
    <row r="3" spans="1:19" x14ac:dyDescent="0.3">
      <c r="A3" t="s">
        <v>33</v>
      </c>
      <c r="B3">
        <f>ForecastingBuildingStock!AF10</f>
        <v>2.5</v>
      </c>
      <c r="F3" s="24" t="s">
        <v>6</v>
      </c>
      <c r="G3" s="3"/>
      <c r="H3" s="3">
        <f t="shared" ref="H3:H14" si="0">SUM(C19,C50)</f>
        <v>0.18850942842088628</v>
      </c>
      <c r="I3" s="8">
        <f>IF(H3&gt;=M3,0,IF(I2=0,C19+C18,C19))</f>
        <v>9.5411573895667234E-2</v>
      </c>
      <c r="J3" s="8">
        <f>M3-I3-K3</f>
        <v>7.5519374300809154</v>
      </c>
      <c r="K3" s="8">
        <f>IF(H3&gt;=M3,0,IF(K2=0,C50+C49,C50))</f>
        <v>9.3097854525219043E-2</v>
      </c>
      <c r="L3" s="8"/>
      <c r="M3" s="8">
        <f t="shared" ref="M3:M15" si="1">O3-N3</f>
        <v>7.7404468585018016</v>
      </c>
      <c r="N3" s="8">
        <f>'2017'!N3</f>
        <v>0.59839999999999993</v>
      </c>
      <c r="O3" s="8">
        <f>'2043'!O3-'2043'!K3</f>
        <v>8.3388468585018014</v>
      </c>
      <c r="Q3" s="3">
        <f t="shared" ref="Q3:Q12" si="2">O3</f>
        <v>8.3388468585018014</v>
      </c>
      <c r="R3" s="3">
        <f t="shared" ref="R3:R12" si="3">J19</f>
        <v>0.4658932152406417</v>
      </c>
      <c r="S3" s="3">
        <f t="shared" ref="S3:S12" si="4">Q3*R3</f>
        <v>3.8850121743067287</v>
      </c>
    </row>
    <row r="4" spans="1:19" x14ac:dyDescent="0.3">
      <c r="A4" t="s">
        <v>74</v>
      </c>
      <c r="B4" s="3">
        <f>ForecastingBuildingStock!AF26</f>
        <v>9.5411573895667239</v>
      </c>
      <c r="F4" s="24" t="s">
        <v>7</v>
      </c>
      <c r="G4" s="3"/>
      <c r="H4" s="3">
        <f t="shared" si="0"/>
        <v>1.0682017917281126</v>
      </c>
      <c r="I4" s="8">
        <f t="shared" ref="I4:I14" si="5">IF(H4&gt;=M4,0,IF(I3=0,C20+C19,C20))</f>
        <v>0.66788101726967064</v>
      </c>
      <c r="J4" s="8">
        <f t="shared" ref="J4:J14" si="6">M4-I4-K4</f>
        <v>28.53847702783305</v>
      </c>
      <c r="K4" s="8">
        <f t="shared" ref="K4:K14" si="7">IF(H4&gt;=M4,0,IF(K3=0,C51+C50,C51))</f>
        <v>0.40032077445844194</v>
      </c>
      <c r="L4" s="8"/>
      <c r="M4" s="8">
        <f t="shared" si="1"/>
        <v>29.606678819561164</v>
      </c>
      <c r="N4" s="8">
        <f>'2017'!N4</f>
        <v>2.10005</v>
      </c>
      <c r="O4" s="8">
        <f>'2043'!O4-'2043'!K4</f>
        <v>31.706728819561164</v>
      </c>
      <c r="Q4" s="3">
        <f t="shared" si="2"/>
        <v>31.706728819561164</v>
      </c>
      <c r="R4" s="3">
        <f t="shared" si="3"/>
        <v>0.391118354324897</v>
      </c>
      <c r="S4" s="3">
        <f t="shared" si="4"/>
        <v>12.401083596932546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0.92779292147858938</v>
      </c>
      <c r="I5" s="8">
        <f t="shared" si="5"/>
        <v>0.57246944337400341</v>
      </c>
      <c r="J5" s="8">
        <f t="shared" si="6"/>
        <v>28.201351189625107</v>
      </c>
      <c r="K5" s="8">
        <f t="shared" si="7"/>
        <v>0.35532347810458603</v>
      </c>
      <c r="L5" s="8"/>
      <c r="M5" s="8">
        <f t="shared" si="1"/>
        <v>29.129144111103699</v>
      </c>
      <c r="N5" s="8">
        <f>'2017'!N5</f>
        <v>1.9598</v>
      </c>
      <c r="O5" s="8">
        <f>'2043'!O5-'2043'!K5</f>
        <v>31.0889441111037</v>
      </c>
      <c r="Q5" s="3">
        <f t="shared" si="2"/>
        <v>31.0889441111037</v>
      </c>
      <c r="R5" s="3">
        <f t="shared" si="3"/>
        <v>0.31852043575875089</v>
      </c>
      <c r="S5" s="3">
        <f t="shared" si="4"/>
        <v>9.9024640255482019</v>
      </c>
    </row>
    <row r="6" spans="1:19" x14ac:dyDescent="0.3">
      <c r="A6" t="s">
        <v>21</v>
      </c>
      <c r="B6">
        <f>ForecastingBuildingStock!AF14</f>
        <v>5.3999999999999999E-2</v>
      </c>
      <c r="F6" s="24" t="s">
        <v>9</v>
      </c>
      <c r="G6" s="3"/>
      <c r="H6" s="3">
        <f t="shared" si="0"/>
        <v>2.562597496198491</v>
      </c>
      <c r="I6" s="8">
        <f t="shared" si="5"/>
        <v>2.1467604126525126</v>
      </c>
      <c r="J6" s="8">
        <f t="shared" si="6"/>
        <v>50.084950257356709</v>
      </c>
      <c r="K6" s="8">
        <f t="shared" si="7"/>
        <v>0.41583708354597843</v>
      </c>
      <c r="L6" s="8"/>
      <c r="M6" s="8">
        <f t="shared" si="1"/>
        <v>52.647547753555202</v>
      </c>
      <c r="N6" s="8">
        <f>'2017'!N6</f>
        <v>3.2249499999999998</v>
      </c>
      <c r="O6" s="8">
        <f>'2043'!O6-'2043'!K6</f>
        <v>55.872497753555201</v>
      </c>
      <c r="Q6" s="3">
        <f t="shared" si="2"/>
        <v>55.872497753555201</v>
      </c>
      <c r="R6" s="3">
        <f t="shared" si="3"/>
        <v>0.2583581140792881</v>
      </c>
      <c r="S6" s="3">
        <f t="shared" si="4"/>
        <v>14.435113148507783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1.3322914554836691</v>
      </c>
      <c r="I7" s="8">
        <f t="shared" si="5"/>
        <v>1.1926446736958405</v>
      </c>
      <c r="J7" s="8">
        <f t="shared" si="6"/>
        <v>20.972250312749857</v>
      </c>
      <c r="K7" s="8">
        <f t="shared" si="7"/>
        <v>0.13964678178782858</v>
      </c>
      <c r="L7" s="8"/>
      <c r="M7" s="8">
        <f t="shared" si="1"/>
        <v>22.304541768233527</v>
      </c>
      <c r="N7" s="8">
        <f>'2017'!N7</f>
        <v>1.2775499999999997</v>
      </c>
      <c r="O7" s="8">
        <f>'2043'!O7-'2043'!K7</f>
        <v>23.582091768233528</v>
      </c>
      <c r="Q7" s="3">
        <f t="shared" si="2"/>
        <v>23.582091768233528</v>
      </c>
      <c r="R7" s="3">
        <f t="shared" si="3"/>
        <v>0.20852115377088962</v>
      </c>
      <c r="S7" s="3">
        <f t="shared" si="4"/>
        <v>4.9173649838430542</v>
      </c>
    </row>
    <row r="8" spans="1:19" x14ac:dyDescent="0.3">
      <c r="A8" t="s">
        <v>31</v>
      </c>
      <c r="B8" s="8">
        <f>B4*B6</f>
        <v>0.51522249903660311</v>
      </c>
      <c r="F8" s="24" t="s">
        <v>11</v>
      </c>
      <c r="G8" s="3"/>
      <c r="H8" s="3">
        <f t="shared" si="0"/>
        <v>1.7193547322542935</v>
      </c>
      <c r="I8" s="8">
        <f t="shared" si="5"/>
        <v>1.6697025431741765</v>
      </c>
      <c r="J8" s="8">
        <f t="shared" si="6"/>
        <v>21.980153110600444</v>
      </c>
      <c r="K8" s="8">
        <f t="shared" si="7"/>
        <v>4.9652189080116829E-2</v>
      </c>
      <c r="L8" s="8"/>
      <c r="M8" s="8">
        <f t="shared" si="1"/>
        <v>23.699507842854736</v>
      </c>
      <c r="N8" s="8">
        <f>'2017'!N8</f>
        <v>1.2812999999999999</v>
      </c>
      <c r="O8" s="8">
        <f>'2043'!O8-'2043'!K8</f>
        <v>24.980807842854734</v>
      </c>
      <c r="Q8" s="3">
        <f t="shared" si="2"/>
        <v>24.980807842854734</v>
      </c>
      <c r="R8" s="3">
        <f t="shared" si="3"/>
        <v>0.20623054710060093</v>
      </c>
      <c r="S8" s="3">
        <f t="shared" si="4"/>
        <v>5.1518056684469142</v>
      </c>
    </row>
    <row r="9" spans="1:19" x14ac:dyDescent="0.3">
      <c r="F9" s="24" t="s">
        <v>12</v>
      </c>
      <c r="G9" s="3"/>
      <c r="H9" s="3">
        <f t="shared" si="0"/>
        <v>1.2159191373271452</v>
      </c>
      <c r="I9" s="8">
        <f t="shared" si="5"/>
        <v>1.1926446736958405</v>
      </c>
      <c r="J9" s="8">
        <f t="shared" si="6"/>
        <v>29.056743240503096</v>
      </c>
      <c r="K9" s="8">
        <f t="shared" si="7"/>
        <v>2.3274463631304761E-2</v>
      </c>
      <c r="L9" s="8"/>
      <c r="M9" s="8">
        <f t="shared" si="1"/>
        <v>30.272662377830244</v>
      </c>
      <c r="N9" s="8">
        <f>'2017'!N9</f>
        <v>1.6111999999999997</v>
      </c>
      <c r="O9" s="8">
        <f>'2043'!O9-'2043'!K9</f>
        <v>31.883862377830244</v>
      </c>
      <c r="Q9" s="3">
        <f t="shared" si="2"/>
        <v>31.883862377830244</v>
      </c>
      <c r="R9" s="3">
        <f t="shared" si="3"/>
        <v>0.17628714622641511</v>
      </c>
      <c r="S9" s="3">
        <f t="shared" si="4"/>
        <v>5.6207151092634557</v>
      </c>
    </row>
    <row r="10" spans="1:19" x14ac:dyDescent="0.3">
      <c r="F10" s="24" t="s">
        <v>13</v>
      </c>
      <c r="G10" s="3"/>
      <c r="H10" s="3">
        <f t="shared" si="0"/>
        <v>0.87887536687480261</v>
      </c>
      <c r="I10" s="8">
        <f t="shared" si="5"/>
        <v>0.85870416506100511</v>
      </c>
      <c r="J10" s="8">
        <f t="shared" si="6"/>
        <v>24.861316245066536</v>
      </c>
      <c r="K10" s="8">
        <f t="shared" si="7"/>
        <v>2.017120181379746E-2</v>
      </c>
      <c r="L10" s="8"/>
      <c r="M10" s="8">
        <f t="shared" si="1"/>
        <v>25.740191611941341</v>
      </c>
      <c r="N10" s="8">
        <f>'2017'!N10</f>
        <v>1.3680500000000002</v>
      </c>
      <c r="O10" s="8">
        <f>'2043'!O10-'2043'!K10</f>
        <v>27.108241611941342</v>
      </c>
      <c r="Q10" s="3">
        <f t="shared" si="2"/>
        <v>27.108241611941342</v>
      </c>
      <c r="R10" s="3">
        <f t="shared" si="3"/>
        <v>0.16459877197470851</v>
      </c>
      <c r="S10" s="3">
        <f t="shared" si="4"/>
        <v>4.461983279719238</v>
      </c>
    </row>
    <row r="11" spans="1:19" x14ac:dyDescent="0.3">
      <c r="F11" s="17" t="s">
        <v>138</v>
      </c>
      <c r="G11" s="3"/>
      <c r="H11" s="3">
        <f t="shared" si="0"/>
        <v>0.7326547442137944</v>
      </c>
      <c r="I11" s="8">
        <f t="shared" si="5"/>
        <v>0.7155868042175042</v>
      </c>
      <c r="J11" s="8">
        <f t="shared" si="6"/>
        <v>38.317678701102764</v>
      </c>
      <c r="K11" s="8">
        <f t="shared" si="7"/>
        <v>1.7067939996290159E-2</v>
      </c>
      <c r="L11" s="8"/>
      <c r="M11" s="8">
        <f t="shared" si="1"/>
        <v>39.050333445316554</v>
      </c>
      <c r="N11" s="8">
        <f>'2017'!N11</f>
        <v>0.88985000000000003</v>
      </c>
      <c r="O11" s="8">
        <f>'2043'!O11-'2043'!K11</f>
        <v>39.940183445316556</v>
      </c>
      <c r="Q11" s="3">
        <f t="shared" si="2"/>
        <v>39.940183445316556</v>
      </c>
      <c r="R11" s="3">
        <f t="shared" si="3"/>
        <v>0.15069629712872953</v>
      </c>
      <c r="S11" s="3">
        <f t="shared" si="4"/>
        <v>6.0188377518513878</v>
      </c>
    </row>
    <row r="12" spans="1:19" x14ac:dyDescent="0.3">
      <c r="F12" s="17" t="s">
        <v>139</v>
      </c>
      <c r="G12" s="3"/>
      <c r="H12" s="3">
        <f t="shared" si="0"/>
        <v>0.34790518681361815</v>
      </c>
      <c r="I12" s="8">
        <f t="shared" si="5"/>
        <v>0.33394050863483532</v>
      </c>
      <c r="J12" s="8">
        <f t="shared" si="6"/>
        <v>38.056814603855081</v>
      </c>
      <c r="K12" s="8">
        <f t="shared" si="7"/>
        <v>1.3964678178782858E-2</v>
      </c>
      <c r="L12" s="8"/>
      <c r="M12" s="8">
        <f t="shared" si="1"/>
        <v>38.404719790668693</v>
      </c>
      <c r="N12" s="8">
        <v>0</v>
      </c>
      <c r="O12" s="8">
        <f>'2043'!O12-'2043'!K12</f>
        <v>38.404719790668693</v>
      </c>
      <c r="Q12" s="3">
        <f t="shared" si="2"/>
        <v>38.404719790668693</v>
      </c>
      <c r="R12" s="3">
        <f t="shared" si="3"/>
        <v>6.7000000000000004E-2</v>
      </c>
      <c r="S12" s="3">
        <f t="shared" si="4"/>
        <v>2.5731162259748026</v>
      </c>
    </row>
    <row r="13" spans="1:19" x14ac:dyDescent="0.3">
      <c r="F13" s="24" t="s">
        <v>140</v>
      </c>
      <c r="G13" s="3"/>
      <c r="H13" s="3">
        <f t="shared" si="0"/>
        <v>0</v>
      </c>
      <c r="I13" s="8">
        <f t="shared" si="5"/>
        <v>0</v>
      </c>
      <c r="J13" s="8">
        <f t="shared" si="6"/>
        <v>53.07918169997285</v>
      </c>
      <c r="K13" s="8">
        <f t="shared" si="7"/>
        <v>0</v>
      </c>
      <c r="L13" s="8"/>
      <c r="M13" s="8">
        <f t="shared" si="1"/>
        <v>53.07918169997285</v>
      </c>
      <c r="N13" s="8">
        <v>0</v>
      </c>
      <c r="O13" s="8">
        <f>'2043'!O13-'2043'!K13</f>
        <v>53.07918169997285</v>
      </c>
      <c r="Q13" s="3">
        <f>O13</f>
        <v>53.07918169997285</v>
      </c>
      <c r="R13" s="3">
        <f>J29</f>
        <v>5.3999999999999999E-2</v>
      </c>
      <c r="S13" s="3">
        <f>Q13*R13</f>
        <v>2.8662758117985336</v>
      </c>
    </row>
    <row r="14" spans="1:19" x14ac:dyDescent="0.3">
      <c r="F14" s="24" t="s">
        <v>141</v>
      </c>
      <c r="G14" s="3"/>
      <c r="H14" s="3">
        <f t="shared" si="0"/>
        <v>0</v>
      </c>
      <c r="I14" s="8">
        <f t="shared" si="5"/>
        <v>0</v>
      </c>
      <c r="J14" s="8">
        <f t="shared" si="6"/>
        <v>22.899923418994767</v>
      </c>
      <c r="K14" s="8">
        <f t="shared" si="7"/>
        <v>0</v>
      </c>
      <c r="L14" s="8">
        <f>ForecastingBuildingStock!AF12</f>
        <v>5.8821778395002573</v>
      </c>
      <c r="M14" s="8">
        <f t="shared" si="1"/>
        <v>22.899923418994767</v>
      </c>
      <c r="N14" s="8">
        <v>0</v>
      </c>
      <c r="O14" s="8">
        <f>'2043'!O14-'2043'!I14-'2043'!K14+'2043'!L14</f>
        <v>22.899923418994767</v>
      </c>
      <c r="Q14" s="3">
        <f>O14</f>
        <v>22.899923418994767</v>
      </c>
      <c r="R14" s="3">
        <f>J30</f>
        <v>5.3999999999999999E-2</v>
      </c>
      <c r="S14" s="3">
        <f>Q14*R14</f>
        <v>1.2365958646257174</v>
      </c>
    </row>
    <row r="15" spans="1:19" x14ac:dyDescent="0.3">
      <c r="F15" s="25" t="s">
        <v>15</v>
      </c>
      <c r="G15" s="5"/>
      <c r="H15" s="5"/>
      <c r="I15" s="5">
        <f>ForecastingBuildingStock!AF26</f>
        <v>9.5411573895667239</v>
      </c>
      <c r="J15" s="7">
        <f>M15-I15-K15</f>
        <v>370.55816217707485</v>
      </c>
      <c r="K15" s="5">
        <f>SUM(K2:K14)</f>
        <v>1.5469760160273898</v>
      </c>
      <c r="L15" s="5">
        <f>SUM(L2:L14)</f>
        <v>5.8821778395002573</v>
      </c>
      <c r="M15" s="5">
        <f t="shared" si="1"/>
        <v>381.64629558266893</v>
      </c>
      <c r="N15" s="7">
        <f>'2017'!N12</f>
        <v>14.78725</v>
      </c>
      <c r="O15" s="5">
        <f>SUM(O2:O14)</f>
        <v>396.43354558266896</v>
      </c>
    </row>
    <row r="17" spans="1:15" ht="55.2" customHeight="1" x14ac:dyDescent="0.3">
      <c r="A17" s="32" t="s">
        <v>51</v>
      </c>
      <c r="B17" s="18" t="s">
        <v>52</v>
      </c>
      <c r="F17" s="23" t="s">
        <v>50</v>
      </c>
      <c r="G17" s="23"/>
      <c r="H17" s="23"/>
      <c r="I17" s="23" t="s">
        <v>112</v>
      </c>
      <c r="J17" s="23" t="s">
        <v>113</v>
      </c>
      <c r="K17" s="23"/>
      <c r="L17" s="23" t="s">
        <v>135</v>
      </c>
      <c r="M17" s="23"/>
      <c r="N17" s="23" t="s">
        <v>143</v>
      </c>
      <c r="O17" s="23" t="s">
        <v>106</v>
      </c>
    </row>
    <row r="18" spans="1:15" x14ac:dyDescent="0.3">
      <c r="A18" s="17" t="s">
        <v>5</v>
      </c>
      <c r="B18">
        <v>1</v>
      </c>
      <c r="C18" s="8">
        <f>($I$15/100)*B18</f>
        <v>9.5411573895667234E-2</v>
      </c>
      <c r="F18" s="24" t="s">
        <v>5</v>
      </c>
      <c r="G18" s="8"/>
      <c r="H18" s="8"/>
      <c r="I18">
        <f>$B$6</f>
        <v>5.3999999999999999E-2</v>
      </c>
      <c r="J18" s="16">
        <f>'2017'!J15</f>
        <v>0.52499873976055444</v>
      </c>
      <c r="K18" s="16"/>
      <c r="L18" s="16">
        <f>$B$6</f>
        <v>5.3999999999999999E-2</v>
      </c>
      <c r="M18" s="16"/>
      <c r="N18" s="16">
        <f>'2017'!J15</f>
        <v>0.52499873976055444</v>
      </c>
      <c r="O18" s="8"/>
    </row>
    <row r="19" spans="1:15" x14ac:dyDescent="0.3">
      <c r="A19" s="24" t="s">
        <v>6</v>
      </c>
      <c r="B19">
        <v>1</v>
      </c>
      <c r="C19" s="8">
        <f t="shared" ref="C19:C30" si="8">($I$15/100)*B19</f>
        <v>9.5411573895667234E-2</v>
      </c>
      <c r="F19" s="24" t="s">
        <v>6</v>
      </c>
      <c r="G19" s="8"/>
      <c r="H19" s="8"/>
      <c r="I19">
        <f t="shared" ref="I19:I30" si="9">$B$6</f>
        <v>5.3999999999999999E-2</v>
      </c>
      <c r="J19" s="16">
        <f>'2017'!J16</f>
        <v>0.4658932152406417</v>
      </c>
      <c r="K19" s="16"/>
      <c r="L19" s="16">
        <f t="shared" ref="L19:L30" si="10">$B$6</f>
        <v>5.3999999999999999E-2</v>
      </c>
      <c r="M19" s="16"/>
      <c r="N19" s="16">
        <f>'2017'!J16</f>
        <v>0.4658932152406417</v>
      </c>
      <c r="O19" s="8"/>
    </row>
    <row r="20" spans="1:15" x14ac:dyDescent="0.3">
      <c r="A20" s="24" t="s">
        <v>7</v>
      </c>
      <c r="B20">
        <v>7</v>
      </c>
      <c r="C20" s="8">
        <f t="shared" si="8"/>
        <v>0.66788101726967064</v>
      </c>
      <c r="F20" s="24" t="s">
        <v>7</v>
      </c>
      <c r="G20" s="8"/>
      <c r="H20" s="8"/>
      <c r="I20">
        <f t="shared" si="9"/>
        <v>5.3999999999999999E-2</v>
      </c>
      <c r="J20" s="16">
        <f>'2017'!J17</f>
        <v>0.391118354324897</v>
      </c>
      <c r="K20" s="16"/>
      <c r="L20" s="16">
        <f t="shared" si="10"/>
        <v>5.3999999999999999E-2</v>
      </c>
      <c r="M20" s="16"/>
      <c r="N20" s="16">
        <f>'2017'!J17</f>
        <v>0.391118354324897</v>
      </c>
      <c r="O20" s="8"/>
    </row>
    <row r="21" spans="1:15" x14ac:dyDescent="0.3">
      <c r="A21" s="17" t="s">
        <v>8</v>
      </c>
      <c r="B21">
        <v>6</v>
      </c>
      <c r="C21" s="8">
        <f t="shared" si="8"/>
        <v>0.57246944337400341</v>
      </c>
      <c r="F21" s="24" t="s">
        <v>8</v>
      </c>
      <c r="G21" s="8"/>
      <c r="H21" s="8"/>
      <c r="I21">
        <f t="shared" si="9"/>
        <v>5.3999999999999999E-2</v>
      </c>
      <c r="J21" s="16">
        <f>'2017'!J18</f>
        <v>0.31852043575875089</v>
      </c>
      <c r="K21" s="16"/>
      <c r="L21" s="16">
        <f t="shared" si="10"/>
        <v>5.3999999999999999E-2</v>
      </c>
      <c r="M21" s="16"/>
      <c r="N21" s="16">
        <f>'2017'!J18</f>
        <v>0.31852043575875089</v>
      </c>
      <c r="O21" s="8"/>
    </row>
    <row r="22" spans="1:15" x14ac:dyDescent="0.3">
      <c r="A22" s="24" t="s">
        <v>9</v>
      </c>
      <c r="B22">
        <v>22.5</v>
      </c>
      <c r="C22" s="8">
        <f t="shared" si="8"/>
        <v>2.1467604126525126</v>
      </c>
      <c r="F22" s="24" t="s">
        <v>9</v>
      </c>
      <c r="G22" s="8"/>
      <c r="H22" s="8"/>
      <c r="I22">
        <f t="shared" si="9"/>
        <v>5.3999999999999999E-2</v>
      </c>
      <c r="J22" s="16">
        <f>'2017'!J19</f>
        <v>0.2583581140792881</v>
      </c>
      <c r="K22" s="16"/>
      <c r="L22" s="16">
        <f t="shared" si="10"/>
        <v>5.3999999999999999E-2</v>
      </c>
      <c r="M22" s="16"/>
      <c r="N22" s="16">
        <f>'2017'!J19</f>
        <v>0.2583581140792881</v>
      </c>
      <c r="O22" s="8"/>
    </row>
    <row r="23" spans="1:15" x14ac:dyDescent="0.3">
      <c r="A23" s="24" t="s">
        <v>10</v>
      </c>
      <c r="B23">
        <v>12.5</v>
      </c>
      <c r="C23" s="8">
        <f t="shared" si="8"/>
        <v>1.1926446736958405</v>
      </c>
      <c r="F23" s="24" t="s">
        <v>10</v>
      </c>
      <c r="G23" s="8"/>
      <c r="H23" s="8"/>
      <c r="I23">
        <f t="shared" si="9"/>
        <v>5.3999999999999999E-2</v>
      </c>
      <c r="J23" s="16">
        <f>'2017'!J20</f>
        <v>0.20852115377088962</v>
      </c>
      <c r="K23" s="16"/>
      <c r="L23" s="16">
        <f t="shared" si="10"/>
        <v>5.3999999999999999E-2</v>
      </c>
      <c r="M23" s="16"/>
      <c r="N23" s="16">
        <f>'2017'!J20</f>
        <v>0.20852115377088962</v>
      </c>
      <c r="O23" s="8"/>
    </row>
    <row r="24" spans="1:15" x14ac:dyDescent="0.3">
      <c r="A24" s="17" t="s">
        <v>11</v>
      </c>
      <c r="B24">
        <v>17.5</v>
      </c>
      <c r="C24" s="8">
        <f t="shared" si="8"/>
        <v>1.6697025431741765</v>
      </c>
      <c r="F24" s="24" t="s">
        <v>11</v>
      </c>
      <c r="G24" s="8"/>
      <c r="H24" s="8"/>
      <c r="I24">
        <f t="shared" si="9"/>
        <v>5.3999999999999999E-2</v>
      </c>
      <c r="J24" s="16">
        <f>'2017'!J21</f>
        <v>0.20623054710060093</v>
      </c>
      <c r="K24" s="16"/>
      <c r="L24" s="16">
        <f t="shared" si="10"/>
        <v>5.3999999999999999E-2</v>
      </c>
      <c r="M24" s="16"/>
      <c r="N24" s="16">
        <f>'2017'!J21</f>
        <v>0.20623054710060093</v>
      </c>
      <c r="O24" s="8"/>
    </row>
    <row r="25" spans="1:15" x14ac:dyDescent="0.3">
      <c r="A25" s="24" t="s">
        <v>12</v>
      </c>
      <c r="B25">
        <v>12.5</v>
      </c>
      <c r="C25" s="8">
        <f t="shared" si="8"/>
        <v>1.1926446736958405</v>
      </c>
      <c r="F25" s="24" t="s">
        <v>12</v>
      </c>
      <c r="G25" s="8"/>
      <c r="H25" s="8"/>
      <c r="I25">
        <f t="shared" si="9"/>
        <v>5.3999999999999999E-2</v>
      </c>
      <c r="J25" s="16">
        <f>'2017'!J22</f>
        <v>0.17628714622641511</v>
      </c>
      <c r="K25" s="16"/>
      <c r="L25" s="16">
        <f t="shared" si="10"/>
        <v>5.3999999999999999E-2</v>
      </c>
      <c r="M25" s="16"/>
      <c r="N25" s="16">
        <f>'2017'!J22</f>
        <v>0.17628714622641511</v>
      </c>
      <c r="O25" s="8"/>
    </row>
    <row r="26" spans="1:15" x14ac:dyDescent="0.3">
      <c r="A26" s="24" t="s">
        <v>13</v>
      </c>
      <c r="B26">
        <v>9</v>
      </c>
      <c r="C26" s="8">
        <f t="shared" si="8"/>
        <v>0.85870416506100511</v>
      </c>
      <c r="F26" s="24" t="s">
        <v>13</v>
      </c>
      <c r="G26" s="8"/>
      <c r="H26" s="8"/>
      <c r="I26">
        <f t="shared" si="9"/>
        <v>5.3999999999999999E-2</v>
      </c>
      <c r="J26" s="16">
        <f>'2017'!J23</f>
        <v>0.16459877197470851</v>
      </c>
      <c r="K26" s="16"/>
      <c r="L26" s="16">
        <f t="shared" si="10"/>
        <v>5.3999999999999999E-2</v>
      </c>
      <c r="M26" s="16"/>
      <c r="N26" s="16">
        <f>'2017'!J23</f>
        <v>0.16459877197470851</v>
      </c>
      <c r="O26" s="8"/>
    </row>
    <row r="27" spans="1:15" x14ac:dyDescent="0.3">
      <c r="A27" s="17" t="s">
        <v>138</v>
      </c>
      <c r="B27">
        <v>7.5</v>
      </c>
      <c r="C27" s="8">
        <f t="shared" si="8"/>
        <v>0.7155868042175042</v>
      </c>
      <c r="F27" s="17" t="s">
        <v>138</v>
      </c>
      <c r="G27" s="8"/>
      <c r="H27" s="8"/>
      <c r="I27">
        <f t="shared" si="9"/>
        <v>5.3999999999999999E-2</v>
      </c>
      <c r="J27" s="16">
        <f>'2017'!J24</f>
        <v>0.15069629712872953</v>
      </c>
      <c r="K27" s="16"/>
      <c r="L27" s="16">
        <f t="shared" si="10"/>
        <v>5.3999999999999999E-2</v>
      </c>
      <c r="M27" s="16"/>
      <c r="N27" s="16">
        <f>'2017'!J24</f>
        <v>0.15069629712872953</v>
      </c>
      <c r="O27" s="8"/>
    </row>
    <row r="28" spans="1:15" x14ac:dyDescent="0.3">
      <c r="A28" s="17" t="s">
        <v>139</v>
      </c>
      <c r="B28">
        <v>3.5</v>
      </c>
      <c r="C28" s="8">
        <f t="shared" si="8"/>
        <v>0.33394050863483532</v>
      </c>
      <c r="F28" s="17" t="s">
        <v>139</v>
      </c>
      <c r="G28" s="8"/>
      <c r="H28" s="8"/>
      <c r="I28">
        <f t="shared" si="9"/>
        <v>5.3999999999999999E-2</v>
      </c>
      <c r="J28" s="16">
        <f>'2040'!J27</f>
        <v>6.7000000000000004E-2</v>
      </c>
      <c r="K28" s="7"/>
      <c r="L28" s="16">
        <f t="shared" si="10"/>
        <v>5.3999999999999999E-2</v>
      </c>
      <c r="M28" s="16"/>
      <c r="N28" s="16">
        <f>'2017'!J25</f>
        <v>0.2692514531099427</v>
      </c>
      <c r="O28" s="8"/>
    </row>
    <row r="29" spans="1:15" x14ac:dyDescent="0.3">
      <c r="A29" s="24" t="s">
        <v>140</v>
      </c>
      <c r="B29">
        <v>0</v>
      </c>
      <c r="C29" s="8">
        <f t="shared" si="8"/>
        <v>0</v>
      </c>
      <c r="F29" s="24" t="s">
        <v>140</v>
      </c>
      <c r="G29" s="8"/>
      <c r="H29" s="8"/>
      <c r="I29">
        <f t="shared" si="9"/>
        <v>5.3999999999999999E-2</v>
      </c>
      <c r="J29" s="16">
        <f>'2040'!J28</f>
        <v>5.3999999999999999E-2</v>
      </c>
      <c r="K29" s="7"/>
      <c r="L29" s="16">
        <f t="shared" si="10"/>
        <v>5.3999999999999999E-2</v>
      </c>
      <c r="M29" s="16"/>
      <c r="N29" s="16"/>
      <c r="O29" s="8"/>
    </row>
    <row r="30" spans="1:15" x14ac:dyDescent="0.3">
      <c r="A30" s="24" t="s">
        <v>141</v>
      </c>
      <c r="B30">
        <v>0</v>
      </c>
      <c r="C30" s="8">
        <f t="shared" si="8"/>
        <v>0</v>
      </c>
      <c r="F30" s="24" t="s">
        <v>141</v>
      </c>
      <c r="G30" s="8"/>
      <c r="H30" s="8"/>
      <c r="I30">
        <f t="shared" si="9"/>
        <v>5.3999999999999999E-2</v>
      </c>
      <c r="J30" s="16">
        <f>B6</f>
        <v>5.3999999999999999E-2</v>
      </c>
      <c r="K30" s="7"/>
      <c r="L30" s="16">
        <f t="shared" si="10"/>
        <v>5.3999999999999999E-2</v>
      </c>
      <c r="M30" s="16"/>
      <c r="N30" s="16"/>
      <c r="O30" s="8"/>
    </row>
    <row r="31" spans="1:15" x14ac:dyDescent="0.3">
      <c r="B31">
        <f>SUM(B18:B30)</f>
        <v>100</v>
      </c>
      <c r="F31" s="25" t="s">
        <v>43</v>
      </c>
      <c r="G31" s="7"/>
      <c r="H31" s="7"/>
      <c r="I31" s="2">
        <f>AVERAGE(I19:I28)</f>
        <v>5.4000000000000006E-2</v>
      </c>
      <c r="J31" s="7">
        <f>(1/O15)*(SUM(S2:S14))</f>
        <v>0.19532354145132308</v>
      </c>
      <c r="L31" s="28">
        <f>AVERAGE(L18:L28)</f>
        <v>5.4000000000000006E-2</v>
      </c>
      <c r="M31" s="28"/>
      <c r="N31" s="7">
        <f>AVERAGE(N18:N30)</f>
        <v>0.28495220258867443</v>
      </c>
      <c r="O31" s="7">
        <f>O47/O15</f>
        <v>0.19074436614788137</v>
      </c>
    </row>
    <row r="32" spans="1:15" x14ac:dyDescent="0.3">
      <c r="K32" s="35"/>
      <c r="L32" s="35"/>
      <c r="M32" s="35"/>
      <c r="N32" s="35"/>
    </row>
    <row r="33" spans="1:15" ht="57.6" x14ac:dyDescent="0.3">
      <c r="A33" s="26" t="s">
        <v>95</v>
      </c>
      <c r="B33" s="18" t="s">
        <v>52</v>
      </c>
      <c r="F33" s="23" t="s">
        <v>114</v>
      </c>
      <c r="G33" s="23"/>
      <c r="H33" s="23"/>
      <c r="I33" s="23" t="s">
        <v>57</v>
      </c>
      <c r="J33" s="23" t="s">
        <v>60</v>
      </c>
      <c r="K33" s="23"/>
      <c r="L33" s="23" t="s">
        <v>136</v>
      </c>
      <c r="M33" s="23"/>
      <c r="N33" s="23" t="s">
        <v>144</v>
      </c>
      <c r="O33" s="23" t="s">
        <v>61</v>
      </c>
    </row>
    <row r="34" spans="1:15" x14ac:dyDescent="0.3">
      <c r="A34" s="17" t="s">
        <v>5</v>
      </c>
      <c r="B34" s="3">
        <v>1.9</v>
      </c>
      <c r="F34" s="24" t="s">
        <v>5</v>
      </c>
      <c r="I34" s="8">
        <f t="shared" ref="I34:J44" si="11">I2*I18</f>
        <v>5.1522249903660309E-3</v>
      </c>
      <c r="J34" s="8">
        <f t="shared" si="11"/>
        <v>3.6526183251792332</v>
      </c>
      <c r="K34" s="8"/>
      <c r="L34" s="8"/>
      <c r="M34" s="8"/>
      <c r="N34" s="8">
        <f>N2*N18</f>
        <v>0.24995189999999995</v>
      </c>
      <c r="O34" s="8">
        <f t="shared" ref="O34:O46" si="12">SUM(I34:N34)</f>
        <v>3.9077224501695995</v>
      </c>
    </row>
    <row r="35" spans="1:15" x14ac:dyDescent="0.3">
      <c r="A35" s="17" t="s">
        <v>6</v>
      </c>
      <c r="B35" s="3">
        <v>2.6</v>
      </c>
      <c r="F35" s="24" t="s">
        <v>6</v>
      </c>
      <c r="I35" s="8">
        <f t="shared" si="11"/>
        <v>5.1522249903660309E-3</v>
      </c>
      <c r="J35" s="8">
        <f t="shared" si="11"/>
        <v>3.5183964105965466</v>
      </c>
      <c r="K35" s="8"/>
      <c r="L35" s="8"/>
      <c r="M35" s="8"/>
      <c r="N35" s="8">
        <f t="shared" ref="N35:N46" si="13">N3*N19</f>
        <v>0.27879049999999994</v>
      </c>
      <c r="O35" s="8">
        <f t="shared" si="12"/>
        <v>3.8023391355869127</v>
      </c>
    </row>
    <row r="36" spans="1:15" x14ac:dyDescent="0.3">
      <c r="A36" s="17" t="s">
        <v>7</v>
      </c>
      <c r="B36" s="3">
        <v>11.4</v>
      </c>
      <c r="F36" s="24" t="s">
        <v>7</v>
      </c>
      <c r="I36" s="8">
        <f t="shared" si="11"/>
        <v>3.6065574932562211E-2</v>
      </c>
      <c r="J36" s="8">
        <f t="shared" si="11"/>
        <v>11.16192217006494</v>
      </c>
      <c r="K36" s="8"/>
      <c r="L36" s="8"/>
      <c r="M36" s="8"/>
      <c r="N36" s="8">
        <f t="shared" si="13"/>
        <v>0.82136809999999993</v>
      </c>
      <c r="O36" s="8">
        <f t="shared" si="12"/>
        <v>12.019355844997502</v>
      </c>
    </row>
    <row r="37" spans="1:15" x14ac:dyDescent="0.3">
      <c r="A37" s="17" t="s">
        <v>8</v>
      </c>
      <c r="B37" s="3">
        <v>10.5</v>
      </c>
      <c r="F37" s="24" t="s">
        <v>8</v>
      </c>
      <c r="I37" s="8">
        <f t="shared" si="11"/>
        <v>3.0913349942196182E-2</v>
      </c>
      <c r="J37" s="8">
        <f t="shared" si="11"/>
        <v>8.9827066699049567</v>
      </c>
      <c r="K37" s="8"/>
      <c r="L37" s="8"/>
      <c r="M37" s="8"/>
      <c r="N37" s="8">
        <f t="shared" si="13"/>
        <v>0.62423635</v>
      </c>
      <c r="O37" s="8">
        <f t="shared" si="12"/>
        <v>9.6378563698471531</v>
      </c>
    </row>
    <row r="38" spans="1:15" x14ac:dyDescent="0.3">
      <c r="A38" s="17" t="s">
        <v>9</v>
      </c>
      <c r="B38" s="3">
        <v>19.100000000000001</v>
      </c>
      <c r="F38" s="24" t="s">
        <v>9</v>
      </c>
      <c r="I38" s="8">
        <f t="shared" si="11"/>
        <v>0.11592506228323568</v>
      </c>
      <c r="J38" s="8">
        <f t="shared" si="11"/>
        <v>12.939853292245635</v>
      </c>
      <c r="K38" s="8"/>
      <c r="L38" s="8"/>
      <c r="M38" s="8"/>
      <c r="N38" s="8">
        <f t="shared" si="13"/>
        <v>0.83319200000000015</v>
      </c>
      <c r="O38" s="8">
        <f t="shared" si="12"/>
        <v>13.888970354528871</v>
      </c>
    </row>
    <row r="39" spans="1:15" x14ac:dyDescent="0.3">
      <c r="A39" s="17" t="s">
        <v>10</v>
      </c>
      <c r="B39" s="3">
        <v>7.4</v>
      </c>
      <c r="F39" s="24" t="s">
        <v>10</v>
      </c>
      <c r="I39" s="8">
        <f t="shared" si="11"/>
        <v>6.4402812379575389E-2</v>
      </c>
      <c r="J39" s="8">
        <f t="shared" si="11"/>
        <v>4.373157832386501</v>
      </c>
      <c r="K39" s="8"/>
      <c r="L39" s="8"/>
      <c r="M39" s="8"/>
      <c r="N39" s="8">
        <f t="shared" si="13"/>
        <v>0.26639619999999997</v>
      </c>
      <c r="O39" s="8">
        <f t="shared" si="12"/>
        <v>4.7039568447660765</v>
      </c>
    </row>
    <row r="40" spans="1:15" x14ac:dyDescent="0.3">
      <c r="A40" s="17" t="s">
        <v>11</v>
      </c>
      <c r="B40" s="3">
        <v>12.018866310478575</v>
      </c>
      <c r="F40" s="24" t="s">
        <v>11</v>
      </c>
      <c r="I40" s="8">
        <f t="shared" si="11"/>
        <v>9.0163937331405528E-2</v>
      </c>
      <c r="J40" s="8">
        <f t="shared" si="11"/>
        <v>4.5329790013541045</v>
      </c>
      <c r="K40" s="8"/>
      <c r="L40" s="8"/>
      <c r="M40" s="8"/>
      <c r="N40" s="8">
        <f t="shared" si="13"/>
        <v>0.26424319999999996</v>
      </c>
      <c r="O40" s="8">
        <f t="shared" si="12"/>
        <v>4.8873861386855104</v>
      </c>
    </row>
    <row r="41" spans="1:15" x14ac:dyDescent="0.3">
      <c r="A41" s="17" t="s">
        <v>12</v>
      </c>
      <c r="B41" s="3">
        <v>10.199999999999999</v>
      </c>
      <c r="F41" s="24" t="s">
        <v>12</v>
      </c>
      <c r="I41" s="8">
        <f t="shared" si="11"/>
        <v>6.4402812379575389E-2</v>
      </c>
      <c r="J41" s="8">
        <f t="shared" si="11"/>
        <v>5.1223303445019681</v>
      </c>
      <c r="K41" s="8"/>
      <c r="L41" s="8"/>
      <c r="M41" s="8"/>
      <c r="N41" s="8">
        <f t="shared" si="13"/>
        <v>0.28403384999999998</v>
      </c>
      <c r="O41" s="8">
        <f t="shared" si="12"/>
        <v>5.4707670068815437</v>
      </c>
    </row>
    <row r="42" spans="1:15" x14ac:dyDescent="0.3">
      <c r="A42" s="17" t="s">
        <v>13</v>
      </c>
      <c r="B42" s="3">
        <v>9</v>
      </c>
      <c r="F42" s="24" t="s">
        <v>13</v>
      </c>
      <c r="I42" s="8">
        <f t="shared" si="11"/>
        <v>4.6370024913294276E-2</v>
      </c>
      <c r="J42" s="8">
        <f t="shared" si="11"/>
        <v>4.092142123612823</v>
      </c>
      <c r="K42" s="8"/>
      <c r="L42" s="8"/>
      <c r="M42" s="8"/>
      <c r="N42" s="8">
        <f t="shared" si="13"/>
        <v>0.22517935000000003</v>
      </c>
      <c r="O42" s="8">
        <f t="shared" si="12"/>
        <v>4.3636914985261175</v>
      </c>
    </row>
    <row r="43" spans="1:15" x14ac:dyDescent="0.3">
      <c r="A43" s="17" t="s">
        <v>138</v>
      </c>
      <c r="B43" s="3">
        <v>6.8</v>
      </c>
      <c r="F43" s="17" t="s">
        <v>138</v>
      </c>
      <c r="I43" s="8">
        <f t="shared" si="11"/>
        <v>3.8641687427745229E-2</v>
      </c>
      <c r="J43" s="8">
        <f t="shared" si="11"/>
        <v>5.774332294824573</v>
      </c>
      <c r="K43" s="7"/>
      <c r="L43" s="7"/>
      <c r="M43" s="7"/>
      <c r="N43" s="8">
        <f t="shared" si="13"/>
        <v>0.13409709999999997</v>
      </c>
      <c r="O43" s="8">
        <f t="shared" si="12"/>
        <v>5.9470710822523181</v>
      </c>
    </row>
    <row r="44" spans="1:15" x14ac:dyDescent="0.3">
      <c r="A44" s="17" t="s">
        <v>139</v>
      </c>
      <c r="B44" s="3">
        <v>9.0811336895214225</v>
      </c>
      <c r="F44" s="17" t="s">
        <v>139</v>
      </c>
      <c r="I44" s="8">
        <f t="shared" si="11"/>
        <v>1.8032787466281106E-2</v>
      </c>
      <c r="J44" s="8">
        <f t="shared" si="11"/>
        <v>2.5498065784582904</v>
      </c>
      <c r="L44" s="8"/>
      <c r="M44" s="8"/>
      <c r="N44" s="8">
        <f t="shared" si="13"/>
        <v>0</v>
      </c>
      <c r="O44" s="8">
        <f t="shared" si="12"/>
        <v>2.5678393659245713</v>
      </c>
    </row>
    <row r="45" spans="1:15" x14ac:dyDescent="0.3">
      <c r="A45" s="24" t="s">
        <v>140</v>
      </c>
      <c r="B45" s="3"/>
      <c r="F45" s="24" t="s">
        <v>140</v>
      </c>
      <c r="I45" s="8">
        <f>I13*I29</f>
        <v>0</v>
      </c>
      <c r="J45" s="8">
        <f>J13*J29</f>
        <v>2.8662758117985336</v>
      </c>
      <c r="L45" s="8"/>
      <c r="M45" s="8"/>
      <c r="N45" s="8">
        <f t="shared" si="13"/>
        <v>0</v>
      </c>
      <c r="O45" s="8">
        <f t="shared" si="12"/>
        <v>2.8662758117985336</v>
      </c>
    </row>
    <row r="46" spans="1:15" x14ac:dyDescent="0.3">
      <c r="A46" s="24" t="s">
        <v>141</v>
      </c>
      <c r="B46" s="3"/>
      <c r="F46" s="24" t="s">
        <v>141</v>
      </c>
      <c r="I46" s="8">
        <f>I14*I30</f>
        <v>0</v>
      </c>
      <c r="J46" s="8">
        <f>J14*J30</f>
        <v>1.2365958646257174</v>
      </c>
      <c r="L46" s="8">
        <f>L30*ForecastingBuildingStock!AF12</f>
        <v>0.31763760333301388</v>
      </c>
      <c r="M46" s="8"/>
      <c r="N46" s="8">
        <f t="shared" si="13"/>
        <v>0</v>
      </c>
      <c r="O46" s="8">
        <f t="shared" si="12"/>
        <v>1.5542334679587313</v>
      </c>
    </row>
    <row r="47" spans="1:15" x14ac:dyDescent="0.3">
      <c r="F47" s="2" t="s">
        <v>15</v>
      </c>
      <c r="G47" s="2"/>
      <c r="H47" s="2"/>
      <c r="I47" s="7">
        <f>SUM(I34:I46)</f>
        <v>0.515222499036603</v>
      </c>
      <c r="J47" s="7">
        <f>SUM(J34:J46)</f>
        <v>70.803116719553813</v>
      </c>
      <c r="L47" s="7">
        <f>SUM(L34:L46)</f>
        <v>0.31763760333301388</v>
      </c>
      <c r="M47" s="7"/>
      <c r="N47" s="7">
        <f>SUM(N34:N46)</f>
        <v>3.9814885500000003</v>
      </c>
      <c r="O47" s="7">
        <f>SUM(O34:O46)</f>
        <v>75.61746537192343</v>
      </c>
    </row>
    <row r="48" spans="1:15" x14ac:dyDescent="0.3">
      <c r="A48" s="26" t="s">
        <v>98</v>
      </c>
      <c r="B48" s="26" t="s">
        <v>52</v>
      </c>
      <c r="C48" s="26" t="s">
        <v>99</v>
      </c>
    </row>
    <row r="49" spans="1:3" x14ac:dyDescent="0.3">
      <c r="A49" s="17" t="s">
        <v>5</v>
      </c>
      <c r="B49">
        <v>1.2</v>
      </c>
      <c r="C49" s="8">
        <f>(ForecastingBuildingStock!$AF$20/100)*B49</f>
        <v>1.8619570905043809E-2</v>
      </c>
    </row>
    <row r="50" spans="1:3" x14ac:dyDescent="0.3">
      <c r="A50" s="17" t="s">
        <v>6</v>
      </c>
      <c r="B50">
        <v>6</v>
      </c>
      <c r="C50" s="8">
        <f>(ForecastingBuildingStock!$AF$20/100)*B50</f>
        <v>9.3097854525219043E-2</v>
      </c>
    </row>
    <row r="51" spans="1:3" x14ac:dyDescent="0.3">
      <c r="A51" s="17" t="s">
        <v>7</v>
      </c>
      <c r="B51">
        <v>25.8</v>
      </c>
      <c r="C51" s="8">
        <f>(ForecastingBuildingStock!$AF$20/100)*B51</f>
        <v>0.40032077445844194</v>
      </c>
    </row>
    <row r="52" spans="1:3" x14ac:dyDescent="0.3">
      <c r="A52" s="17" t="s">
        <v>8</v>
      </c>
      <c r="B52">
        <v>22.9</v>
      </c>
      <c r="C52" s="8">
        <f>(ForecastingBuildingStock!$AF$20/100)*B52</f>
        <v>0.35532347810458603</v>
      </c>
    </row>
    <row r="53" spans="1:3" x14ac:dyDescent="0.3">
      <c r="A53" s="17" t="s">
        <v>9</v>
      </c>
      <c r="B53">
        <v>26.8</v>
      </c>
      <c r="C53" s="8">
        <f>(ForecastingBuildingStock!$AF$20/100)*B53</f>
        <v>0.41583708354597843</v>
      </c>
    </row>
    <row r="54" spans="1:3" x14ac:dyDescent="0.3">
      <c r="A54" s="17" t="s">
        <v>10</v>
      </c>
      <c r="B54">
        <v>9</v>
      </c>
      <c r="C54" s="8">
        <f>(ForecastingBuildingStock!$AF$20/100)*B54</f>
        <v>0.13964678178782858</v>
      </c>
    </row>
    <row r="55" spans="1:3" x14ac:dyDescent="0.3">
      <c r="A55" s="17" t="s">
        <v>11</v>
      </c>
      <c r="B55">
        <v>3.2</v>
      </c>
      <c r="C55" s="8">
        <f>(ForecastingBuildingStock!$AF$20/100)*B55</f>
        <v>4.9652189080116829E-2</v>
      </c>
    </row>
    <row r="56" spans="1:3" x14ac:dyDescent="0.3">
      <c r="A56" s="17" t="s">
        <v>12</v>
      </c>
      <c r="B56">
        <v>1.5</v>
      </c>
      <c r="C56" s="8">
        <f>(ForecastingBuildingStock!$AF$20/100)*B56</f>
        <v>2.3274463631304761E-2</v>
      </c>
    </row>
    <row r="57" spans="1:3" x14ac:dyDescent="0.3">
      <c r="A57" s="17" t="s">
        <v>13</v>
      </c>
      <c r="B57">
        <v>1.3</v>
      </c>
      <c r="C57" s="8">
        <f>(ForecastingBuildingStock!$AF$20/100)*B57</f>
        <v>2.017120181379746E-2</v>
      </c>
    </row>
    <row r="58" spans="1:3" x14ac:dyDescent="0.3">
      <c r="A58" s="17" t="s">
        <v>138</v>
      </c>
      <c r="B58">
        <v>1.1000000000000001</v>
      </c>
      <c r="C58" s="8">
        <f>(ForecastingBuildingStock!$AF$20/100)*B58</f>
        <v>1.7067939996290159E-2</v>
      </c>
    </row>
    <row r="59" spans="1:3" x14ac:dyDescent="0.3">
      <c r="A59" s="17" t="s">
        <v>139</v>
      </c>
      <c r="B59">
        <v>0.9</v>
      </c>
      <c r="C59" s="8">
        <f>(ForecastingBuildingStock!$AF$20/100)*B59</f>
        <v>1.3964678178782858E-2</v>
      </c>
    </row>
    <row r="60" spans="1:3" x14ac:dyDescent="0.3">
      <c r="A60" s="24" t="s">
        <v>140</v>
      </c>
      <c r="B60">
        <v>0.3</v>
      </c>
    </row>
    <row r="61" spans="1:3" x14ac:dyDescent="0.3">
      <c r="A61" s="24" t="s">
        <v>141</v>
      </c>
      <c r="B61">
        <v>0</v>
      </c>
    </row>
    <row r="62" spans="1:3" x14ac:dyDescent="0.3">
      <c r="B62">
        <f>SUM(B49:B61)</f>
        <v>100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61424-26C7-4170-9A86-C5FCA01B5D56}">
  <dimension ref="A1:S62"/>
  <sheetViews>
    <sheetView topLeftCell="A15" workbookViewId="0">
      <selection activeCell="B18" sqref="B18:B28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2045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SUM(C18,C49)</f>
        <v>0.11531834343793626</v>
      </c>
      <c r="I2" s="8">
        <f>IF(H2&gt;=M2,0,C18)</f>
        <v>9.6495374351535435E-2</v>
      </c>
      <c r="J2" s="8">
        <f>M2-I2-K2</f>
        <v>6.9374781697913912</v>
      </c>
      <c r="K2" s="8">
        <f>IF(H2&gt;=M2,0,C49)</f>
        <v>1.8822969086400822E-2</v>
      </c>
      <c r="L2" s="8"/>
      <c r="M2" s="8">
        <f>O2-N2</f>
        <v>7.0527965132293273</v>
      </c>
      <c r="N2" s="8">
        <f>'2017'!N2</f>
        <v>0.47609999999999997</v>
      </c>
      <c r="O2" s="8">
        <f>'2044'!O2-'2044'!K2</f>
        <v>7.5288965132293271</v>
      </c>
      <c r="Q2" s="3">
        <f>O2</f>
        <v>7.5288965132293271</v>
      </c>
      <c r="R2" s="3">
        <f>J18</f>
        <v>0.52499873976055444</v>
      </c>
      <c r="S2" s="3">
        <f>Q2*R2</f>
        <v>3.9526611812330295</v>
      </c>
    </row>
    <row r="3" spans="1:19" x14ac:dyDescent="0.3">
      <c r="A3" t="s">
        <v>33</v>
      </c>
      <c r="B3">
        <f>ForecastingBuildingStock!AG10</f>
        <v>2.5</v>
      </c>
      <c r="F3" s="24" t="s">
        <v>6</v>
      </c>
      <c r="G3" s="3"/>
      <c r="H3" s="3">
        <f t="shared" ref="H3:H14" si="0">SUM(C19,C50)</f>
        <v>0.19061021978353954</v>
      </c>
      <c r="I3" s="8">
        <f>IF(H3&gt;=M3,0,IF(I2=0,C19+C18,C19))</f>
        <v>9.6495374351535435E-2</v>
      </c>
      <c r="J3" s="8">
        <f>M3-I3-K3</f>
        <v>7.4567387841930435</v>
      </c>
      <c r="K3" s="8">
        <f>IF(H3&gt;=M3,0,IF(K2=0,C50+C49,C50))</f>
        <v>9.4114845432004116E-2</v>
      </c>
      <c r="L3" s="8"/>
      <c r="M3" s="8">
        <f t="shared" ref="M3:M15" si="1">O3-N3</f>
        <v>7.6473490039765828</v>
      </c>
      <c r="N3" s="8">
        <f>'2017'!N3</f>
        <v>0.59839999999999993</v>
      </c>
      <c r="O3" s="8">
        <f>'2044'!O3-'2044'!K3</f>
        <v>8.2457490039765826</v>
      </c>
      <c r="Q3" s="3">
        <f t="shared" ref="Q3:Q12" si="2">O3</f>
        <v>8.2457490039765826</v>
      </c>
      <c r="R3" s="3">
        <f t="shared" ref="R3:R12" si="3">J19</f>
        <v>0.4658932152406417</v>
      </c>
      <c r="S3" s="3">
        <f t="shared" ref="S3:S12" si="4">Q3*R3</f>
        <v>3.841638515529969</v>
      </c>
    </row>
    <row r="4" spans="1:19" x14ac:dyDescent="0.3">
      <c r="A4" t="s">
        <v>74</v>
      </c>
      <c r="B4" s="3">
        <f>ForecastingBuildingStock!AG26</f>
        <v>9.6495374351535439</v>
      </c>
      <c r="F4" s="24" t="s">
        <v>7</v>
      </c>
      <c r="G4" s="3"/>
      <c r="H4" s="3">
        <f t="shared" si="0"/>
        <v>1.0801614558183656</v>
      </c>
      <c r="I4" s="8">
        <f t="shared" ref="I4:I14" si="5">IF(H4&gt;=M4,0,IF(I3=0,C20+C19,C20))</f>
        <v>0.67546762046074804</v>
      </c>
      <c r="J4" s="8">
        <f t="shared" ref="J4:J14" si="6">M4-I4-K4</f>
        <v>28.126196589284355</v>
      </c>
      <c r="K4" s="8">
        <f t="shared" ref="K4:K14" si="7">IF(H4&gt;=M4,0,IF(K3=0,C51+C50,C51))</f>
        <v>0.40469383535761771</v>
      </c>
      <c r="L4" s="8"/>
      <c r="M4" s="8">
        <f t="shared" si="1"/>
        <v>29.206358045102721</v>
      </c>
      <c r="N4" s="8">
        <f>'2017'!N4</f>
        <v>2.10005</v>
      </c>
      <c r="O4" s="8">
        <f>'2044'!O4-'2044'!K4</f>
        <v>31.306408045102721</v>
      </c>
      <c r="Q4" s="3">
        <f t="shared" si="2"/>
        <v>31.306408045102721</v>
      </c>
      <c r="R4" s="3">
        <f t="shared" si="3"/>
        <v>0.391118354324897</v>
      </c>
      <c r="S4" s="3">
        <f t="shared" si="4"/>
        <v>12.244510794424292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0.93817723950802834</v>
      </c>
      <c r="I5" s="8">
        <f t="shared" si="5"/>
        <v>0.57897224610921261</v>
      </c>
      <c r="J5" s="8">
        <f t="shared" si="6"/>
        <v>27.835643393491083</v>
      </c>
      <c r="K5" s="8">
        <f t="shared" si="7"/>
        <v>0.35920499339881568</v>
      </c>
      <c r="L5" s="8"/>
      <c r="M5" s="8">
        <f t="shared" si="1"/>
        <v>28.773820632999112</v>
      </c>
      <c r="N5" s="8">
        <f>'2017'!N5</f>
        <v>1.9598</v>
      </c>
      <c r="O5" s="8">
        <f>'2044'!O5-'2044'!K5</f>
        <v>30.733620632999113</v>
      </c>
      <c r="Q5" s="3">
        <f t="shared" si="2"/>
        <v>30.733620632999113</v>
      </c>
      <c r="R5" s="3">
        <f t="shared" si="3"/>
        <v>0.31852043575875089</v>
      </c>
      <c r="S5" s="3">
        <f t="shared" si="4"/>
        <v>9.7892862364670155</v>
      </c>
    </row>
    <row r="6" spans="1:19" x14ac:dyDescent="0.3">
      <c r="A6" t="s">
        <v>21</v>
      </c>
      <c r="B6">
        <f>ForecastingBuildingStock!AG14</f>
        <v>5.3999999999999999E-2</v>
      </c>
      <c r="F6" s="24" t="s">
        <v>9</v>
      </c>
      <c r="G6" s="3"/>
      <c r="H6" s="3">
        <f t="shared" si="0"/>
        <v>2.5915255658391656</v>
      </c>
      <c r="I6" s="8">
        <f t="shared" si="5"/>
        <v>2.1711459229095471</v>
      </c>
      <c r="J6" s="8">
        <f t="shared" si="6"/>
        <v>49.640185104170058</v>
      </c>
      <c r="K6" s="8">
        <f t="shared" si="7"/>
        <v>0.42037964292961838</v>
      </c>
      <c r="L6" s="8"/>
      <c r="M6" s="8">
        <f t="shared" si="1"/>
        <v>52.231710670009221</v>
      </c>
      <c r="N6" s="8">
        <f>'2017'!N6</f>
        <v>3.2249499999999998</v>
      </c>
      <c r="O6" s="8">
        <f>'2044'!O6-'2044'!K6</f>
        <v>55.456660670009221</v>
      </c>
      <c r="Q6" s="3">
        <f t="shared" si="2"/>
        <v>55.456660670009221</v>
      </c>
      <c r="R6" s="3">
        <f t="shared" si="3"/>
        <v>0.2583581140792881</v>
      </c>
      <c r="S6" s="3">
        <f t="shared" si="4"/>
        <v>14.327678263838612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1.3473644475421991</v>
      </c>
      <c r="I7" s="8">
        <f t="shared" si="5"/>
        <v>1.206192179394193</v>
      </c>
      <c r="J7" s="8">
        <f t="shared" si="6"/>
        <v>20.817530538903501</v>
      </c>
      <c r="K7" s="8">
        <f t="shared" si="7"/>
        <v>0.14117226814800618</v>
      </c>
      <c r="L7" s="8"/>
      <c r="M7" s="8">
        <f t="shared" si="1"/>
        <v>22.164894986445702</v>
      </c>
      <c r="N7" s="8">
        <f>'2017'!N7</f>
        <v>1.2775499999999997</v>
      </c>
      <c r="O7" s="8">
        <f>'2044'!O7-'2044'!K7</f>
        <v>23.4424449864457</v>
      </c>
      <c r="Q7" s="3">
        <f t="shared" si="2"/>
        <v>23.4424449864457</v>
      </c>
      <c r="R7" s="3">
        <f t="shared" si="3"/>
        <v>0.20852115377088962</v>
      </c>
      <c r="S7" s="3">
        <f t="shared" si="4"/>
        <v>4.8882456757842645</v>
      </c>
    </row>
    <row r="8" spans="1:19" x14ac:dyDescent="0.3">
      <c r="A8" t="s">
        <v>31</v>
      </c>
      <c r="B8" s="8">
        <f>B4*B6</f>
        <v>0.52107502149829132</v>
      </c>
      <c r="F8" s="24" t="s">
        <v>11</v>
      </c>
      <c r="G8" s="3"/>
      <c r="H8" s="3">
        <f t="shared" si="0"/>
        <v>1.7388636353822722</v>
      </c>
      <c r="I8" s="8">
        <f t="shared" si="5"/>
        <v>1.68866905115187</v>
      </c>
      <c r="J8" s="8">
        <f t="shared" si="6"/>
        <v>21.910992018392342</v>
      </c>
      <c r="K8" s="8">
        <f t="shared" si="7"/>
        <v>5.0194584230402198E-2</v>
      </c>
      <c r="L8" s="8"/>
      <c r="M8" s="8">
        <f t="shared" si="1"/>
        <v>23.649855653774615</v>
      </c>
      <c r="N8" s="8">
        <f>'2017'!N8</f>
        <v>1.2812999999999999</v>
      </c>
      <c r="O8" s="8">
        <f>'2044'!O8-'2044'!K8</f>
        <v>24.931155653774617</v>
      </c>
      <c r="Q8" s="3">
        <f t="shared" si="2"/>
        <v>24.931155653774617</v>
      </c>
      <c r="R8" s="3">
        <f t="shared" si="3"/>
        <v>0.20623054710060093</v>
      </c>
      <c r="S8" s="3">
        <f t="shared" si="4"/>
        <v>5.1415658703281792</v>
      </c>
    </row>
    <row r="9" spans="1:19" x14ac:dyDescent="0.3">
      <c r="F9" s="24" t="s">
        <v>12</v>
      </c>
      <c r="G9" s="3"/>
      <c r="H9" s="3">
        <f t="shared" si="0"/>
        <v>1.2297208907521939</v>
      </c>
      <c r="I9" s="8">
        <f t="shared" si="5"/>
        <v>1.206192179394193</v>
      </c>
      <c r="J9" s="8">
        <f t="shared" si="6"/>
        <v>29.019667023446743</v>
      </c>
      <c r="K9" s="8">
        <f t="shared" si="7"/>
        <v>2.3528711358001029E-2</v>
      </c>
      <c r="L9" s="8"/>
      <c r="M9" s="8">
        <f t="shared" si="1"/>
        <v>30.249387914198937</v>
      </c>
      <c r="N9" s="8">
        <f>'2017'!N9</f>
        <v>1.6111999999999997</v>
      </c>
      <c r="O9" s="8">
        <f>'2044'!O9-'2044'!K9</f>
        <v>31.860587914198938</v>
      </c>
      <c r="Q9" s="3">
        <f t="shared" si="2"/>
        <v>31.860587914198938</v>
      </c>
      <c r="R9" s="3">
        <f t="shared" si="3"/>
        <v>0.17628714622641511</v>
      </c>
      <c r="S9" s="3">
        <f t="shared" si="4"/>
        <v>5.6166121204899424</v>
      </c>
    </row>
    <row r="10" spans="1:19" x14ac:dyDescent="0.3">
      <c r="F10" s="24" t="s">
        <v>13</v>
      </c>
      <c r="G10" s="3"/>
      <c r="H10" s="3">
        <f t="shared" si="0"/>
        <v>0.88884991900741983</v>
      </c>
      <c r="I10" s="8">
        <f t="shared" si="5"/>
        <v>0.86845836916381891</v>
      </c>
      <c r="J10" s="8">
        <f t="shared" si="6"/>
        <v>24.831170491120123</v>
      </c>
      <c r="K10" s="8">
        <f t="shared" si="7"/>
        <v>2.0391549843600892E-2</v>
      </c>
      <c r="L10" s="8"/>
      <c r="M10" s="8">
        <f t="shared" si="1"/>
        <v>25.720020410127542</v>
      </c>
      <c r="N10" s="8">
        <f>'2017'!N10</f>
        <v>1.3680500000000002</v>
      </c>
      <c r="O10" s="8">
        <f>'2044'!O10-'2044'!K10</f>
        <v>27.088070410127543</v>
      </c>
      <c r="Q10" s="3">
        <f t="shared" si="2"/>
        <v>27.088070410127543</v>
      </c>
      <c r="R10" s="3">
        <f t="shared" si="3"/>
        <v>0.16459877197470851</v>
      </c>
      <c r="S10" s="3">
        <f t="shared" si="4"/>
        <v>4.4586631246714319</v>
      </c>
    </row>
    <row r="11" spans="1:19" x14ac:dyDescent="0.3">
      <c r="F11" s="17" t="s">
        <v>138</v>
      </c>
      <c r="G11" s="3"/>
      <c r="H11" s="3">
        <f t="shared" si="0"/>
        <v>0.74096969596571649</v>
      </c>
      <c r="I11" s="8">
        <f t="shared" si="5"/>
        <v>0.7237153076365157</v>
      </c>
      <c r="J11" s="8">
        <f t="shared" si="6"/>
        <v>38.292295809354549</v>
      </c>
      <c r="K11" s="8">
        <f t="shared" si="7"/>
        <v>1.7254388329200756E-2</v>
      </c>
      <c r="L11" s="8"/>
      <c r="M11" s="8">
        <f t="shared" si="1"/>
        <v>39.033265505320266</v>
      </c>
      <c r="N11" s="8">
        <f>'2017'!N11</f>
        <v>0.88985000000000003</v>
      </c>
      <c r="O11" s="8">
        <f>'2044'!O11-'2044'!K11</f>
        <v>39.923115505320268</v>
      </c>
      <c r="Q11" s="3">
        <f t="shared" si="2"/>
        <v>39.923115505320268</v>
      </c>
      <c r="R11" s="3">
        <f t="shared" si="3"/>
        <v>0.15069629712872953</v>
      </c>
      <c r="S11" s="3">
        <f t="shared" si="4"/>
        <v>6.0162656764943323</v>
      </c>
    </row>
    <row r="12" spans="1:19" x14ac:dyDescent="0.3">
      <c r="F12" s="17" t="s">
        <v>139</v>
      </c>
      <c r="G12" s="3"/>
      <c r="H12" s="3">
        <f t="shared" si="0"/>
        <v>0.35185103704517462</v>
      </c>
      <c r="I12" s="8">
        <f t="shared" si="5"/>
        <v>0.33773381023037402</v>
      </c>
      <c r="J12" s="8">
        <f t="shared" si="6"/>
        <v>38.038904075444734</v>
      </c>
      <c r="K12" s="8">
        <f t="shared" si="7"/>
        <v>1.4117226814800618E-2</v>
      </c>
      <c r="L12" s="8"/>
      <c r="M12" s="8">
        <f t="shared" si="1"/>
        <v>38.390755112489913</v>
      </c>
      <c r="N12" s="8">
        <v>0</v>
      </c>
      <c r="O12" s="8">
        <f>'2044'!O12-'2044'!K12</f>
        <v>38.390755112489913</v>
      </c>
      <c r="Q12" s="3">
        <f t="shared" si="2"/>
        <v>38.390755112489913</v>
      </c>
      <c r="R12" s="3">
        <f t="shared" si="3"/>
        <v>6.7000000000000004E-2</v>
      </c>
      <c r="S12" s="3">
        <f t="shared" si="4"/>
        <v>2.5721805925368244</v>
      </c>
    </row>
    <row r="13" spans="1:19" x14ac:dyDescent="0.3">
      <c r="F13" s="24" t="s">
        <v>140</v>
      </c>
      <c r="G13" s="3"/>
      <c r="H13" s="3">
        <f t="shared" si="0"/>
        <v>0</v>
      </c>
      <c r="I13" s="8">
        <f t="shared" si="5"/>
        <v>0</v>
      </c>
      <c r="J13" s="8">
        <f t="shared" si="6"/>
        <v>53.07918169997285</v>
      </c>
      <c r="K13" s="8">
        <f t="shared" si="7"/>
        <v>0</v>
      </c>
      <c r="L13" s="8"/>
      <c r="M13" s="8">
        <f t="shared" si="1"/>
        <v>53.07918169997285</v>
      </c>
      <c r="N13" s="8">
        <v>0</v>
      </c>
      <c r="O13" s="8">
        <f>'2044'!O13-'2044'!K13</f>
        <v>53.07918169997285</v>
      </c>
      <c r="Q13" s="3">
        <f>O13</f>
        <v>53.07918169997285</v>
      </c>
      <c r="R13" s="3">
        <f>J29</f>
        <v>5.3999999999999999E-2</v>
      </c>
      <c r="S13" s="3">
        <f>Q13*R13</f>
        <v>2.8662758117985336</v>
      </c>
    </row>
    <row r="14" spans="1:19" x14ac:dyDescent="0.3">
      <c r="F14" s="24" t="s">
        <v>141</v>
      </c>
      <c r="G14" s="3"/>
      <c r="H14" s="3">
        <f t="shared" si="0"/>
        <v>0</v>
      </c>
      <c r="I14" s="8">
        <f t="shared" si="5"/>
        <v>0</v>
      </c>
      <c r="J14" s="8">
        <f t="shared" si="6"/>
        <v>28.782101258495025</v>
      </c>
      <c r="K14" s="8">
        <f t="shared" si="7"/>
        <v>0</v>
      </c>
      <c r="L14" s="8">
        <f>ForecastingBuildingStock!AG12</f>
        <v>5.9465031837400346</v>
      </c>
      <c r="M14" s="8">
        <f t="shared" si="1"/>
        <v>28.782101258495025</v>
      </c>
      <c r="N14" s="8">
        <v>0</v>
      </c>
      <c r="O14" s="8">
        <f>'2044'!O14-'2044'!I14-'2044'!K14+'2044'!L14</f>
        <v>28.782101258495025</v>
      </c>
      <c r="Q14" s="3">
        <f>O14</f>
        <v>28.782101258495025</v>
      </c>
      <c r="R14" s="3">
        <f>J30</f>
        <v>5.3999999999999999E-2</v>
      </c>
      <c r="S14" s="3">
        <f>Q14*R14</f>
        <v>1.5542334679587313</v>
      </c>
    </row>
    <row r="15" spans="1:19" x14ac:dyDescent="0.3">
      <c r="F15" s="25" t="s">
        <v>15</v>
      </c>
      <c r="G15" s="5"/>
      <c r="H15" s="5"/>
      <c r="I15" s="5">
        <f>ForecastingBuildingStock!AG26</f>
        <v>9.6495374351535439</v>
      </c>
      <c r="J15" s="7">
        <f>M15-I15-K15</f>
        <v>374.76808495605979</v>
      </c>
      <c r="K15" s="5">
        <f>SUM(K2:K14)</f>
        <v>1.5638750149284681</v>
      </c>
      <c r="L15" s="5">
        <f>SUM(L2:L14)</f>
        <v>5.9465031837400346</v>
      </c>
      <c r="M15" s="5">
        <f t="shared" si="1"/>
        <v>385.98149740614178</v>
      </c>
      <c r="N15" s="7">
        <f>'2017'!N12</f>
        <v>14.78725</v>
      </c>
      <c r="O15" s="5">
        <f>SUM(O2:O14)</f>
        <v>400.76874740614176</v>
      </c>
    </row>
    <row r="17" spans="1:15" ht="55.2" customHeight="1" x14ac:dyDescent="0.3">
      <c r="A17" s="32" t="s">
        <v>51</v>
      </c>
      <c r="B17" s="18" t="s">
        <v>52</v>
      </c>
      <c r="F17" s="23" t="s">
        <v>50</v>
      </c>
      <c r="G17" s="23"/>
      <c r="H17" s="23"/>
      <c r="I17" s="23" t="s">
        <v>112</v>
      </c>
      <c r="J17" s="23" t="s">
        <v>113</v>
      </c>
      <c r="K17" s="23"/>
      <c r="L17" s="23" t="s">
        <v>135</v>
      </c>
      <c r="M17" s="23"/>
      <c r="N17" s="23" t="s">
        <v>143</v>
      </c>
      <c r="O17" s="23" t="s">
        <v>106</v>
      </c>
    </row>
    <row r="18" spans="1:15" x14ac:dyDescent="0.3">
      <c r="A18" s="17" t="s">
        <v>5</v>
      </c>
      <c r="B18">
        <v>1</v>
      </c>
      <c r="C18" s="8">
        <f>($I$15/100)*B18</f>
        <v>9.6495374351535435E-2</v>
      </c>
      <c r="F18" s="24" t="s">
        <v>5</v>
      </c>
      <c r="G18" s="8"/>
      <c r="H18" s="8"/>
      <c r="I18">
        <f>$B$6</f>
        <v>5.3999999999999999E-2</v>
      </c>
      <c r="J18" s="16">
        <f>'2017'!J15</f>
        <v>0.52499873976055444</v>
      </c>
      <c r="K18" s="16"/>
      <c r="L18" s="16">
        <f>$B$6</f>
        <v>5.3999999999999999E-2</v>
      </c>
      <c r="M18" s="16"/>
      <c r="N18" s="16">
        <f>'2017'!J15</f>
        <v>0.52499873976055444</v>
      </c>
      <c r="O18" s="8"/>
    </row>
    <row r="19" spans="1:15" x14ac:dyDescent="0.3">
      <c r="A19" s="17" t="s">
        <v>6</v>
      </c>
      <c r="B19">
        <v>1</v>
      </c>
      <c r="C19" s="8">
        <f t="shared" ref="C19:C30" si="8">($I$15/100)*B19</f>
        <v>9.6495374351535435E-2</v>
      </c>
      <c r="F19" s="24" t="s">
        <v>6</v>
      </c>
      <c r="G19" s="8"/>
      <c r="H19" s="8"/>
      <c r="I19">
        <f t="shared" ref="I19:I30" si="9">$B$6</f>
        <v>5.3999999999999999E-2</v>
      </c>
      <c r="J19" s="16">
        <f>'2017'!J16</f>
        <v>0.4658932152406417</v>
      </c>
      <c r="K19" s="16"/>
      <c r="L19" s="16">
        <f t="shared" ref="L19:L30" si="10">$B$6</f>
        <v>5.3999999999999999E-2</v>
      </c>
      <c r="M19" s="16"/>
      <c r="N19" s="16">
        <f>'2017'!J16</f>
        <v>0.4658932152406417</v>
      </c>
      <c r="O19" s="8"/>
    </row>
    <row r="20" spans="1:15" x14ac:dyDescent="0.3">
      <c r="A20" s="24" t="s">
        <v>7</v>
      </c>
      <c r="B20">
        <v>7</v>
      </c>
      <c r="C20" s="8">
        <f t="shared" si="8"/>
        <v>0.67546762046074804</v>
      </c>
      <c r="F20" s="24" t="s">
        <v>7</v>
      </c>
      <c r="G20" s="8"/>
      <c r="H20" s="8"/>
      <c r="I20">
        <f t="shared" si="9"/>
        <v>5.3999999999999999E-2</v>
      </c>
      <c r="J20" s="16">
        <f>'2017'!J17</f>
        <v>0.391118354324897</v>
      </c>
      <c r="K20" s="16"/>
      <c r="L20" s="16">
        <f t="shared" si="10"/>
        <v>5.3999999999999999E-2</v>
      </c>
      <c r="M20" s="16"/>
      <c r="N20" s="16">
        <f>'2017'!J17</f>
        <v>0.391118354324897</v>
      </c>
      <c r="O20" s="8"/>
    </row>
    <row r="21" spans="1:15" x14ac:dyDescent="0.3">
      <c r="A21" s="17" t="s">
        <v>8</v>
      </c>
      <c r="B21">
        <v>6</v>
      </c>
      <c r="C21" s="8">
        <f t="shared" si="8"/>
        <v>0.57897224610921261</v>
      </c>
      <c r="F21" s="24" t="s">
        <v>8</v>
      </c>
      <c r="G21" s="8"/>
      <c r="H21" s="8"/>
      <c r="I21">
        <f t="shared" si="9"/>
        <v>5.3999999999999999E-2</v>
      </c>
      <c r="J21" s="16">
        <f>'2017'!J18</f>
        <v>0.31852043575875089</v>
      </c>
      <c r="K21" s="16"/>
      <c r="L21" s="16">
        <f t="shared" si="10"/>
        <v>5.3999999999999999E-2</v>
      </c>
      <c r="M21" s="16"/>
      <c r="N21" s="16">
        <f>'2017'!J18</f>
        <v>0.31852043575875089</v>
      </c>
      <c r="O21" s="8"/>
    </row>
    <row r="22" spans="1:15" x14ac:dyDescent="0.3">
      <c r="A22" s="17" t="s">
        <v>9</v>
      </c>
      <c r="B22">
        <v>22.5</v>
      </c>
      <c r="C22" s="8">
        <f t="shared" si="8"/>
        <v>2.1711459229095471</v>
      </c>
      <c r="F22" s="24" t="s">
        <v>9</v>
      </c>
      <c r="G22" s="8"/>
      <c r="H22" s="8"/>
      <c r="I22">
        <f t="shared" si="9"/>
        <v>5.3999999999999999E-2</v>
      </c>
      <c r="J22" s="16">
        <f>'2017'!J19</f>
        <v>0.2583581140792881</v>
      </c>
      <c r="K22" s="16"/>
      <c r="L22" s="16">
        <f t="shared" si="10"/>
        <v>5.3999999999999999E-2</v>
      </c>
      <c r="M22" s="16"/>
      <c r="N22" s="16">
        <f>'2017'!J19</f>
        <v>0.2583581140792881</v>
      </c>
      <c r="O22" s="8"/>
    </row>
    <row r="23" spans="1:15" x14ac:dyDescent="0.3">
      <c r="A23" s="24" t="s">
        <v>10</v>
      </c>
      <c r="B23">
        <v>12.5</v>
      </c>
      <c r="C23" s="8">
        <f t="shared" si="8"/>
        <v>1.206192179394193</v>
      </c>
      <c r="F23" s="24" t="s">
        <v>10</v>
      </c>
      <c r="G23" s="8"/>
      <c r="H23" s="8"/>
      <c r="I23">
        <f t="shared" si="9"/>
        <v>5.3999999999999999E-2</v>
      </c>
      <c r="J23" s="16">
        <f>'2017'!J20</f>
        <v>0.20852115377088962</v>
      </c>
      <c r="K23" s="16"/>
      <c r="L23" s="16">
        <f t="shared" si="10"/>
        <v>5.3999999999999999E-2</v>
      </c>
      <c r="M23" s="16"/>
      <c r="N23" s="16">
        <f>'2017'!J20</f>
        <v>0.20852115377088962</v>
      </c>
      <c r="O23" s="8"/>
    </row>
    <row r="24" spans="1:15" x14ac:dyDescent="0.3">
      <c r="A24" s="17" t="s">
        <v>11</v>
      </c>
      <c r="B24">
        <v>17.5</v>
      </c>
      <c r="C24" s="8">
        <f t="shared" si="8"/>
        <v>1.68866905115187</v>
      </c>
      <c r="F24" s="24" t="s">
        <v>11</v>
      </c>
      <c r="G24" s="8"/>
      <c r="H24" s="8"/>
      <c r="I24">
        <f t="shared" si="9"/>
        <v>5.3999999999999999E-2</v>
      </c>
      <c r="J24" s="16">
        <f>'2017'!J21</f>
        <v>0.20623054710060093</v>
      </c>
      <c r="K24" s="16"/>
      <c r="L24" s="16">
        <f t="shared" si="10"/>
        <v>5.3999999999999999E-2</v>
      </c>
      <c r="M24" s="16"/>
      <c r="N24" s="16">
        <f>'2017'!J21</f>
        <v>0.20623054710060093</v>
      </c>
      <c r="O24" s="8"/>
    </row>
    <row r="25" spans="1:15" x14ac:dyDescent="0.3">
      <c r="A25" s="17" t="s">
        <v>12</v>
      </c>
      <c r="B25">
        <v>12.5</v>
      </c>
      <c r="C25" s="8">
        <f t="shared" si="8"/>
        <v>1.206192179394193</v>
      </c>
      <c r="F25" s="24" t="s">
        <v>12</v>
      </c>
      <c r="G25" s="8"/>
      <c r="H25" s="8"/>
      <c r="I25">
        <f t="shared" si="9"/>
        <v>5.3999999999999999E-2</v>
      </c>
      <c r="J25" s="16">
        <f>'2017'!J22</f>
        <v>0.17628714622641511</v>
      </c>
      <c r="K25" s="16"/>
      <c r="L25" s="16">
        <f t="shared" si="10"/>
        <v>5.3999999999999999E-2</v>
      </c>
      <c r="M25" s="16"/>
      <c r="N25" s="16">
        <f>'2017'!J22</f>
        <v>0.17628714622641511</v>
      </c>
      <c r="O25" s="8"/>
    </row>
    <row r="26" spans="1:15" x14ac:dyDescent="0.3">
      <c r="A26" s="24" t="s">
        <v>13</v>
      </c>
      <c r="B26">
        <v>9</v>
      </c>
      <c r="C26" s="8">
        <f t="shared" si="8"/>
        <v>0.86845836916381891</v>
      </c>
      <c r="F26" s="24" t="s">
        <v>13</v>
      </c>
      <c r="G26" s="8"/>
      <c r="H26" s="8"/>
      <c r="I26">
        <f t="shared" si="9"/>
        <v>5.3999999999999999E-2</v>
      </c>
      <c r="J26" s="16">
        <f>'2017'!J23</f>
        <v>0.16459877197470851</v>
      </c>
      <c r="K26" s="16"/>
      <c r="L26" s="16">
        <f t="shared" si="10"/>
        <v>5.3999999999999999E-2</v>
      </c>
      <c r="M26" s="16"/>
      <c r="N26" s="16">
        <f>'2017'!J23</f>
        <v>0.16459877197470851</v>
      </c>
      <c r="O26" s="8"/>
    </row>
    <row r="27" spans="1:15" x14ac:dyDescent="0.3">
      <c r="A27" s="17" t="s">
        <v>138</v>
      </c>
      <c r="B27">
        <v>7.5</v>
      </c>
      <c r="C27" s="8">
        <f t="shared" si="8"/>
        <v>0.7237153076365157</v>
      </c>
      <c r="F27" s="17" t="s">
        <v>138</v>
      </c>
      <c r="G27" s="8"/>
      <c r="H27" s="8"/>
      <c r="I27">
        <f t="shared" si="9"/>
        <v>5.3999999999999999E-2</v>
      </c>
      <c r="J27" s="16">
        <f>'2017'!J24</f>
        <v>0.15069629712872953</v>
      </c>
      <c r="K27" s="16"/>
      <c r="L27" s="16">
        <f t="shared" si="10"/>
        <v>5.3999999999999999E-2</v>
      </c>
      <c r="M27" s="16"/>
      <c r="N27" s="16">
        <f>'2017'!J24</f>
        <v>0.15069629712872953</v>
      </c>
      <c r="O27" s="8"/>
    </row>
    <row r="28" spans="1:15" x14ac:dyDescent="0.3">
      <c r="A28" s="17" t="s">
        <v>139</v>
      </c>
      <c r="B28">
        <v>3.5</v>
      </c>
      <c r="C28" s="8">
        <f t="shared" si="8"/>
        <v>0.33773381023037402</v>
      </c>
      <c r="F28" s="17" t="s">
        <v>139</v>
      </c>
      <c r="G28" s="8"/>
      <c r="H28" s="8"/>
      <c r="I28">
        <f t="shared" si="9"/>
        <v>5.3999999999999999E-2</v>
      </c>
      <c r="J28" s="16">
        <f>'2040'!J27</f>
        <v>6.7000000000000004E-2</v>
      </c>
      <c r="K28" s="7"/>
      <c r="L28" s="16">
        <f t="shared" si="10"/>
        <v>5.3999999999999999E-2</v>
      </c>
      <c r="M28" s="16"/>
      <c r="N28" s="16">
        <f>'2017'!J25</f>
        <v>0.2692514531099427</v>
      </c>
      <c r="O28" s="8"/>
    </row>
    <row r="29" spans="1:15" x14ac:dyDescent="0.3">
      <c r="A29" s="24" t="s">
        <v>140</v>
      </c>
      <c r="B29">
        <v>0</v>
      </c>
      <c r="C29" s="8">
        <f t="shared" si="8"/>
        <v>0</v>
      </c>
      <c r="F29" s="24" t="s">
        <v>140</v>
      </c>
      <c r="G29" s="8"/>
      <c r="H29" s="8"/>
      <c r="I29">
        <f t="shared" si="9"/>
        <v>5.3999999999999999E-2</v>
      </c>
      <c r="J29" s="16">
        <f>'2040'!J28</f>
        <v>5.3999999999999999E-2</v>
      </c>
      <c r="K29" s="7"/>
      <c r="L29" s="16">
        <f t="shared" si="10"/>
        <v>5.3999999999999999E-2</v>
      </c>
      <c r="M29" s="16"/>
      <c r="N29" s="16"/>
      <c r="O29" s="8"/>
    </row>
    <row r="30" spans="1:15" x14ac:dyDescent="0.3">
      <c r="A30" s="24" t="s">
        <v>141</v>
      </c>
      <c r="B30">
        <v>0</v>
      </c>
      <c r="C30" s="8">
        <f t="shared" si="8"/>
        <v>0</v>
      </c>
      <c r="F30" s="24" t="s">
        <v>141</v>
      </c>
      <c r="G30" s="8"/>
      <c r="H30" s="8"/>
      <c r="I30">
        <f t="shared" si="9"/>
        <v>5.3999999999999999E-2</v>
      </c>
      <c r="J30" s="16">
        <f>B6</f>
        <v>5.3999999999999999E-2</v>
      </c>
      <c r="K30" s="7"/>
      <c r="L30" s="16">
        <f t="shared" si="10"/>
        <v>5.3999999999999999E-2</v>
      </c>
      <c r="M30" s="16"/>
      <c r="N30" s="16"/>
      <c r="O30" s="8"/>
    </row>
    <row r="31" spans="1:15" x14ac:dyDescent="0.3">
      <c r="B31">
        <f>SUM(B18:B30)</f>
        <v>100</v>
      </c>
      <c r="F31" s="25" t="s">
        <v>43</v>
      </c>
      <c r="G31" s="7"/>
      <c r="H31" s="7"/>
      <c r="I31" s="2">
        <f>AVERAGE(I19:I28)</f>
        <v>5.4000000000000006E-2</v>
      </c>
      <c r="J31" s="7">
        <f>(1/O15)*(SUM(S2:S14))</f>
        <v>0.19280399939282039</v>
      </c>
      <c r="L31" s="28">
        <f>AVERAGE(L18:L28)</f>
        <v>5.4000000000000006E-2</v>
      </c>
      <c r="M31" s="28"/>
      <c r="N31" s="7">
        <f>AVERAGE(N18:N30)</f>
        <v>0.28495220258867443</v>
      </c>
      <c r="O31" s="7">
        <f>O47/O15</f>
        <v>0.18822309119550307</v>
      </c>
    </row>
    <row r="32" spans="1:15" x14ac:dyDescent="0.3">
      <c r="K32" s="35"/>
      <c r="L32" s="35"/>
      <c r="M32" s="35"/>
      <c r="N32" s="35"/>
    </row>
    <row r="33" spans="1:15" ht="57.6" x14ac:dyDescent="0.3">
      <c r="A33" s="26" t="s">
        <v>95</v>
      </c>
      <c r="B33" s="18" t="s">
        <v>52</v>
      </c>
      <c r="F33" s="23" t="s">
        <v>114</v>
      </c>
      <c r="G33" s="23"/>
      <c r="H33" s="23"/>
      <c r="I33" s="23" t="s">
        <v>57</v>
      </c>
      <c r="J33" s="23" t="s">
        <v>60</v>
      </c>
      <c r="K33" s="23"/>
      <c r="L33" s="23" t="s">
        <v>136</v>
      </c>
      <c r="M33" s="23"/>
      <c r="N33" s="23" t="s">
        <v>144</v>
      </c>
      <c r="O33" s="23" t="s">
        <v>61</v>
      </c>
    </row>
    <row r="34" spans="1:15" x14ac:dyDescent="0.3">
      <c r="A34" s="17" t="s">
        <v>5</v>
      </c>
      <c r="B34" s="3">
        <v>1.8</v>
      </c>
      <c r="F34" s="24" t="s">
        <v>5</v>
      </c>
      <c r="I34" s="8">
        <f t="shared" ref="I34:J44" si="11">I2*I18</f>
        <v>5.2107502149829135E-3</v>
      </c>
      <c r="J34" s="8">
        <f t="shared" si="11"/>
        <v>3.6421672962568383</v>
      </c>
      <c r="K34" s="8"/>
      <c r="L34" s="8"/>
      <c r="M34" s="8"/>
      <c r="N34" s="8">
        <f>N2*N18</f>
        <v>0.24995189999999995</v>
      </c>
      <c r="O34" s="8">
        <f t="shared" ref="O34:O46" si="12">SUM(I34:N34)</f>
        <v>3.8973299464718214</v>
      </c>
    </row>
    <row r="35" spans="1:15" x14ac:dyDescent="0.3">
      <c r="A35" s="17" t="s">
        <v>6</v>
      </c>
      <c r="B35" s="3">
        <v>2.5</v>
      </c>
      <c r="F35" s="24" t="s">
        <v>6</v>
      </c>
      <c r="I35" s="8">
        <f t="shared" si="11"/>
        <v>5.2107502149829135E-3</v>
      </c>
      <c r="J35" s="8">
        <f t="shared" si="11"/>
        <v>3.4740440073772905</v>
      </c>
      <c r="K35" s="8"/>
      <c r="L35" s="8"/>
      <c r="M35" s="8"/>
      <c r="N35" s="8">
        <f t="shared" ref="N35:N46" si="13">N3*N19</f>
        <v>0.27879049999999994</v>
      </c>
      <c r="O35" s="8">
        <f t="shared" si="12"/>
        <v>3.7580452575922734</v>
      </c>
    </row>
    <row r="36" spans="1:15" x14ac:dyDescent="0.3">
      <c r="A36" s="17" t="s">
        <v>7</v>
      </c>
      <c r="B36" s="3">
        <v>11.3</v>
      </c>
      <c r="F36" s="24" t="s">
        <v>7</v>
      </c>
      <c r="I36" s="8">
        <f t="shared" si="11"/>
        <v>3.6475251504880395E-2</v>
      </c>
      <c r="J36" s="8">
        <f t="shared" si="11"/>
        <v>11.000671723419428</v>
      </c>
      <c r="K36" s="8"/>
      <c r="L36" s="8"/>
      <c r="M36" s="8"/>
      <c r="N36" s="8">
        <f t="shared" si="13"/>
        <v>0.82136809999999993</v>
      </c>
      <c r="O36" s="8">
        <f t="shared" si="12"/>
        <v>11.858515074924309</v>
      </c>
    </row>
    <row r="37" spans="1:15" x14ac:dyDescent="0.3">
      <c r="A37" s="17" t="s">
        <v>8</v>
      </c>
      <c r="B37" s="3">
        <v>10.4</v>
      </c>
      <c r="F37" s="24" t="s">
        <v>8</v>
      </c>
      <c r="I37" s="8">
        <f t="shared" si="11"/>
        <v>3.1264501289897481E-2</v>
      </c>
      <c r="J37" s="8">
        <f t="shared" si="11"/>
        <v>8.8662212633199751</v>
      </c>
      <c r="K37" s="8"/>
      <c r="L37" s="8"/>
      <c r="M37" s="8"/>
      <c r="N37" s="8">
        <f t="shared" si="13"/>
        <v>0.62423635</v>
      </c>
      <c r="O37" s="8">
        <f t="shared" si="12"/>
        <v>9.5217221146098723</v>
      </c>
    </row>
    <row r="38" spans="1:15" x14ac:dyDescent="0.3">
      <c r="A38" s="17" t="s">
        <v>9</v>
      </c>
      <c r="B38" s="3">
        <v>19</v>
      </c>
      <c r="F38" s="24" t="s">
        <v>9</v>
      </c>
      <c r="I38" s="8">
        <f t="shared" si="11"/>
        <v>0.11724187983711554</v>
      </c>
      <c r="J38" s="8">
        <f t="shared" si="11"/>
        <v>12.824944606060146</v>
      </c>
      <c r="K38" s="8"/>
      <c r="L38" s="8"/>
      <c r="M38" s="8"/>
      <c r="N38" s="8">
        <f t="shared" si="13"/>
        <v>0.83319200000000015</v>
      </c>
      <c r="O38" s="8">
        <f t="shared" si="12"/>
        <v>13.775378485897262</v>
      </c>
    </row>
    <row r="39" spans="1:15" x14ac:dyDescent="0.3">
      <c r="A39" s="17" t="s">
        <v>10</v>
      </c>
      <c r="B39" s="3">
        <v>7.3</v>
      </c>
      <c r="F39" s="24" t="s">
        <v>10</v>
      </c>
      <c r="I39" s="8">
        <f t="shared" si="11"/>
        <v>6.5134377687286416E-2</v>
      </c>
      <c r="J39" s="8">
        <f t="shared" si="11"/>
        <v>4.3408954866328875</v>
      </c>
      <c r="K39" s="8"/>
      <c r="L39" s="8"/>
      <c r="M39" s="8"/>
      <c r="N39" s="8">
        <f t="shared" si="13"/>
        <v>0.26639619999999997</v>
      </c>
      <c r="O39" s="8">
        <f t="shared" si="12"/>
        <v>4.6724260643201738</v>
      </c>
    </row>
    <row r="40" spans="1:15" x14ac:dyDescent="0.3">
      <c r="A40" s="17" t="s">
        <v>11</v>
      </c>
      <c r="B40" s="3">
        <v>12.118866310478575</v>
      </c>
      <c r="F40" s="24" t="s">
        <v>11</v>
      </c>
      <c r="I40" s="8">
        <f t="shared" si="11"/>
        <v>9.1188128762200976E-2</v>
      </c>
      <c r="J40" s="8">
        <f t="shared" si="11"/>
        <v>4.5187158714699533</v>
      </c>
      <c r="K40" s="8"/>
      <c r="L40" s="8"/>
      <c r="M40" s="8"/>
      <c r="N40" s="8">
        <f t="shared" si="13"/>
        <v>0.26424319999999996</v>
      </c>
      <c r="O40" s="8">
        <f t="shared" si="12"/>
        <v>4.8741472002321542</v>
      </c>
    </row>
    <row r="41" spans="1:15" x14ac:dyDescent="0.3">
      <c r="A41" s="17" t="s">
        <v>12</v>
      </c>
      <c r="B41" s="3">
        <v>10.1</v>
      </c>
      <c r="F41" s="24" t="s">
        <v>12</v>
      </c>
      <c r="I41" s="8">
        <f t="shared" si="11"/>
        <v>6.5134377687286416E-2</v>
      </c>
      <c r="J41" s="8">
        <f t="shared" si="11"/>
        <v>5.1157942840042328</v>
      </c>
      <c r="K41" s="8"/>
      <c r="L41" s="8"/>
      <c r="M41" s="8"/>
      <c r="N41" s="8">
        <f t="shared" si="13"/>
        <v>0.28403384999999998</v>
      </c>
      <c r="O41" s="8">
        <f t="shared" si="12"/>
        <v>5.4649625116915193</v>
      </c>
    </row>
    <row r="42" spans="1:15" x14ac:dyDescent="0.3">
      <c r="A42" s="17" t="s">
        <v>13</v>
      </c>
      <c r="B42" s="3">
        <v>9</v>
      </c>
      <c r="F42" s="24" t="s">
        <v>13</v>
      </c>
      <c r="I42" s="8">
        <f t="shared" si="11"/>
        <v>4.6896751934846222E-2</v>
      </c>
      <c r="J42" s="8">
        <f t="shared" si="11"/>
        <v>4.0871801695329921</v>
      </c>
      <c r="K42" s="8"/>
      <c r="L42" s="8"/>
      <c r="M42" s="8"/>
      <c r="N42" s="8">
        <f t="shared" si="13"/>
        <v>0.22517935000000003</v>
      </c>
      <c r="O42" s="8">
        <f t="shared" si="12"/>
        <v>4.3592562714678387</v>
      </c>
    </row>
    <row r="43" spans="1:15" x14ac:dyDescent="0.3">
      <c r="A43" s="17" t="s">
        <v>138</v>
      </c>
      <c r="B43" s="3">
        <v>6.8</v>
      </c>
      <c r="F43" s="17" t="s">
        <v>138</v>
      </c>
      <c r="I43" s="8">
        <f t="shared" si="11"/>
        <v>3.9080626612371848E-2</v>
      </c>
      <c r="J43" s="8">
        <f t="shared" si="11"/>
        <v>5.7705071870276976</v>
      </c>
      <c r="K43" s="7"/>
      <c r="L43" s="7"/>
      <c r="M43" s="7"/>
      <c r="N43" s="8">
        <f t="shared" si="13"/>
        <v>0.13409709999999997</v>
      </c>
      <c r="O43" s="8">
        <f t="shared" si="12"/>
        <v>5.9436849136400696</v>
      </c>
    </row>
    <row r="44" spans="1:15" x14ac:dyDescent="0.3">
      <c r="A44" s="17" t="s">
        <v>139</v>
      </c>
      <c r="B44" s="3">
        <v>9.6811336895214311</v>
      </c>
      <c r="F44" s="17" t="s">
        <v>139</v>
      </c>
      <c r="I44" s="8">
        <f t="shared" si="11"/>
        <v>1.8237625752440197E-2</v>
      </c>
      <c r="J44" s="8">
        <f t="shared" si="11"/>
        <v>2.5486065730547973</v>
      </c>
      <c r="L44" s="8"/>
      <c r="M44" s="8"/>
      <c r="N44" s="8">
        <f t="shared" si="13"/>
        <v>0</v>
      </c>
      <c r="O44" s="8">
        <f t="shared" si="12"/>
        <v>2.5668441988072375</v>
      </c>
    </row>
    <row r="45" spans="1:15" x14ac:dyDescent="0.3">
      <c r="A45" s="24" t="s">
        <v>140</v>
      </c>
      <c r="B45" s="3"/>
      <c r="F45" s="24" t="s">
        <v>140</v>
      </c>
      <c r="I45" s="8">
        <f>I13*I29</f>
        <v>0</v>
      </c>
      <c r="J45" s="8">
        <f>J13*J29</f>
        <v>2.8662758117985336</v>
      </c>
      <c r="L45" s="8"/>
      <c r="M45" s="8"/>
      <c r="N45" s="8">
        <f t="shared" si="13"/>
        <v>0</v>
      </c>
      <c r="O45" s="8">
        <f t="shared" si="12"/>
        <v>2.8662758117985336</v>
      </c>
    </row>
    <row r="46" spans="1:15" x14ac:dyDescent="0.3">
      <c r="A46" s="24" t="s">
        <v>141</v>
      </c>
      <c r="B46" s="3"/>
      <c r="F46" s="24" t="s">
        <v>141</v>
      </c>
      <c r="I46" s="8">
        <f>I14*I30</f>
        <v>0</v>
      </c>
      <c r="J46" s="8">
        <f>J14*J30</f>
        <v>1.5542334679587313</v>
      </c>
      <c r="L46" s="8">
        <f>L30*ForecastingBuildingStock!AG12</f>
        <v>0.32111117192196187</v>
      </c>
      <c r="M46" s="8"/>
      <c r="N46" s="8">
        <f t="shared" si="13"/>
        <v>0</v>
      </c>
      <c r="O46" s="8">
        <f t="shared" si="12"/>
        <v>1.8753446398806932</v>
      </c>
    </row>
    <row r="47" spans="1:15" x14ac:dyDescent="0.3">
      <c r="F47" s="2" t="s">
        <v>15</v>
      </c>
      <c r="G47" s="2"/>
      <c r="H47" s="2"/>
      <c r="I47" s="7">
        <f>SUM(I34:I46)</f>
        <v>0.52107502149829121</v>
      </c>
      <c r="J47" s="7">
        <f>SUM(J34:J46)</f>
        <v>70.610257747913494</v>
      </c>
      <c r="L47" s="7">
        <f>SUM(L34:L46)</f>
        <v>0.32111117192196187</v>
      </c>
      <c r="M47" s="7"/>
      <c r="N47" s="7">
        <f>SUM(N34:N46)</f>
        <v>3.9814885500000003</v>
      </c>
      <c r="O47" s="7">
        <f>SUM(O34:O46)</f>
        <v>75.433932491333749</v>
      </c>
    </row>
    <row r="48" spans="1:15" x14ac:dyDescent="0.3">
      <c r="A48" s="26" t="s">
        <v>98</v>
      </c>
      <c r="B48" s="26" t="s">
        <v>52</v>
      </c>
      <c r="C48" s="26" t="s">
        <v>99</v>
      </c>
    </row>
    <row r="49" spans="1:3" x14ac:dyDescent="0.3">
      <c r="A49" s="17" t="s">
        <v>5</v>
      </c>
      <c r="B49">
        <v>1.2</v>
      </c>
      <c r="C49" s="8">
        <f>(ForecastingBuildingStock!$AG$20/100)*B49</f>
        <v>1.8822969086400822E-2</v>
      </c>
    </row>
    <row r="50" spans="1:3" x14ac:dyDescent="0.3">
      <c r="A50" s="17" t="s">
        <v>6</v>
      </c>
      <c r="B50">
        <v>6</v>
      </c>
      <c r="C50" s="8">
        <f>(ForecastingBuildingStock!$AG$20/100)*B50</f>
        <v>9.4114845432004116E-2</v>
      </c>
    </row>
    <row r="51" spans="1:3" x14ac:dyDescent="0.3">
      <c r="A51" s="17" t="s">
        <v>7</v>
      </c>
      <c r="B51">
        <v>25.8</v>
      </c>
      <c r="C51" s="8">
        <f>(ForecastingBuildingStock!$AG$20/100)*B51</f>
        <v>0.40469383535761771</v>
      </c>
    </row>
    <row r="52" spans="1:3" x14ac:dyDescent="0.3">
      <c r="A52" s="17" t="s">
        <v>8</v>
      </c>
      <c r="B52">
        <v>22.9</v>
      </c>
      <c r="C52" s="8">
        <f>(ForecastingBuildingStock!$AG$20/100)*B52</f>
        <v>0.35920499339881568</v>
      </c>
    </row>
    <row r="53" spans="1:3" x14ac:dyDescent="0.3">
      <c r="A53" s="17" t="s">
        <v>9</v>
      </c>
      <c r="B53">
        <v>26.8</v>
      </c>
      <c r="C53" s="8">
        <f>(ForecastingBuildingStock!$AG$20/100)*B53</f>
        <v>0.42037964292961838</v>
      </c>
    </row>
    <row r="54" spans="1:3" x14ac:dyDescent="0.3">
      <c r="A54" s="17" t="s">
        <v>10</v>
      </c>
      <c r="B54">
        <v>9</v>
      </c>
      <c r="C54" s="8">
        <f>(ForecastingBuildingStock!$AG$20/100)*B54</f>
        <v>0.14117226814800618</v>
      </c>
    </row>
    <row r="55" spans="1:3" x14ac:dyDescent="0.3">
      <c r="A55" s="17" t="s">
        <v>11</v>
      </c>
      <c r="B55">
        <v>3.2</v>
      </c>
      <c r="C55" s="8">
        <f>(ForecastingBuildingStock!$AG$20/100)*B55</f>
        <v>5.0194584230402198E-2</v>
      </c>
    </row>
    <row r="56" spans="1:3" x14ac:dyDescent="0.3">
      <c r="A56" s="17" t="s">
        <v>12</v>
      </c>
      <c r="B56">
        <v>1.5</v>
      </c>
      <c r="C56" s="8">
        <f>(ForecastingBuildingStock!$AG$20/100)*B56</f>
        <v>2.3528711358001029E-2</v>
      </c>
    </row>
    <row r="57" spans="1:3" x14ac:dyDescent="0.3">
      <c r="A57" s="17" t="s">
        <v>13</v>
      </c>
      <c r="B57">
        <v>1.3</v>
      </c>
      <c r="C57" s="8">
        <f>(ForecastingBuildingStock!$AG$20/100)*B57</f>
        <v>2.0391549843600892E-2</v>
      </c>
    </row>
    <row r="58" spans="1:3" x14ac:dyDescent="0.3">
      <c r="A58" s="17" t="s">
        <v>138</v>
      </c>
      <c r="B58">
        <v>1.1000000000000001</v>
      </c>
      <c r="C58" s="8">
        <f>(ForecastingBuildingStock!$AG$20/100)*B58</f>
        <v>1.7254388329200756E-2</v>
      </c>
    </row>
    <row r="59" spans="1:3" x14ac:dyDescent="0.3">
      <c r="A59" s="17" t="s">
        <v>139</v>
      </c>
      <c r="B59">
        <v>0.9</v>
      </c>
      <c r="C59" s="8">
        <f>(ForecastingBuildingStock!$AG$20/100)*B59</f>
        <v>1.4117226814800618E-2</v>
      </c>
    </row>
    <row r="60" spans="1:3" x14ac:dyDescent="0.3">
      <c r="A60" s="24" t="s">
        <v>140</v>
      </c>
      <c r="B60">
        <v>0.3</v>
      </c>
    </row>
    <row r="61" spans="1:3" x14ac:dyDescent="0.3">
      <c r="A61" s="24" t="s">
        <v>141</v>
      </c>
      <c r="B61">
        <v>0</v>
      </c>
    </row>
    <row r="62" spans="1:3" x14ac:dyDescent="0.3">
      <c r="B62">
        <f>SUM(B49:B61)</f>
        <v>100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32FCE-C133-4C31-B5D8-7F12CA1B68AE}">
  <dimension ref="A1:S62"/>
  <sheetViews>
    <sheetView topLeftCell="A17" workbookViewId="0">
      <selection activeCell="B18" sqref="B18:B28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2046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SUM(C18,C49)</f>
        <v>0.11661984158170645</v>
      </c>
      <c r="I2" s="8">
        <f>IF(H2&gt;=M2,0,C18)</f>
        <v>9.7591031393738342E-2</v>
      </c>
      <c r="J2" s="8">
        <f>M2-I2-K2</f>
        <v>6.9173537025612202</v>
      </c>
      <c r="K2" s="8">
        <f>IF(H2&gt;=M2,0,C49)</f>
        <v>1.902881018796811E-2</v>
      </c>
      <c r="L2" s="8"/>
      <c r="M2" s="8">
        <f>O2-N2</f>
        <v>7.0339735441429267</v>
      </c>
      <c r="N2" s="8">
        <f>'2017'!N2</f>
        <v>0.47609999999999997</v>
      </c>
      <c r="O2" s="8">
        <f>'2045'!O2-'2045'!K2</f>
        <v>7.5100735441429265</v>
      </c>
      <c r="Q2" s="3">
        <f>O2</f>
        <v>7.5100735441429265</v>
      </c>
      <c r="R2" s="3">
        <f>J18</f>
        <v>0.52499873976055444</v>
      </c>
      <c r="S2" s="3">
        <f>Q2*R2</f>
        <v>3.9427791461841171</v>
      </c>
    </row>
    <row r="3" spans="1:19" x14ac:dyDescent="0.3">
      <c r="A3" t="s">
        <v>33</v>
      </c>
      <c r="B3">
        <f>ForecastingBuildingStock!AH10</f>
        <v>2.5</v>
      </c>
      <c r="F3" s="24" t="s">
        <v>6</v>
      </c>
      <c r="G3" s="3"/>
      <c r="H3" s="3">
        <f t="shared" ref="H3:H14" si="0">SUM(C19,C50)</f>
        <v>0.19273508233357889</v>
      </c>
      <c r="I3" s="8">
        <f>IF(H3&gt;=M3,0,IF(I2=0,C19+C18,C19))</f>
        <v>9.7591031393738342E-2</v>
      </c>
      <c r="J3" s="8">
        <f>M3-I3-K3</f>
        <v>7.3604990762109992</v>
      </c>
      <c r="K3" s="8">
        <f>IF(H3&gt;=M3,0,IF(K2=0,C50+C49,C50))</f>
        <v>9.514405093984056E-2</v>
      </c>
      <c r="L3" s="8"/>
      <c r="M3" s="8">
        <f t="shared" ref="M3:M15" si="1">O3-N3</f>
        <v>7.5532341585445781</v>
      </c>
      <c r="N3" s="8">
        <f>'2017'!N3</f>
        <v>0.59839999999999993</v>
      </c>
      <c r="O3" s="8">
        <f>'2045'!O3-'2045'!K3</f>
        <v>8.151634158544578</v>
      </c>
      <c r="Q3" s="3">
        <f t="shared" ref="Q3:Q12" si="2">O3</f>
        <v>8.151634158544578</v>
      </c>
      <c r="R3" s="3">
        <f t="shared" ref="R3:R12" si="3">J19</f>
        <v>0.4658932152406417</v>
      </c>
      <c r="S3" s="3">
        <f t="shared" ref="S3:S12" si="4">Q3*R3</f>
        <v>3.7977910475897763</v>
      </c>
    </row>
    <row r="4" spans="1:19" x14ac:dyDescent="0.3">
      <c r="A4" t="s">
        <v>74</v>
      </c>
      <c r="B4" s="3">
        <f>ForecastingBuildingStock!AH26</f>
        <v>9.7591031393738348</v>
      </c>
      <c r="F4" s="24" t="s">
        <v>7</v>
      </c>
      <c r="G4" s="3"/>
      <c r="H4" s="3">
        <f t="shared" si="0"/>
        <v>1.0922566387974828</v>
      </c>
      <c r="I4" s="8">
        <f t="shared" ref="I4:I14" si="5">IF(H4&gt;=M4,0,IF(I3=0,C20+C19,C20))</f>
        <v>0.68313721975616837</v>
      </c>
      <c r="J4" s="8">
        <f t="shared" ref="J4:J14" si="6">M4-I4-K4</f>
        <v>27.709407570947619</v>
      </c>
      <c r="K4" s="8">
        <f t="shared" ref="K4:K14" si="7">IF(H4&gt;=M4,0,IF(K3=0,C51+C50,C51))</f>
        <v>0.40911941904131444</v>
      </c>
      <c r="L4" s="8"/>
      <c r="M4" s="8">
        <f t="shared" si="1"/>
        <v>28.801664209745102</v>
      </c>
      <c r="N4" s="8">
        <f>'2017'!N4</f>
        <v>2.10005</v>
      </c>
      <c r="O4" s="8">
        <f>'2045'!O4-'2045'!K4</f>
        <v>30.901714209745101</v>
      </c>
      <c r="Q4" s="3">
        <f t="shared" si="2"/>
        <v>30.901714209745101</v>
      </c>
      <c r="R4" s="3">
        <f t="shared" si="3"/>
        <v>0.391118354324897</v>
      </c>
      <c r="S4" s="3">
        <f t="shared" si="4"/>
        <v>12.08622760753379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0.94867931611615486</v>
      </c>
      <c r="I5" s="8">
        <f t="shared" si="5"/>
        <v>0.58554618836243</v>
      </c>
      <c r="J5" s="8">
        <f t="shared" si="6"/>
        <v>27.465936323484144</v>
      </c>
      <c r="K5" s="8">
        <f t="shared" si="7"/>
        <v>0.3631331277537248</v>
      </c>
      <c r="L5" s="8"/>
      <c r="M5" s="8">
        <f t="shared" si="1"/>
        <v>28.414615639600296</v>
      </c>
      <c r="N5" s="8">
        <f>'2017'!N5</f>
        <v>1.9598</v>
      </c>
      <c r="O5" s="8">
        <f>'2045'!O5-'2045'!K5</f>
        <v>30.374415639600297</v>
      </c>
      <c r="Q5" s="3">
        <f t="shared" si="2"/>
        <v>30.374415639600297</v>
      </c>
      <c r="R5" s="3">
        <f t="shared" si="3"/>
        <v>0.31852043575875089</v>
      </c>
      <c r="S5" s="3">
        <f t="shared" si="4"/>
        <v>9.6748721054429048</v>
      </c>
    </row>
    <row r="6" spans="1:19" x14ac:dyDescent="0.3">
      <c r="A6" t="s">
        <v>21</v>
      </c>
      <c r="B6">
        <f>ForecastingBuildingStock!AH14</f>
        <v>5.3999999999999999E-2</v>
      </c>
      <c r="F6" s="24" t="s">
        <v>9</v>
      </c>
      <c r="G6" s="3"/>
      <c r="H6" s="3">
        <f t="shared" si="0"/>
        <v>2.6207749672237339</v>
      </c>
      <c r="I6" s="8">
        <f t="shared" si="5"/>
        <v>2.1957982063591128</v>
      </c>
      <c r="J6" s="8">
        <f t="shared" si="6"/>
        <v>49.190556059855865</v>
      </c>
      <c r="K6" s="8">
        <f t="shared" si="7"/>
        <v>0.42497676086462116</v>
      </c>
      <c r="L6" s="8"/>
      <c r="M6" s="8">
        <f t="shared" si="1"/>
        <v>51.811331027079603</v>
      </c>
      <c r="N6" s="8">
        <f>'2017'!N6</f>
        <v>3.2249499999999998</v>
      </c>
      <c r="O6" s="8">
        <f>'2045'!O6-'2045'!K6</f>
        <v>55.036281027079603</v>
      </c>
      <c r="Q6" s="3">
        <f t="shared" si="2"/>
        <v>55.036281027079603</v>
      </c>
      <c r="R6" s="3">
        <f t="shared" si="3"/>
        <v>0.2583581140792881</v>
      </c>
      <c r="S6" s="3">
        <f t="shared" si="4"/>
        <v>14.219069772093992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8">
        <f>SUM(C23,C54)</f>
        <v>1.3626039688314902</v>
      </c>
      <c r="I7" s="8">
        <f t="shared" si="5"/>
        <v>1.2198878924217293</v>
      </c>
      <c r="J7" s="8">
        <f t="shared" si="6"/>
        <v>20.661118749466198</v>
      </c>
      <c r="K7" s="8">
        <f t="shared" si="7"/>
        <v>0.14271607640976083</v>
      </c>
      <c r="L7" s="8"/>
      <c r="M7" s="8">
        <f t="shared" si="1"/>
        <v>22.023722718297691</v>
      </c>
      <c r="N7" s="8">
        <f>'2017'!N7</f>
        <v>1.2775499999999997</v>
      </c>
      <c r="O7" s="8">
        <f>'2045'!O7-'2045'!K7</f>
        <v>23.301272718297692</v>
      </c>
      <c r="Q7" s="3">
        <f t="shared" si="2"/>
        <v>23.301272718297692</v>
      </c>
      <c r="R7" s="3">
        <f t="shared" si="3"/>
        <v>0.20852115377088962</v>
      </c>
      <c r="S7" s="3">
        <f t="shared" si="4"/>
        <v>4.8588082715495879</v>
      </c>
    </row>
    <row r="8" spans="1:19" x14ac:dyDescent="0.3">
      <c r="A8" t="s">
        <v>31</v>
      </c>
      <c r="B8" s="8">
        <f>B4*B6</f>
        <v>0.52699156952618709</v>
      </c>
      <c r="F8" s="24" t="s">
        <v>11</v>
      </c>
      <c r="G8" s="3"/>
      <c r="H8" s="3">
        <f t="shared" si="0"/>
        <v>1.7585865432250027</v>
      </c>
      <c r="I8" s="8">
        <f t="shared" si="5"/>
        <v>1.7078430493904211</v>
      </c>
      <c r="J8" s="8">
        <f t="shared" si="6"/>
        <v>21.841074526319211</v>
      </c>
      <c r="K8" s="8">
        <f t="shared" si="7"/>
        <v>5.0743493834581634E-2</v>
      </c>
      <c r="L8" s="8"/>
      <c r="M8" s="8">
        <f t="shared" si="1"/>
        <v>23.599661069544212</v>
      </c>
      <c r="N8" s="8">
        <f>'2017'!N8</f>
        <v>1.2812999999999999</v>
      </c>
      <c r="O8" s="8">
        <f>'2045'!O8-'2045'!K8</f>
        <v>24.880961069544213</v>
      </c>
      <c r="Q8" s="3">
        <f t="shared" si="2"/>
        <v>24.880961069544213</v>
      </c>
      <c r="R8" s="3">
        <f t="shared" si="3"/>
        <v>0.20623054710060093</v>
      </c>
      <c r="S8" s="3">
        <f t="shared" si="4"/>
        <v>5.1312142137608561</v>
      </c>
    </row>
    <row r="9" spans="1:19" x14ac:dyDescent="0.3">
      <c r="F9" s="24" t="s">
        <v>12</v>
      </c>
      <c r="G9" s="3"/>
      <c r="H9" s="3">
        <f t="shared" si="0"/>
        <v>1.2436739051566894</v>
      </c>
      <c r="I9" s="8">
        <f t="shared" si="5"/>
        <v>1.2198878924217293</v>
      </c>
      <c r="J9" s="8">
        <f t="shared" si="6"/>
        <v>28.982185297684246</v>
      </c>
      <c r="K9" s="8">
        <f t="shared" si="7"/>
        <v>2.378601273496014E-2</v>
      </c>
      <c r="L9" s="8"/>
      <c r="M9" s="8">
        <f t="shared" si="1"/>
        <v>30.225859202840937</v>
      </c>
      <c r="N9" s="8">
        <f>'2017'!N9</f>
        <v>1.6111999999999997</v>
      </c>
      <c r="O9" s="8">
        <f>'2045'!O9-'2045'!K9</f>
        <v>31.837059202840937</v>
      </c>
      <c r="Q9" s="3">
        <f t="shared" si="2"/>
        <v>31.837059202840937</v>
      </c>
      <c r="R9" s="3">
        <f t="shared" si="3"/>
        <v>0.17628714622641511</v>
      </c>
      <c r="S9" s="3">
        <f t="shared" si="4"/>
        <v>5.612464311110255</v>
      </c>
    </row>
    <row r="10" spans="1:19" x14ac:dyDescent="0.3">
      <c r="F10" s="24" t="s">
        <v>13</v>
      </c>
      <c r="G10" s="3"/>
      <c r="H10" s="3">
        <f t="shared" si="0"/>
        <v>0.89893382691394386</v>
      </c>
      <c r="I10" s="8">
        <f t="shared" si="5"/>
        <v>0.87831928254364511</v>
      </c>
      <c r="J10" s="8">
        <f t="shared" si="6"/>
        <v>24.800695033369994</v>
      </c>
      <c r="K10" s="8">
        <f t="shared" si="7"/>
        <v>2.061454437029879E-2</v>
      </c>
      <c r="L10" s="8"/>
      <c r="M10" s="8">
        <f t="shared" si="1"/>
        <v>25.699628860283941</v>
      </c>
      <c r="N10" s="8">
        <f>'2017'!N10</f>
        <v>1.3680500000000002</v>
      </c>
      <c r="O10" s="8">
        <f>'2045'!O10-'2045'!K10</f>
        <v>27.067678860283941</v>
      </c>
      <c r="Q10" s="3">
        <f t="shared" si="2"/>
        <v>27.067678860283941</v>
      </c>
      <c r="R10" s="3">
        <f t="shared" si="3"/>
        <v>0.16459877197470851</v>
      </c>
      <c r="S10" s="3">
        <f t="shared" si="4"/>
        <v>4.4553067006085145</v>
      </c>
    </row>
    <row r="11" spans="1:19" x14ac:dyDescent="0.3">
      <c r="F11" s="17" t="s">
        <v>138</v>
      </c>
      <c r="G11" s="3"/>
      <c r="H11" s="3">
        <f t="shared" si="0"/>
        <v>0.74937581145867505</v>
      </c>
      <c r="I11" s="8">
        <f t="shared" si="5"/>
        <v>0.73193273545303761</v>
      </c>
      <c r="J11" s="8">
        <f t="shared" si="6"/>
        <v>38.26663530553239</v>
      </c>
      <c r="K11" s="8">
        <f t="shared" si="7"/>
        <v>1.7443076005637437E-2</v>
      </c>
      <c r="L11" s="8"/>
      <c r="M11" s="8">
        <f t="shared" si="1"/>
        <v>39.016011116991066</v>
      </c>
      <c r="N11" s="8">
        <f>'2017'!N11</f>
        <v>0.88985000000000003</v>
      </c>
      <c r="O11" s="8">
        <f>'2045'!O11-'2045'!K11</f>
        <v>39.905861116991069</v>
      </c>
      <c r="Q11" s="3">
        <f t="shared" si="2"/>
        <v>39.905861116991069</v>
      </c>
      <c r="R11" s="3">
        <f t="shared" si="3"/>
        <v>0.15069629712872953</v>
      </c>
      <c r="S11" s="3">
        <f t="shared" si="4"/>
        <v>6.0136655040639004</v>
      </c>
    </row>
    <row r="12" spans="1:19" x14ac:dyDescent="0.3">
      <c r="F12" s="17" t="s">
        <v>139</v>
      </c>
      <c r="G12" s="3"/>
      <c r="H12" s="3">
        <f t="shared" si="0"/>
        <v>0.35584021751906025</v>
      </c>
      <c r="I12" s="8">
        <f t="shared" si="5"/>
        <v>0.34156860987808418</v>
      </c>
      <c r="J12" s="8">
        <f t="shared" si="6"/>
        <v>38.02079766815605</v>
      </c>
      <c r="K12" s="8">
        <f t="shared" si="7"/>
        <v>1.4271607640976085E-2</v>
      </c>
      <c r="L12" s="8"/>
      <c r="M12" s="8">
        <f t="shared" si="1"/>
        <v>38.376637885675109</v>
      </c>
      <c r="N12" s="8">
        <v>0</v>
      </c>
      <c r="O12" s="8">
        <f>'2045'!O12-'2045'!K12</f>
        <v>38.376637885675109</v>
      </c>
      <c r="Q12" s="3">
        <f t="shared" si="2"/>
        <v>38.376637885675109</v>
      </c>
      <c r="R12" s="3">
        <f t="shared" si="3"/>
        <v>6.7000000000000004E-2</v>
      </c>
      <c r="S12" s="3">
        <f t="shared" si="4"/>
        <v>2.5712347383402325</v>
      </c>
    </row>
    <row r="13" spans="1:19" x14ac:dyDescent="0.3">
      <c r="F13" s="24" t="s">
        <v>140</v>
      </c>
      <c r="G13" s="3"/>
      <c r="H13" s="3">
        <f t="shared" si="0"/>
        <v>4.7572025469920275E-3</v>
      </c>
      <c r="I13" s="8">
        <f t="shared" si="5"/>
        <v>0</v>
      </c>
      <c r="J13" s="8">
        <f t="shared" si="6"/>
        <v>53.074424497425859</v>
      </c>
      <c r="K13" s="8">
        <f t="shared" si="7"/>
        <v>4.7572025469920275E-3</v>
      </c>
      <c r="L13" s="8"/>
      <c r="M13" s="8">
        <f t="shared" si="1"/>
        <v>53.07918169997285</v>
      </c>
      <c r="N13" s="8">
        <v>0</v>
      </c>
      <c r="O13" s="8">
        <f>'2045'!O13-'2045'!K13</f>
        <v>53.07918169997285</v>
      </c>
      <c r="Q13" s="3">
        <f>O13</f>
        <v>53.07918169997285</v>
      </c>
      <c r="R13" s="3">
        <f>J29</f>
        <v>5.3999999999999999E-2</v>
      </c>
      <c r="S13" s="3">
        <f>Q13*R13</f>
        <v>2.8662758117985336</v>
      </c>
    </row>
    <row r="14" spans="1:19" x14ac:dyDescent="0.3">
      <c r="F14" s="24" t="s">
        <v>141</v>
      </c>
      <c r="G14" s="3"/>
      <c r="H14" s="3">
        <f t="shared" si="0"/>
        <v>0</v>
      </c>
      <c r="I14" s="8">
        <f t="shared" si="5"/>
        <v>0</v>
      </c>
      <c r="J14" s="8">
        <f t="shared" si="6"/>
        <v>34.72860444223506</v>
      </c>
      <c r="K14" s="8">
        <f t="shared" si="7"/>
        <v>0</v>
      </c>
      <c r="L14" s="8">
        <f>ForecastingBuildingStock!AH12</f>
        <v>6.0115312110921266</v>
      </c>
      <c r="M14" s="8">
        <f t="shared" si="1"/>
        <v>34.72860444223506</v>
      </c>
      <c r="N14" s="8">
        <v>0</v>
      </c>
      <c r="O14" s="8">
        <f>'2045'!O14-'2045'!I14-'2045'!K14+'2045'!L14</f>
        <v>34.72860444223506</v>
      </c>
      <c r="Q14" s="3">
        <f>O14</f>
        <v>34.72860444223506</v>
      </c>
      <c r="R14" s="3">
        <f>J30</f>
        <v>5.3999999999999999E-2</v>
      </c>
      <c r="S14" s="3">
        <f>Q14*R14</f>
        <v>1.8753446398806932</v>
      </c>
    </row>
    <row r="15" spans="1:19" x14ac:dyDescent="0.3">
      <c r="F15" s="25" t="s">
        <v>15</v>
      </c>
      <c r="G15" s="5"/>
      <c r="H15" s="5"/>
      <c r="I15" s="5">
        <f>ForecastingBuildingStock!AH26</f>
        <v>9.7591031393738348</v>
      </c>
      <c r="J15" s="7">
        <f>M15-I15-K15</f>
        <v>379.01928825324887</v>
      </c>
      <c r="K15" s="5">
        <f>SUM(K2:K14)</f>
        <v>1.5857341823306759</v>
      </c>
      <c r="L15" s="5">
        <f>SUM(L2:L14)</f>
        <v>6.0115312110921266</v>
      </c>
      <c r="M15" s="5">
        <f t="shared" si="1"/>
        <v>390.36412557495339</v>
      </c>
      <c r="N15" s="7">
        <f>'2017'!N12</f>
        <v>14.78725</v>
      </c>
      <c r="O15" s="5">
        <f>SUM(O2:O14)</f>
        <v>405.15137557495342</v>
      </c>
    </row>
    <row r="17" spans="1:15" ht="55.2" customHeight="1" x14ac:dyDescent="0.3">
      <c r="A17" s="32" t="s">
        <v>51</v>
      </c>
      <c r="B17" s="18" t="s">
        <v>52</v>
      </c>
      <c r="F17" s="23" t="s">
        <v>50</v>
      </c>
      <c r="G17" s="23"/>
      <c r="H17" s="23"/>
      <c r="I17" s="23" t="s">
        <v>112</v>
      </c>
      <c r="J17" s="23" t="s">
        <v>113</v>
      </c>
      <c r="K17" s="23"/>
      <c r="L17" s="23" t="s">
        <v>135</v>
      </c>
      <c r="M17" s="23"/>
      <c r="N17" s="23" t="s">
        <v>143</v>
      </c>
      <c r="O17" s="23" t="s">
        <v>106</v>
      </c>
    </row>
    <row r="18" spans="1:15" x14ac:dyDescent="0.3">
      <c r="A18" s="17" t="s">
        <v>5</v>
      </c>
      <c r="B18">
        <v>1</v>
      </c>
      <c r="C18" s="8">
        <f>($I$15/100)*B18</f>
        <v>9.7591031393738342E-2</v>
      </c>
      <c r="F18" s="24" t="s">
        <v>5</v>
      </c>
      <c r="G18" s="8"/>
      <c r="H18" s="8"/>
      <c r="I18">
        <f>$B$6</f>
        <v>5.3999999999999999E-2</v>
      </c>
      <c r="J18" s="16">
        <f>'2017'!J15</f>
        <v>0.52499873976055444</v>
      </c>
      <c r="K18" s="16"/>
      <c r="L18" s="16">
        <f>$B$6</f>
        <v>5.3999999999999999E-2</v>
      </c>
      <c r="M18" s="16"/>
      <c r="N18" s="16">
        <f>'2017'!J15</f>
        <v>0.52499873976055444</v>
      </c>
      <c r="O18" s="8"/>
    </row>
    <row r="19" spans="1:15" x14ac:dyDescent="0.3">
      <c r="A19" s="24" t="s">
        <v>6</v>
      </c>
      <c r="B19">
        <v>1</v>
      </c>
      <c r="C19" s="8">
        <f t="shared" ref="C19:C30" si="8">($I$15/100)*B19</f>
        <v>9.7591031393738342E-2</v>
      </c>
      <c r="F19" s="24" t="s">
        <v>6</v>
      </c>
      <c r="G19" s="8"/>
      <c r="H19" s="8"/>
      <c r="I19">
        <f t="shared" ref="I19:I30" si="9">$B$6</f>
        <v>5.3999999999999999E-2</v>
      </c>
      <c r="J19" s="16">
        <f>'2017'!J16</f>
        <v>0.4658932152406417</v>
      </c>
      <c r="K19" s="16"/>
      <c r="L19" s="16">
        <f t="shared" ref="L19:L30" si="10">$B$6</f>
        <v>5.3999999999999999E-2</v>
      </c>
      <c r="M19" s="16"/>
      <c r="N19" s="16">
        <f>'2017'!J16</f>
        <v>0.4658932152406417</v>
      </c>
      <c r="O19" s="8"/>
    </row>
    <row r="20" spans="1:15" x14ac:dyDescent="0.3">
      <c r="A20" s="17" t="s">
        <v>7</v>
      </c>
      <c r="B20">
        <v>7</v>
      </c>
      <c r="C20" s="8">
        <f t="shared" si="8"/>
        <v>0.68313721975616837</v>
      </c>
      <c r="F20" s="24" t="s">
        <v>7</v>
      </c>
      <c r="G20" s="8"/>
      <c r="H20" s="8"/>
      <c r="I20">
        <f t="shared" si="9"/>
        <v>5.3999999999999999E-2</v>
      </c>
      <c r="J20" s="16">
        <f>'2017'!J17</f>
        <v>0.391118354324897</v>
      </c>
      <c r="K20" s="16"/>
      <c r="L20" s="16">
        <f t="shared" si="10"/>
        <v>5.3999999999999999E-2</v>
      </c>
      <c r="M20" s="16"/>
      <c r="N20" s="16">
        <f>'2017'!J17</f>
        <v>0.391118354324897</v>
      </c>
      <c r="O20" s="8"/>
    </row>
    <row r="21" spans="1:15" x14ac:dyDescent="0.3">
      <c r="A21" s="24" t="s">
        <v>8</v>
      </c>
      <c r="B21">
        <v>6</v>
      </c>
      <c r="C21" s="8">
        <f t="shared" si="8"/>
        <v>0.58554618836243</v>
      </c>
      <c r="F21" s="24" t="s">
        <v>8</v>
      </c>
      <c r="G21" s="8"/>
      <c r="H21" s="8"/>
      <c r="I21">
        <f t="shared" si="9"/>
        <v>5.3999999999999999E-2</v>
      </c>
      <c r="J21" s="16">
        <f>'2017'!J18</f>
        <v>0.31852043575875089</v>
      </c>
      <c r="K21" s="16"/>
      <c r="L21" s="16">
        <f t="shared" si="10"/>
        <v>5.3999999999999999E-2</v>
      </c>
      <c r="M21" s="16"/>
      <c r="N21" s="16">
        <f>'2017'!J18</f>
        <v>0.31852043575875089</v>
      </c>
      <c r="O21" s="8"/>
    </row>
    <row r="22" spans="1:15" x14ac:dyDescent="0.3">
      <c r="A22" s="17" t="s">
        <v>9</v>
      </c>
      <c r="B22">
        <v>22.5</v>
      </c>
      <c r="C22" s="8">
        <f t="shared" si="8"/>
        <v>2.1957982063591128</v>
      </c>
      <c r="F22" s="24" t="s">
        <v>9</v>
      </c>
      <c r="G22" s="8"/>
      <c r="H22" s="8"/>
      <c r="I22">
        <f t="shared" si="9"/>
        <v>5.3999999999999999E-2</v>
      </c>
      <c r="J22" s="16">
        <f>'2017'!J19</f>
        <v>0.2583581140792881</v>
      </c>
      <c r="K22" s="16"/>
      <c r="L22" s="16">
        <f t="shared" si="10"/>
        <v>5.3999999999999999E-2</v>
      </c>
      <c r="M22" s="16"/>
      <c r="N22" s="16">
        <f>'2017'!J19</f>
        <v>0.2583581140792881</v>
      </c>
      <c r="O22" s="8"/>
    </row>
    <row r="23" spans="1:15" x14ac:dyDescent="0.3">
      <c r="A23" s="24" t="s">
        <v>10</v>
      </c>
      <c r="B23">
        <v>12.5</v>
      </c>
      <c r="C23" s="8">
        <f t="shared" si="8"/>
        <v>1.2198878924217293</v>
      </c>
      <c r="F23" s="24" t="s">
        <v>10</v>
      </c>
      <c r="G23" s="8"/>
      <c r="H23" s="8"/>
      <c r="I23">
        <f t="shared" si="9"/>
        <v>5.3999999999999999E-2</v>
      </c>
      <c r="J23" s="16">
        <f>'2017'!J20</f>
        <v>0.20852115377088962</v>
      </c>
      <c r="K23" s="16"/>
      <c r="L23" s="16">
        <f t="shared" si="10"/>
        <v>5.3999999999999999E-2</v>
      </c>
      <c r="M23" s="16"/>
      <c r="N23" s="16">
        <f>'2017'!J20</f>
        <v>0.20852115377088962</v>
      </c>
      <c r="O23" s="8"/>
    </row>
    <row r="24" spans="1:15" x14ac:dyDescent="0.3">
      <c r="A24" s="17" t="s">
        <v>11</v>
      </c>
      <c r="B24">
        <v>17.5</v>
      </c>
      <c r="C24" s="8">
        <f t="shared" si="8"/>
        <v>1.7078430493904211</v>
      </c>
      <c r="F24" s="24" t="s">
        <v>11</v>
      </c>
      <c r="G24" s="8"/>
      <c r="H24" s="8"/>
      <c r="I24">
        <f t="shared" si="9"/>
        <v>5.3999999999999999E-2</v>
      </c>
      <c r="J24" s="16">
        <f>'2017'!J21</f>
        <v>0.20623054710060093</v>
      </c>
      <c r="K24" s="16"/>
      <c r="L24" s="16">
        <f t="shared" si="10"/>
        <v>5.3999999999999999E-2</v>
      </c>
      <c r="M24" s="16"/>
      <c r="N24" s="16">
        <f>'2017'!J21</f>
        <v>0.20623054710060093</v>
      </c>
      <c r="O24" s="8"/>
    </row>
    <row r="25" spans="1:15" x14ac:dyDescent="0.3">
      <c r="A25" s="24" t="s">
        <v>12</v>
      </c>
      <c r="B25">
        <v>12.5</v>
      </c>
      <c r="C25" s="8">
        <f t="shared" si="8"/>
        <v>1.2198878924217293</v>
      </c>
      <c r="F25" s="24" t="s">
        <v>12</v>
      </c>
      <c r="G25" s="8"/>
      <c r="H25" s="8"/>
      <c r="I25">
        <f t="shared" si="9"/>
        <v>5.3999999999999999E-2</v>
      </c>
      <c r="J25" s="16">
        <f>'2017'!J22</f>
        <v>0.17628714622641511</v>
      </c>
      <c r="K25" s="16"/>
      <c r="L25" s="16">
        <f t="shared" si="10"/>
        <v>5.3999999999999999E-2</v>
      </c>
      <c r="M25" s="16"/>
      <c r="N25" s="16">
        <f>'2017'!J22</f>
        <v>0.17628714622641511</v>
      </c>
      <c r="O25" s="8"/>
    </row>
    <row r="26" spans="1:15" x14ac:dyDescent="0.3">
      <c r="A26" s="17" t="s">
        <v>13</v>
      </c>
      <c r="B26">
        <v>9</v>
      </c>
      <c r="C26" s="8">
        <f t="shared" si="8"/>
        <v>0.87831928254364511</v>
      </c>
      <c r="F26" s="24" t="s">
        <v>13</v>
      </c>
      <c r="G26" s="8"/>
      <c r="H26" s="8"/>
      <c r="I26">
        <f t="shared" si="9"/>
        <v>5.3999999999999999E-2</v>
      </c>
      <c r="J26" s="16">
        <f>'2017'!J23</f>
        <v>0.16459877197470851</v>
      </c>
      <c r="K26" s="16"/>
      <c r="L26" s="16">
        <f t="shared" si="10"/>
        <v>5.3999999999999999E-2</v>
      </c>
      <c r="M26" s="16"/>
      <c r="N26" s="16">
        <f>'2017'!J23</f>
        <v>0.16459877197470851</v>
      </c>
      <c r="O26" s="8"/>
    </row>
    <row r="27" spans="1:15" x14ac:dyDescent="0.3">
      <c r="A27" s="17" t="s">
        <v>138</v>
      </c>
      <c r="B27">
        <v>7.5</v>
      </c>
      <c r="C27" s="8">
        <f t="shared" si="8"/>
        <v>0.73193273545303761</v>
      </c>
      <c r="F27" s="17" t="s">
        <v>138</v>
      </c>
      <c r="G27" s="8"/>
      <c r="H27" s="8"/>
      <c r="I27">
        <f t="shared" si="9"/>
        <v>5.3999999999999999E-2</v>
      </c>
      <c r="J27" s="16">
        <f>'2017'!J24</f>
        <v>0.15069629712872953</v>
      </c>
      <c r="K27" s="16"/>
      <c r="L27" s="16">
        <f t="shared" si="10"/>
        <v>5.3999999999999999E-2</v>
      </c>
      <c r="M27" s="16"/>
      <c r="N27" s="16">
        <f>'2017'!J24</f>
        <v>0.15069629712872953</v>
      </c>
      <c r="O27" s="8"/>
    </row>
    <row r="28" spans="1:15" x14ac:dyDescent="0.3">
      <c r="A28" s="17" t="s">
        <v>139</v>
      </c>
      <c r="B28">
        <v>3.5</v>
      </c>
      <c r="C28" s="8">
        <f t="shared" si="8"/>
        <v>0.34156860987808418</v>
      </c>
      <c r="F28" s="17" t="s">
        <v>139</v>
      </c>
      <c r="G28" s="8"/>
      <c r="H28" s="8"/>
      <c r="I28">
        <f t="shared" si="9"/>
        <v>5.3999999999999999E-2</v>
      </c>
      <c r="J28" s="16">
        <f>'2040'!J27</f>
        <v>6.7000000000000004E-2</v>
      </c>
      <c r="K28" s="7"/>
      <c r="L28" s="16">
        <f t="shared" si="10"/>
        <v>5.3999999999999999E-2</v>
      </c>
      <c r="M28" s="16"/>
      <c r="N28" s="16">
        <f>'2017'!J25</f>
        <v>0.2692514531099427</v>
      </c>
      <c r="O28" s="8"/>
    </row>
    <row r="29" spans="1:15" x14ac:dyDescent="0.3">
      <c r="A29" s="24" t="s">
        <v>140</v>
      </c>
      <c r="B29">
        <v>0</v>
      </c>
      <c r="C29" s="8">
        <f t="shared" si="8"/>
        <v>0</v>
      </c>
      <c r="F29" s="24" t="s">
        <v>140</v>
      </c>
      <c r="G29" s="8"/>
      <c r="H29" s="8"/>
      <c r="I29">
        <f t="shared" si="9"/>
        <v>5.3999999999999999E-2</v>
      </c>
      <c r="J29" s="16">
        <f>'2040'!J28</f>
        <v>5.3999999999999999E-2</v>
      </c>
      <c r="K29" s="7"/>
      <c r="L29" s="16">
        <f t="shared" si="10"/>
        <v>5.3999999999999999E-2</v>
      </c>
      <c r="M29" s="16"/>
      <c r="N29" s="16"/>
      <c r="O29" s="8"/>
    </row>
    <row r="30" spans="1:15" x14ac:dyDescent="0.3">
      <c r="A30" s="24" t="s">
        <v>141</v>
      </c>
      <c r="B30">
        <v>0</v>
      </c>
      <c r="C30" s="8">
        <f t="shared" si="8"/>
        <v>0</v>
      </c>
      <c r="F30" s="24" t="s">
        <v>141</v>
      </c>
      <c r="G30" s="8"/>
      <c r="H30" s="8"/>
      <c r="I30">
        <f t="shared" si="9"/>
        <v>5.3999999999999999E-2</v>
      </c>
      <c r="J30" s="16">
        <f>B6</f>
        <v>5.3999999999999999E-2</v>
      </c>
      <c r="K30" s="7"/>
      <c r="L30" s="16">
        <f t="shared" si="10"/>
        <v>5.3999999999999999E-2</v>
      </c>
      <c r="M30" s="16"/>
      <c r="N30" s="16"/>
      <c r="O30" s="8"/>
    </row>
    <row r="31" spans="1:15" x14ac:dyDescent="0.3">
      <c r="B31">
        <f>SUM(B18:B30)</f>
        <v>100</v>
      </c>
      <c r="F31" s="25" t="s">
        <v>43</v>
      </c>
      <c r="G31" s="7"/>
      <c r="H31" s="7"/>
      <c r="I31" s="2">
        <f>AVERAGE(I19:I28)</f>
        <v>5.4000000000000006E-2</v>
      </c>
      <c r="J31" s="7">
        <f>(1/O15)*(SUM(S2:S14))</f>
        <v>0.19031171685036682</v>
      </c>
      <c r="L31" s="28">
        <f>AVERAGE(L18:L28)</f>
        <v>5.4000000000000006E-2</v>
      </c>
      <c r="M31" s="28"/>
      <c r="N31" s="7">
        <f>AVERAGE(N18:N30)</f>
        <v>0.28495220258867443</v>
      </c>
      <c r="O31" s="7">
        <f>O47/O15</f>
        <v>0.18572844642862793</v>
      </c>
    </row>
    <row r="32" spans="1:15" x14ac:dyDescent="0.3">
      <c r="K32" s="35"/>
      <c r="L32" s="35"/>
      <c r="M32" s="35"/>
      <c r="N32" s="35"/>
    </row>
    <row r="33" spans="1:15" ht="57.6" x14ac:dyDescent="0.3">
      <c r="A33" s="26" t="s">
        <v>95</v>
      </c>
      <c r="B33" s="18" t="s">
        <v>52</v>
      </c>
      <c r="F33" s="23" t="s">
        <v>114</v>
      </c>
      <c r="G33" s="23"/>
      <c r="H33" s="23"/>
      <c r="I33" s="23" t="s">
        <v>57</v>
      </c>
      <c r="J33" s="23" t="s">
        <v>60</v>
      </c>
      <c r="K33" s="23"/>
      <c r="L33" s="23" t="s">
        <v>136</v>
      </c>
      <c r="M33" s="23"/>
      <c r="N33" s="23" t="s">
        <v>144</v>
      </c>
      <c r="O33" s="23" t="s">
        <v>61</v>
      </c>
    </row>
    <row r="34" spans="1:15" x14ac:dyDescent="0.3">
      <c r="A34" s="17" t="s">
        <v>5</v>
      </c>
      <c r="B34" s="3">
        <v>1.8</v>
      </c>
      <c r="F34" s="24" t="s">
        <v>5</v>
      </c>
      <c r="I34" s="8">
        <f t="shared" ref="I34:J44" si="11">I2*I18</f>
        <v>5.2699156952618707E-3</v>
      </c>
      <c r="J34" s="8">
        <f t="shared" si="11"/>
        <v>3.6316019763226457</v>
      </c>
      <c r="K34" s="8"/>
      <c r="L34" s="8"/>
      <c r="M34" s="8"/>
      <c r="N34" s="8">
        <f>N2*N18</f>
        <v>0.24995189999999995</v>
      </c>
      <c r="O34" s="8">
        <f t="shared" ref="O34:O46" si="12">SUM(I34:N34)</f>
        <v>3.8868237920179078</v>
      </c>
    </row>
    <row r="35" spans="1:15" x14ac:dyDescent="0.3">
      <c r="A35" s="17" t="s">
        <v>6</v>
      </c>
      <c r="B35" s="3">
        <v>2.5</v>
      </c>
      <c r="F35" s="24" t="s">
        <v>6</v>
      </c>
      <c r="I35" s="8">
        <f t="shared" si="11"/>
        <v>5.2699156952618707E-3</v>
      </c>
      <c r="J35" s="8">
        <f t="shared" si="11"/>
        <v>3.4292065803917153</v>
      </c>
      <c r="K35" s="8"/>
      <c r="L35" s="8"/>
      <c r="M35" s="8"/>
      <c r="N35" s="8">
        <f t="shared" ref="N35:N46" si="13">N3*N19</f>
        <v>0.27879049999999994</v>
      </c>
      <c r="O35" s="8">
        <f t="shared" si="12"/>
        <v>3.7132669960869773</v>
      </c>
    </row>
    <row r="36" spans="1:15" x14ac:dyDescent="0.3">
      <c r="A36" s="17" t="s">
        <v>7</v>
      </c>
      <c r="B36" s="3">
        <v>11.2</v>
      </c>
      <c r="F36" s="24" t="s">
        <v>7</v>
      </c>
      <c r="I36" s="8">
        <f t="shared" si="11"/>
        <v>3.6889409866833089E-2</v>
      </c>
      <c r="J36" s="8">
        <f t="shared" si="11"/>
        <v>10.837657888466874</v>
      </c>
      <c r="K36" s="8"/>
      <c r="L36" s="8"/>
      <c r="M36" s="8"/>
      <c r="N36" s="8">
        <f t="shared" si="13"/>
        <v>0.82136809999999993</v>
      </c>
      <c r="O36" s="8">
        <f t="shared" si="12"/>
        <v>11.695915398333707</v>
      </c>
    </row>
    <row r="37" spans="1:15" x14ac:dyDescent="0.3">
      <c r="A37" s="17" t="s">
        <v>8</v>
      </c>
      <c r="B37" s="3">
        <v>10.3</v>
      </c>
      <c r="F37" s="24" t="s">
        <v>8</v>
      </c>
      <c r="I37" s="8">
        <f t="shared" si="11"/>
        <v>3.161949417157122E-2</v>
      </c>
      <c r="J37" s="8">
        <f t="shared" si="11"/>
        <v>8.7484620062782739</v>
      </c>
      <c r="K37" s="8"/>
      <c r="L37" s="8"/>
      <c r="M37" s="8"/>
      <c r="N37" s="8">
        <f t="shared" si="13"/>
        <v>0.62423635</v>
      </c>
      <c r="O37" s="8">
        <f t="shared" si="12"/>
        <v>9.4043178504498446</v>
      </c>
    </row>
    <row r="38" spans="1:15" x14ac:dyDescent="0.3">
      <c r="A38" s="17" t="s">
        <v>9</v>
      </c>
      <c r="B38" s="3">
        <v>18.899999999999999</v>
      </c>
      <c r="F38" s="24" t="s">
        <v>9</v>
      </c>
      <c r="I38" s="8">
        <f t="shared" si="11"/>
        <v>0.11857310314339209</v>
      </c>
      <c r="J38" s="8">
        <f t="shared" si="11"/>
        <v>12.708779294135859</v>
      </c>
      <c r="K38" s="8"/>
      <c r="L38" s="8"/>
      <c r="M38" s="8"/>
      <c r="N38" s="8">
        <f t="shared" si="13"/>
        <v>0.83319200000000015</v>
      </c>
      <c r="O38" s="8">
        <f t="shared" si="12"/>
        <v>13.660544397279251</v>
      </c>
    </row>
    <row r="39" spans="1:15" x14ac:dyDescent="0.3">
      <c r="A39" s="17" t="s">
        <v>10</v>
      </c>
      <c r="B39" s="3">
        <v>7.3</v>
      </c>
      <c r="F39" s="24" t="s">
        <v>10</v>
      </c>
      <c r="I39" s="8">
        <f t="shared" si="11"/>
        <v>6.5873946190773386E-2</v>
      </c>
      <c r="J39" s="8">
        <f t="shared" si="11"/>
        <v>4.3082803198360518</v>
      </c>
      <c r="K39" s="8"/>
      <c r="L39" s="8"/>
      <c r="M39" s="8"/>
      <c r="N39" s="8">
        <f t="shared" si="13"/>
        <v>0.26639619999999997</v>
      </c>
      <c r="O39" s="8">
        <f t="shared" si="12"/>
        <v>4.6405504660268253</v>
      </c>
    </row>
    <row r="40" spans="1:15" x14ac:dyDescent="0.3">
      <c r="A40" s="17" t="s">
        <v>11</v>
      </c>
      <c r="B40" s="3">
        <v>12.218866310478575</v>
      </c>
      <c r="F40" s="24" t="s">
        <v>11</v>
      </c>
      <c r="I40" s="8">
        <f t="shared" si="11"/>
        <v>9.2223524667082737E-2</v>
      </c>
      <c r="J40" s="8">
        <f t="shared" si="11"/>
        <v>4.5042967488278096</v>
      </c>
      <c r="K40" s="8"/>
      <c r="L40" s="8"/>
      <c r="M40" s="8"/>
      <c r="N40" s="8">
        <f t="shared" si="13"/>
        <v>0.26424319999999996</v>
      </c>
      <c r="O40" s="8">
        <f t="shared" si="12"/>
        <v>4.8607634734948926</v>
      </c>
    </row>
    <row r="41" spans="1:15" x14ac:dyDescent="0.3">
      <c r="A41" s="17" t="s">
        <v>12</v>
      </c>
      <c r="B41" s="3">
        <v>10.1</v>
      </c>
      <c r="F41" s="24" t="s">
        <v>12</v>
      </c>
      <c r="I41" s="8">
        <f t="shared" si="11"/>
        <v>6.5873946190773386E-2</v>
      </c>
      <c r="J41" s="8">
        <f t="shared" si="11"/>
        <v>5.1091867375339213</v>
      </c>
      <c r="K41" s="8"/>
      <c r="L41" s="8"/>
      <c r="M41" s="8"/>
      <c r="N41" s="8">
        <f t="shared" si="13"/>
        <v>0.28403384999999998</v>
      </c>
      <c r="O41" s="8">
        <f t="shared" si="12"/>
        <v>5.459094533724695</v>
      </c>
    </row>
    <row r="42" spans="1:15" x14ac:dyDescent="0.3">
      <c r="A42" s="17" t="s">
        <v>13</v>
      </c>
      <c r="B42" s="3">
        <v>8.9</v>
      </c>
      <c r="F42" s="24" t="s">
        <v>13</v>
      </c>
      <c r="I42" s="8">
        <f t="shared" si="11"/>
        <v>4.7429241257356834E-2</v>
      </c>
      <c r="J42" s="8">
        <f t="shared" si="11"/>
        <v>4.0821639466119537</v>
      </c>
      <c r="K42" s="8"/>
      <c r="L42" s="8"/>
      <c r="M42" s="8"/>
      <c r="N42" s="8">
        <f t="shared" si="13"/>
        <v>0.22517935000000003</v>
      </c>
      <c r="O42" s="8">
        <f t="shared" si="12"/>
        <v>4.3547725378693105</v>
      </c>
    </row>
    <row r="43" spans="1:15" x14ac:dyDescent="0.3">
      <c r="A43" s="17" t="s">
        <v>138</v>
      </c>
      <c r="B43" s="3">
        <v>6.8</v>
      </c>
      <c r="F43" s="17" t="s">
        <v>138</v>
      </c>
      <c r="I43" s="8">
        <f t="shared" si="11"/>
        <v>3.9524367714464027E-2</v>
      </c>
      <c r="J43" s="8">
        <f t="shared" si="11"/>
        <v>5.766640244119241</v>
      </c>
      <c r="K43" s="7"/>
      <c r="L43" s="7"/>
      <c r="M43" s="7"/>
      <c r="N43" s="8">
        <f t="shared" si="13"/>
        <v>0.13409709999999997</v>
      </c>
      <c r="O43" s="8">
        <f t="shared" si="12"/>
        <v>5.9402617118337053</v>
      </c>
    </row>
    <row r="44" spans="1:15" x14ac:dyDescent="0.3">
      <c r="A44" s="17" t="s">
        <v>139</v>
      </c>
      <c r="B44" s="3">
        <v>9.9811336895214282</v>
      </c>
      <c r="F44" s="17" t="s">
        <v>139</v>
      </c>
      <c r="I44" s="8">
        <f t="shared" si="11"/>
        <v>1.8444704933416545E-2</v>
      </c>
      <c r="J44" s="8">
        <f t="shared" si="11"/>
        <v>2.5473934437664556</v>
      </c>
      <c r="L44" s="8"/>
      <c r="M44" s="8"/>
      <c r="N44" s="8">
        <f t="shared" si="13"/>
        <v>0</v>
      </c>
      <c r="O44" s="8">
        <f t="shared" si="12"/>
        <v>2.5658381486998723</v>
      </c>
    </row>
    <row r="45" spans="1:15" x14ac:dyDescent="0.3">
      <c r="A45" s="24" t="s">
        <v>140</v>
      </c>
      <c r="B45" s="3"/>
      <c r="F45" s="24" t="s">
        <v>140</v>
      </c>
      <c r="I45" s="8">
        <f>I13*I29</f>
        <v>0</v>
      </c>
      <c r="J45" s="8">
        <f>J13*J29</f>
        <v>2.8660189228609965</v>
      </c>
      <c r="L45" s="8"/>
      <c r="M45" s="8"/>
      <c r="N45" s="8">
        <f t="shared" si="13"/>
        <v>0</v>
      </c>
      <c r="O45" s="8">
        <f t="shared" si="12"/>
        <v>2.8660189228609965</v>
      </c>
    </row>
    <row r="46" spans="1:15" x14ac:dyDescent="0.3">
      <c r="A46" s="24" t="s">
        <v>141</v>
      </c>
      <c r="B46" s="3"/>
      <c r="F46" s="24" t="s">
        <v>141</v>
      </c>
      <c r="I46" s="8">
        <f>I14*I30</f>
        <v>0</v>
      </c>
      <c r="J46" s="8">
        <f>J14*J30</f>
        <v>1.8753446398806932</v>
      </c>
      <c r="L46" s="8">
        <f>L30*ForecastingBuildingStock!AH12</f>
        <v>0.32462268539897482</v>
      </c>
      <c r="M46" s="8"/>
      <c r="N46" s="8">
        <f t="shared" si="13"/>
        <v>0</v>
      </c>
      <c r="O46" s="8">
        <f t="shared" si="12"/>
        <v>2.1999673252796681</v>
      </c>
    </row>
    <row r="47" spans="1:15" x14ac:dyDescent="0.3">
      <c r="F47" s="2" t="s">
        <v>15</v>
      </c>
      <c r="G47" s="2"/>
      <c r="H47" s="2"/>
      <c r="I47" s="7">
        <f>SUM(I34:I46)</f>
        <v>0.52699156952618698</v>
      </c>
      <c r="J47" s="7">
        <f>SUM(J34:J46)</f>
        <v>70.415032749032505</v>
      </c>
      <c r="L47" s="7">
        <f>SUM(L34:L46)</f>
        <v>0.32462268539897482</v>
      </c>
      <c r="M47" s="7"/>
      <c r="N47" s="7">
        <f>SUM(N34:N46)</f>
        <v>3.9814885500000003</v>
      </c>
      <c r="O47" s="7">
        <f>SUM(O34:O46)</f>
        <v>75.248135553957653</v>
      </c>
    </row>
    <row r="48" spans="1:15" x14ac:dyDescent="0.3">
      <c r="A48" s="26" t="s">
        <v>98</v>
      </c>
      <c r="B48" s="26" t="s">
        <v>52</v>
      </c>
      <c r="C48" s="26" t="s">
        <v>99</v>
      </c>
    </row>
    <row r="49" spans="1:3" x14ac:dyDescent="0.3">
      <c r="A49" s="17" t="s">
        <v>5</v>
      </c>
      <c r="B49">
        <v>1.2</v>
      </c>
      <c r="C49" s="8">
        <f>(ForecastingBuildingStock!$AH$20/100)*B49</f>
        <v>1.902881018796811E-2</v>
      </c>
    </row>
    <row r="50" spans="1:3" x14ac:dyDescent="0.3">
      <c r="A50" s="17" t="s">
        <v>6</v>
      </c>
      <c r="B50">
        <v>6</v>
      </c>
      <c r="C50" s="8">
        <f>(ForecastingBuildingStock!$AH$20/100)*B50</f>
        <v>9.514405093984056E-2</v>
      </c>
    </row>
    <row r="51" spans="1:3" x14ac:dyDescent="0.3">
      <c r="A51" s="17" t="s">
        <v>7</v>
      </c>
      <c r="B51">
        <v>25.8</v>
      </c>
      <c r="C51" s="8">
        <f>(ForecastingBuildingStock!$AH$20/100)*B51</f>
        <v>0.40911941904131444</v>
      </c>
    </row>
    <row r="52" spans="1:3" x14ac:dyDescent="0.3">
      <c r="A52" s="17" t="s">
        <v>8</v>
      </c>
      <c r="B52">
        <v>22.9</v>
      </c>
      <c r="C52" s="8">
        <f>(ForecastingBuildingStock!$AH$20/100)*B52</f>
        <v>0.3631331277537248</v>
      </c>
    </row>
    <row r="53" spans="1:3" x14ac:dyDescent="0.3">
      <c r="A53" s="17" t="s">
        <v>9</v>
      </c>
      <c r="B53">
        <v>26.8</v>
      </c>
      <c r="C53" s="8">
        <f>(ForecastingBuildingStock!$AH$20/100)*B53</f>
        <v>0.42497676086462116</v>
      </c>
    </row>
    <row r="54" spans="1:3" x14ac:dyDescent="0.3">
      <c r="A54" s="17" t="s">
        <v>10</v>
      </c>
      <c r="B54">
        <v>9</v>
      </c>
      <c r="C54" s="8">
        <f>(ForecastingBuildingStock!$AH$20/100)*B54</f>
        <v>0.14271607640976083</v>
      </c>
    </row>
    <row r="55" spans="1:3" x14ac:dyDescent="0.3">
      <c r="A55" s="17" t="s">
        <v>11</v>
      </c>
      <c r="B55">
        <v>3.2</v>
      </c>
      <c r="C55" s="8">
        <f>(ForecastingBuildingStock!$AH$20/100)*B55</f>
        <v>5.0743493834581634E-2</v>
      </c>
    </row>
    <row r="56" spans="1:3" x14ac:dyDescent="0.3">
      <c r="A56" s="17" t="s">
        <v>12</v>
      </c>
      <c r="B56">
        <v>1.5</v>
      </c>
      <c r="C56" s="8">
        <f>(ForecastingBuildingStock!$AH$20/100)*B56</f>
        <v>2.378601273496014E-2</v>
      </c>
    </row>
    <row r="57" spans="1:3" x14ac:dyDescent="0.3">
      <c r="A57" s="17" t="s">
        <v>13</v>
      </c>
      <c r="B57">
        <v>1.3</v>
      </c>
      <c r="C57" s="8">
        <f>(ForecastingBuildingStock!$AH$20/100)*B57</f>
        <v>2.061454437029879E-2</v>
      </c>
    </row>
    <row r="58" spans="1:3" x14ac:dyDescent="0.3">
      <c r="A58" s="17" t="s">
        <v>138</v>
      </c>
      <c r="B58">
        <v>1.1000000000000001</v>
      </c>
      <c r="C58" s="8">
        <f>(ForecastingBuildingStock!$AH$20/100)*B58</f>
        <v>1.7443076005637437E-2</v>
      </c>
    </row>
    <row r="59" spans="1:3" x14ac:dyDescent="0.3">
      <c r="A59" s="17" t="s">
        <v>139</v>
      </c>
      <c r="B59">
        <v>0.9</v>
      </c>
      <c r="C59" s="8">
        <f>(ForecastingBuildingStock!$AH$20/100)*B59</f>
        <v>1.4271607640976085E-2</v>
      </c>
    </row>
    <row r="60" spans="1:3" x14ac:dyDescent="0.3">
      <c r="A60" s="24" t="s">
        <v>140</v>
      </c>
      <c r="B60">
        <v>0.3</v>
      </c>
      <c r="C60" s="8">
        <f>(ForecastingBuildingStock!$AH$20/100)*B60</f>
        <v>4.7572025469920275E-3</v>
      </c>
    </row>
    <row r="61" spans="1:3" x14ac:dyDescent="0.3">
      <c r="A61" s="24" t="s">
        <v>141</v>
      </c>
      <c r="B61">
        <v>0</v>
      </c>
      <c r="C61" s="8">
        <f>(ForecastingBuildingStock!$AH$20/100)*B61</f>
        <v>0</v>
      </c>
    </row>
    <row r="62" spans="1:3" x14ac:dyDescent="0.3">
      <c r="B62">
        <f>SUM(B49:B61)</f>
        <v>100</v>
      </c>
      <c r="C62" s="8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3D289-2512-4610-ADCB-5D659F51ECC3}">
  <dimension ref="A1:S62"/>
  <sheetViews>
    <sheetView topLeftCell="A17" workbookViewId="0">
      <selection activeCell="B18" sqref="B18:B28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2047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SUM(C18,C49)</f>
        <v>0.11793438052642349</v>
      </c>
      <c r="I2" s="8">
        <f>IF(H2&gt;=M2,0,C18)</f>
        <v>9.869748065092869E-2</v>
      </c>
      <c r="J2" s="8">
        <f>M2-I2-K2</f>
        <v>6.8970103534285361</v>
      </c>
      <c r="K2" s="8">
        <f>IF(H2&gt;=M2,0,C49)</f>
        <v>1.9236899875494807E-2</v>
      </c>
      <c r="L2" s="8"/>
      <c r="M2" s="8">
        <f>O2-N2</f>
        <v>7.0149447339549589</v>
      </c>
      <c r="N2" s="8">
        <f>'2017'!N2</f>
        <v>0.47609999999999997</v>
      </c>
      <c r="O2" s="8">
        <f>'2046'!O2-'2046'!K2</f>
        <v>7.4910447339549586</v>
      </c>
      <c r="Q2" s="3">
        <f>O2</f>
        <v>7.4910447339549586</v>
      </c>
      <c r="R2" s="3">
        <f>J18</f>
        <v>0.52499873976055444</v>
      </c>
      <c r="S2" s="3">
        <f>Q2*R2</f>
        <v>3.9327890448162912</v>
      </c>
    </row>
    <row r="3" spans="1:19" x14ac:dyDescent="0.3">
      <c r="A3" t="s">
        <v>33</v>
      </c>
      <c r="B3">
        <f>ForecastingBuildingStock!AI10</f>
        <v>2.5</v>
      </c>
      <c r="F3" s="24" t="s">
        <v>6</v>
      </c>
      <c r="G3" s="3"/>
      <c r="H3" s="3">
        <f t="shared" ref="H3:H14" si="0">SUM(C19,C50)</f>
        <v>0.19488198002840273</v>
      </c>
      <c r="I3" s="8">
        <f>IF(H3&gt;=M3,0,IF(I2=0,C19+C18,C19))</f>
        <v>9.869748065092869E-2</v>
      </c>
      <c r="J3" s="8">
        <f>M3-I3-K3</f>
        <v>7.2632081275763358</v>
      </c>
      <c r="K3" s="8">
        <f>IF(H3&gt;=M3,0,IF(K2=0,C50+C49,C50))</f>
        <v>9.6184499377474031E-2</v>
      </c>
      <c r="L3" s="8"/>
      <c r="M3" s="8">
        <f t="shared" ref="M3:M15" si="1">O3-N3</f>
        <v>7.4580901076047379</v>
      </c>
      <c r="N3" s="8">
        <f>'2017'!N3</f>
        <v>0.59839999999999993</v>
      </c>
      <c r="O3" s="8">
        <f>'2046'!O3-'2046'!K3</f>
        <v>8.0564901076047377</v>
      </c>
      <c r="Q3" s="3">
        <f t="shared" ref="Q3:Q12" si="2">O3</f>
        <v>8.0564901076047377</v>
      </c>
      <c r="R3" s="3">
        <f t="shared" ref="R3:R12" si="3">J19</f>
        <v>0.4658932152406417</v>
      </c>
      <c r="S3" s="3">
        <f t="shared" ref="S3:S12" si="4">Q3*R3</f>
        <v>3.7534640797863945</v>
      </c>
    </row>
    <row r="4" spans="1:19" x14ac:dyDescent="0.3">
      <c r="A4" t="s">
        <v>74</v>
      </c>
      <c r="B4" s="3">
        <f>ForecastingBuildingStock!AI26</f>
        <v>9.8697480650928693</v>
      </c>
      <c r="F4" s="24" t="s">
        <v>7</v>
      </c>
      <c r="G4" s="3"/>
      <c r="H4" s="3">
        <f t="shared" si="0"/>
        <v>1.1044757118796391</v>
      </c>
      <c r="I4" s="8">
        <f t="shared" ref="I4:I14" si="5">IF(H4&gt;=M4,0,IF(I3=0,C20+C19,C20))</f>
        <v>0.69088236455650087</v>
      </c>
      <c r="J4" s="8">
        <f t="shared" ref="J4:J14" si="6">M4-I4-K4</f>
        <v>27.288069078824147</v>
      </c>
      <c r="K4" s="8">
        <f t="shared" ref="K4:K14" si="7">IF(H4&gt;=M4,0,IF(K3=0,C51+C50,C51))</f>
        <v>0.41359334732313835</v>
      </c>
      <c r="L4" s="8"/>
      <c r="M4" s="8">
        <f t="shared" si="1"/>
        <v>28.392544790703788</v>
      </c>
      <c r="N4" s="8">
        <f>'2017'!N4</f>
        <v>2.10005</v>
      </c>
      <c r="O4" s="8">
        <f>'2046'!O4-'2046'!K4</f>
        <v>30.492594790703787</v>
      </c>
      <c r="Q4" s="3">
        <f t="shared" si="2"/>
        <v>30.492594790703787</v>
      </c>
      <c r="R4" s="3">
        <f t="shared" si="3"/>
        <v>0.391118354324897</v>
      </c>
      <c r="S4" s="3">
        <f t="shared" si="4"/>
        <v>11.926213493635993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0.95928905652959795</v>
      </c>
      <c r="I5" s="8">
        <f t="shared" si="5"/>
        <v>0.59218488390557211</v>
      </c>
      <c r="J5" s="8">
        <f t="shared" si="6"/>
        <v>27.092193455316977</v>
      </c>
      <c r="K5" s="8">
        <f t="shared" si="7"/>
        <v>0.36710417262402584</v>
      </c>
      <c r="L5" s="8"/>
      <c r="M5" s="8">
        <f t="shared" si="1"/>
        <v>28.051482511846572</v>
      </c>
      <c r="N5" s="8">
        <f>'2017'!N5</f>
        <v>1.9598</v>
      </c>
      <c r="O5" s="8">
        <f>'2046'!O5-'2046'!K5</f>
        <v>30.011282511846574</v>
      </c>
      <c r="Q5" s="3">
        <f t="shared" si="2"/>
        <v>30.011282511846574</v>
      </c>
      <c r="R5" s="3">
        <f t="shared" si="3"/>
        <v>0.31852043575875089</v>
      </c>
      <c r="S5" s="3">
        <f t="shared" si="4"/>
        <v>9.5592067833523497</v>
      </c>
    </row>
    <row r="6" spans="1:19" x14ac:dyDescent="0.3">
      <c r="A6" t="s">
        <v>21</v>
      </c>
      <c r="B6">
        <f>ForecastingBuildingStock!AI14</f>
        <v>5.3999999999999999E-2</v>
      </c>
      <c r="F6" s="24" t="s">
        <v>9</v>
      </c>
      <c r="G6" s="3"/>
      <c r="H6" s="3">
        <f t="shared" si="0"/>
        <v>2.6503174118652795</v>
      </c>
      <c r="I6" s="8">
        <f t="shared" si="5"/>
        <v>2.2206933146458954</v>
      </c>
      <c r="J6" s="8">
        <f t="shared" si="6"/>
        <v>48.736036854349706</v>
      </c>
      <c r="K6" s="8">
        <f t="shared" si="7"/>
        <v>0.42962409721938399</v>
      </c>
      <c r="L6" s="8"/>
      <c r="M6" s="8">
        <f t="shared" si="1"/>
        <v>51.38635426621498</v>
      </c>
      <c r="N6" s="8">
        <f>'2017'!N6</f>
        <v>3.2249499999999998</v>
      </c>
      <c r="O6" s="8">
        <f>'2046'!O6-'2046'!K6</f>
        <v>54.611304266214979</v>
      </c>
      <c r="Q6" s="3">
        <f t="shared" si="2"/>
        <v>54.611304266214979</v>
      </c>
      <c r="R6" s="3">
        <f t="shared" si="3"/>
        <v>0.2583581140792881</v>
      </c>
      <c r="S6" s="3">
        <f t="shared" si="4"/>
        <v>14.109273577629482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8">
        <f t="shared" si="0"/>
        <v>1.3779952572028198</v>
      </c>
      <c r="I7" s="8">
        <f t="shared" si="5"/>
        <v>1.2337185081366087</v>
      </c>
      <c r="J7" s="8">
        <f t="shared" si="6"/>
        <v>20.503011384685109</v>
      </c>
      <c r="K7" s="8">
        <f t="shared" si="7"/>
        <v>0.14427674906621105</v>
      </c>
      <c r="L7" s="8"/>
      <c r="M7" s="8">
        <f t="shared" si="1"/>
        <v>21.881006641887929</v>
      </c>
      <c r="N7" s="8">
        <f>'2017'!N7</f>
        <v>1.2775499999999997</v>
      </c>
      <c r="O7" s="8">
        <f>'2046'!O7-'2046'!K7</f>
        <v>23.15855664188793</v>
      </c>
      <c r="Q7" s="3">
        <f t="shared" si="2"/>
        <v>23.15855664188793</v>
      </c>
      <c r="R7" s="3">
        <f t="shared" si="3"/>
        <v>0.20852115377088962</v>
      </c>
      <c r="S7" s="3">
        <f t="shared" si="4"/>
        <v>4.8290489506349701</v>
      </c>
    </row>
    <row r="8" spans="1:19" x14ac:dyDescent="0.3">
      <c r="A8" t="s">
        <v>31</v>
      </c>
      <c r="B8" s="8">
        <f>B4*B6</f>
        <v>0.5329663955150149</v>
      </c>
      <c r="F8" s="24" t="s">
        <v>11</v>
      </c>
      <c r="G8" s="3"/>
      <c r="H8" s="3">
        <f t="shared" si="0"/>
        <v>1.7785043110592382</v>
      </c>
      <c r="I8" s="8">
        <f t="shared" si="5"/>
        <v>1.7272059113912521</v>
      </c>
      <c r="J8" s="8">
        <f t="shared" si="6"/>
        <v>21.770413264650394</v>
      </c>
      <c r="K8" s="8">
        <f t="shared" si="7"/>
        <v>5.1298399667986154E-2</v>
      </c>
      <c r="L8" s="8"/>
      <c r="M8" s="8">
        <f t="shared" si="1"/>
        <v>23.548917575709631</v>
      </c>
      <c r="N8" s="8">
        <f>'2017'!N8</f>
        <v>1.2812999999999999</v>
      </c>
      <c r="O8" s="8">
        <f>'2046'!O8-'2046'!K8</f>
        <v>24.830217575709632</v>
      </c>
      <c r="Q8" s="3">
        <f t="shared" si="2"/>
        <v>24.830217575709632</v>
      </c>
      <c r="R8" s="3">
        <f t="shared" si="3"/>
        <v>0.20623054710060093</v>
      </c>
      <c r="S8" s="3">
        <f t="shared" si="4"/>
        <v>5.1207493552655547</v>
      </c>
    </row>
    <row r="9" spans="1:19" x14ac:dyDescent="0.3">
      <c r="F9" s="24" t="s">
        <v>12</v>
      </c>
      <c r="G9" s="3"/>
      <c r="H9" s="3">
        <f t="shared" si="0"/>
        <v>1.2577646329809771</v>
      </c>
      <c r="I9" s="8">
        <f t="shared" si="5"/>
        <v>1.2337185081366087</v>
      </c>
      <c r="J9" s="8">
        <f t="shared" si="6"/>
        <v>28.944308557125002</v>
      </c>
      <c r="K9" s="8">
        <f t="shared" si="7"/>
        <v>2.4046124844368508E-2</v>
      </c>
      <c r="L9" s="8"/>
      <c r="M9" s="8">
        <f t="shared" si="1"/>
        <v>30.202073190105978</v>
      </c>
      <c r="N9" s="8">
        <f>'2017'!N9</f>
        <v>1.6111999999999997</v>
      </c>
      <c r="O9" s="8">
        <f>'2046'!O9-'2046'!K9</f>
        <v>31.813273190105978</v>
      </c>
      <c r="Q9" s="3">
        <f t="shared" si="2"/>
        <v>31.813273190105978</v>
      </c>
      <c r="R9" s="3">
        <f t="shared" si="3"/>
        <v>0.17628714622641511</v>
      </c>
      <c r="S9" s="3">
        <f t="shared" si="4"/>
        <v>5.608271142805104</v>
      </c>
    </row>
    <row r="10" spans="1:19" x14ac:dyDescent="0.3">
      <c r="F10" s="24" t="s">
        <v>13</v>
      </c>
      <c r="G10" s="3"/>
      <c r="H10" s="3">
        <f t="shared" si="0"/>
        <v>0.90911730072347752</v>
      </c>
      <c r="I10" s="8">
        <f t="shared" si="5"/>
        <v>0.88827732585835817</v>
      </c>
      <c r="J10" s="8">
        <f t="shared" si="6"/>
        <v>24.769897015190164</v>
      </c>
      <c r="K10" s="8">
        <f t="shared" si="7"/>
        <v>2.0839974865119373E-2</v>
      </c>
      <c r="L10" s="8"/>
      <c r="M10" s="8">
        <f t="shared" si="1"/>
        <v>25.679014315913641</v>
      </c>
      <c r="N10" s="8">
        <f>'2017'!N10</f>
        <v>1.3680500000000002</v>
      </c>
      <c r="O10" s="8">
        <f>'2046'!O10-'2046'!K10</f>
        <v>27.047064315913641</v>
      </c>
      <c r="Q10" s="3">
        <f t="shared" si="2"/>
        <v>27.047064315913641</v>
      </c>
      <c r="R10" s="3">
        <f t="shared" si="3"/>
        <v>0.16459877197470851</v>
      </c>
      <c r="S10" s="3">
        <f t="shared" si="4"/>
        <v>4.4519135719203451</v>
      </c>
    </row>
    <row r="11" spans="1:19" x14ac:dyDescent="0.3">
      <c r="F11" s="17" t="s">
        <v>138</v>
      </c>
      <c r="G11" s="3"/>
      <c r="H11" s="3">
        <f t="shared" si="0"/>
        <v>0.75786492976783548</v>
      </c>
      <c r="I11" s="8">
        <f t="shared" si="5"/>
        <v>0.7402311048819652</v>
      </c>
      <c r="J11" s="8">
        <f t="shared" si="6"/>
        <v>38.240703111217591</v>
      </c>
      <c r="K11" s="8">
        <f t="shared" si="7"/>
        <v>1.7633824885870241E-2</v>
      </c>
      <c r="L11" s="8"/>
      <c r="M11" s="8">
        <f t="shared" si="1"/>
        <v>38.998568040985425</v>
      </c>
      <c r="N11" s="8">
        <f>'2017'!N11</f>
        <v>0.88985000000000003</v>
      </c>
      <c r="O11" s="8">
        <f>'2046'!O11-'2046'!K11</f>
        <v>39.888418040985428</v>
      </c>
      <c r="Q11" s="3">
        <f t="shared" si="2"/>
        <v>39.888418040985428</v>
      </c>
      <c r="R11" s="3">
        <f t="shared" si="3"/>
        <v>0.15069629712872953</v>
      </c>
      <c r="S11" s="3">
        <f t="shared" si="4"/>
        <v>6.0110368970993155</v>
      </c>
    </row>
    <row r="12" spans="1:19" x14ac:dyDescent="0.3">
      <c r="F12" s="17" t="s">
        <v>139</v>
      </c>
      <c r="G12" s="3"/>
      <c r="H12" s="3">
        <f t="shared" si="0"/>
        <v>0.35986885718487155</v>
      </c>
      <c r="I12" s="8">
        <f t="shared" si="5"/>
        <v>0.34544118227825044</v>
      </c>
      <c r="J12" s="8">
        <f t="shared" si="6"/>
        <v>38.002497420849259</v>
      </c>
      <c r="K12" s="8">
        <f t="shared" si="7"/>
        <v>1.4427674906621104E-2</v>
      </c>
      <c r="L12" s="8"/>
      <c r="M12" s="8">
        <f t="shared" si="1"/>
        <v>38.362366278034131</v>
      </c>
      <c r="N12" s="8">
        <v>0</v>
      </c>
      <c r="O12" s="8">
        <f>'2046'!O12-'2046'!K12</f>
        <v>38.362366278034131</v>
      </c>
      <c r="Q12" s="3">
        <f t="shared" si="2"/>
        <v>38.362366278034131</v>
      </c>
      <c r="R12" s="3">
        <f t="shared" si="3"/>
        <v>6.7000000000000004E-2</v>
      </c>
      <c r="S12" s="3">
        <f t="shared" si="4"/>
        <v>2.5702785406282871</v>
      </c>
    </row>
    <row r="13" spans="1:19" x14ac:dyDescent="0.3">
      <c r="F13" s="24" t="s">
        <v>140</v>
      </c>
      <c r="G13" s="3"/>
      <c r="H13" s="3">
        <f t="shared" si="0"/>
        <v>0</v>
      </c>
      <c r="I13" s="8">
        <f t="shared" si="5"/>
        <v>0</v>
      </c>
      <c r="J13" s="8">
        <f t="shared" si="6"/>
        <v>53.074424497425859</v>
      </c>
      <c r="K13" s="8">
        <f t="shared" si="7"/>
        <v>0</v>
      </c>
      <c r="L13" s="8"/>
      <c r="M13" s="8">
        <f t="shared" si="1"/>
        <v>53.074424497425859</v>
      </c>
      <c r="N13" s="8">
        <v>0</v>
      </c>
      <c r="O13" s="8">
        <f>'2046'!O13-'2046'!K13</f>
        <v>53.074424497425859</v>
      </c>
      <c r="Q13" s="3">
        <f>O13</f>
        <v>53.074424497425859</v>
      </c>
      <c r="R13" s="3">
        <f>J29</f>
        <v>5.3999999999999999E-2</v>
      </c>
      <c r="S13" s="3">
        <f>Q13*R13</f>
        <v>2.8660189228609965</v>
      </c>
    </row>
    <row r="14" spans="1:19" x14ac:dyDescent="0.3">
      <c r="F14" s="24" t="s">
        <v>141</v>
      </c>
      <c r="G14" s="3"/>
      <c r="H14" s="3">
        <f t="shared" si="0"/>
        <v>0</v>
      </c>
      <c r="I14" s="8">
        <f t="shared" si="5"/>
        <v>0</v>
      </c>
      <c r="J14" s="8">
        <f t="shared" si="6"/>
        <v>40.740135653327187</v>
      </c>
      <c r="K14" s="8">
        <f t="shared" si="7"/>
        <v>0</v>
      </c>
      <c r="L14" s="8">
        <f>ForecastingBuildingStock!AI12</f>
        <v>6.077270633624301</v>
      </c>
      <c r="M14" s="8">
        <f t="shared" si="1"/>
        <v>40.740135653327187</v>
      </c>
      <c r="N14" s="8">
        <v>0</v>
      </c>
      <c r="O14" s="8">
        <f>'2046'!O14-'2046'!I14-'2046'!K14+'2046'!L14</f>
        <v>40.740135653327187</v>
      </c>
      <c r="Q14" s="3">
        <f>O14</f>
        <v>40.740135653327187</v>
      </c>
      <c r="R14" s="3">
        <f>J30</f>
        <v>5.3999999999999999E-2</v>
      </c>
      <c r="S14" s="3">
        <f>Q14*R14</f>
        <v>2.1999673252796681</v>
      </c>
    </row>
    <row r="15" spans="1:19" x14ac:dyDescent="0.3">
      <c r="F15" s="25" t="s">
        <v>15</v>
      </c>
      <c r="G15" s="5"/>
      <c r="H15" s="5"/>
      <c r="I15" s="5">
        <f>ForecastingBuildingStock!AI26</f>
        <v>9.8697480650928693</v>
      </c>
      <c r="J15" s="7">
        <f>M15-I15-K15</f>
        <v>383.32190877396619</v>
      </c>
      <c r="K15" s="5">
        <f>SUM(K2:K14)</f>
        <v>1.5982657646556933</v>
      </c>
      <c r="L15" s="5">
        <f>SUM(L2:L14)</f>
        <v>6.077270633624301</v>
      </c>
      <c r="M15" s="5">
        <f t="shared" si="1"/>
        <v>394.78992260371479</v>
      </c>
      <c r="N15" s="7">
        <f>'2017'!N12</f>
        <v>14.78725</v>
      </c>
      <c r="O15" s="5">
        <f>SUM(O2:O14)</f>
        <v>409.57717260371481</v>
      </c>
    </row>
    <row r="17" spans="1:15" ht="55.2" customHeight="1" x14ac:dyDescent="0.3">
      <c r="A17" s="32" t="s">
        <v>51</v>
      </c>
      <c r="B17" s="18" t="s">
        <v>52</v>
      </c>
      <c r="F17" s="23" t="s">
        <v>50</v>
      </c>
      <c r="G17" s="23"/>
      <c r="H17" s="23"/>
      <c r="I17" s="23" t="s">
        <v>112</v>
      </c>
      <c r="J17" s="23" t="s">
        <v>113</v>
      </c>
      <c r="K17" s="23"/>
      <c r="L17" s="23" t="s">
        <v>135</v>
      </c>
      <c r="M17" s="23"/>
      <c r="N17" s="23" t="s">
        <v>143</v>
      </c>
      <c r="O17" s="23" t="s">
        <v>106</v>
      </c>
    </row>
    <row r="18" spans="1:15" x14ac:dyDescent="0.3">
      <c r="A18" s="17" t="s">
        <v>5</v>
      </c>
      <c r="B18">
        <v>1</v>
      </c>
      <c r="C18" s="8">
        <f>($I$15/100)*B18</f>
        <v>9.869748065092869E-2</v>
      </c>
      <c r="F18" s="24" t="s">
        <v>5</v>
      </c>
      <c r="G18" s="8"/>
      <c r="H18" s="8"/>
      <c r="I18">
        <f>$B$6</f>
        <v>5.3999999999999999E-2</v>
      </c>
      <c r="J18" s="16">
        <f>'2017'!J15</f>
        <v>0.52499873976055444</v>
      </c>
      <c r="K18" s="16"/>
      <c r="L18" s="16">
        <f>$B$6</f>
        <v>5.3999999999999999E-2</v>
      </c>
      <c r="M18" s="16"/>
      <c r="N18" s="16">
        <f>'2017'!J15</f>
        <v>0.52499873976055444</v>
      </c>
      <c r="O18" s="8"/>
    </row>
    <row r="19" spans="1:15" x14ac:dyDescent="0.3">
      <c r="A19" s="17" t="s">
        <v>6</v>
      </c>
      <c r="B19">
        <v>1</v>
      </c>
      <c r="C19" s="8">
        <f t="shared" ref="C19:C30" si="8">($I$15/100)*B19</f>
        <v>9.869748065092869E-2</v>
      </c>
      <c r="F19" s="24" t="s">
        <v>6</v>
      </c>
      <c r="G19" s="8"/>
      <c r="H19" s="8"/>
      <c r="I19">
        <f t="shared" ref="I19:I30" si="9">$B$6</f>
        <v>5.3999999999999999E-2</v>
      </c>
      <c r="J19" s="16">
        <f>'2017'!J16</f>
        <v>0.4658932152406417</v>
      </c>
      <c r="K19" s="16"/>
      <c r="L19" s="16">
        <f t="shared" ref="L19:L30" si="10">$B$6</f>
        <v>5.3999999999999999E-2</v>
      </c>
      <c r="M19" s="16"/>
      <c r="N19" s="16">
        <f>'2017'!J16</f>
        <v>0.4658932152406417</v>
      </c>
      <c r="O19" s="8"/>
    </row>
    <row r="20" spans="1:15" x14ac:dyDescent="0.3">
      <c r="A20" s="24" t="s">
        <v>7</v>
      </c>
      <c r="B20">
        <v>7</v>
      </c>
      <c r="C20" s="8">
        <f t="shared" si="8"/>
        <v>0.69088236455650087</v>
      </c>
      <c r="F20" s="24" t="s">
        <v>7</v>
      </c>
      <c r="G20" s="8"/>
      <c r="H20" s="8"/>
      <c r="I20">
        <f t="shared" si="9"/>
        <v>5.3999999999999999E-2</v>
      </c>
      <c r="J20" s="16">
        <f>'2017'!J17</f>
        <v>0.391118354324897</v>
      </c>
      <c r="K20" s="16"/>
      <c r="L20" s="16">
        <f t="shared" si="10"/>
        <v>5.3999999999999999E-2</v>
      </c>
      <c r="M20" s="16"/>
      <c r="N20" s="16">
        <f>'2017'!J17</f>
        <v>0.391118354324897</v>
      </c>
      <c r="O20" s="8"/>
    </row>
    <row r="21" spans="1:15" x14ac:dyDescent="0.3">
      <c r="A21" s="17" t="s">
        <v>8</v>
      </c>
      <c r="B21">
        <v>6</v>
      </c>
      <c r="C21" s="8">
        <f t="shared" si="8"/>
        <v>0.59218488390557211</v>
      </c>
      <c r="F21" s="24" t="s">
        <v>8</v>
      </c>
      <c r="G21" s="8"/>
      <c r="H21" s="8"/>
      <c r="I21">
        <f t="shared" si="9"/>
        <v>5.3999999999999999E-2</v>
      </c>
      <c r="J21" s="16">
        <f>'2017'!J18</f>
        <v>0.31852043575875089</v>
      </c>
      <c r="K21" s="16"/>
      <c r="L21" s="16">
        <f t="shared" si="10"/>
        <v>5.3999999999999999E-2</v>
      </c>
      <c r="M21" s="16"/>
      <c r="N21" s="16">
        <f>'2017'!J18</f>
        <v>0.31852043575875089</v>
      </c>
      <c r="O21" s="8"/>
    </row>
    <row r="22" spans="1:15" x14ac:dyDescent="0.3">
      <c r="A22" s="17" t="s">
        <v>9</v>
      </c>
      <c r="B22">
        <v>22.5</v>
      </c>
      <c r="C22" s="8">
        <f t="shared" si="8"/>
        <v>2.2206933146458954</v>
      </c>
      <c r="F22" s="24" t="s">
        <v>9</v>
      </c>
      <c r="G22" s="8"/>
      <c r="H22" s="8"/>
      <c r="I22">
        <f t="shared" si="9"/>
        <v>5.3999999999999999E-2</v>
      </c>
      <c r="J22" s="16">
        <f>'2017'!J19</f>
        <v>0.2583581140792881</v>
      </c>
      <c r="K22" s="16"/>
      <c r="L22" s="16">
        <f t="shared" si="10"/>
        <v>5.3999999999999999E-2</v>
      </c>
      <c r="M22" s="16"/>
      <c r="N22" s="16">
        <f>'2017'!J19</f>
        <v>0.2583581140792881</v>
      </c>
      <c r="O22" s="8"/>
    </row>
    <row r="23" spans="1:15" x14ac:dyDescent="0.3">
      <c r="A23" s="24" t="s">
        <v>10</v>
      </c>
      <c r="B23">
        <v>12.5</v>
      </c>
      <c r="C23" s="8">
        <f t="shared" si="8"/>
        <v>1.2337185081366087</v>
      </c>
      <c r="F23" s="24" t="s">
        <v>10</v>
      </c>
      <c r="G23" s="8"/>
      <c r="H23" s="8"/>
      <c r="I23">
        <f t="shared" si="9"/>
        <v>5.3999999999999999E-2</v>
      </c>
      <c r="J23" s="16">
        <f>'2017'!J20</f>
        <v>0.20852115377088962</v>
      </c>
      <c r="K23" s="16"/>
      <c r="L23" s="16">
        <f t="shared" si="10"/>
        <v>5.3999999999999999E-2</v>
      </c>
      <c r="M23" s="16"/>
      <c r="N23" s="16">
        <f>'2017'!J20</f>
        <v>0.20852115377088962</v>
      </c>
      <c r="O23" s="8"/>
    </row>
    <row r="24" spans="1:15" x14ac:dyDescent="0.3">
      <c r="A24" s="17" t="s">
        <v>11</v>
      </c>
      <c r="B24">
        <v>17.5</v>
      </c>
      <c r="C24" s="8">
        <f t="shared" si="8"/>
        <v>1.7272059113912521</v>
      </c>
      <c r="F24" s="24" t="s">
        <v>11</v>
      </c>
      <c r="G24" s="8"/>
      <c r="H24" s="8"/>
      <c r="I24">
        <f t="shared" si="9"/>
        <v>5.3999999999999999E-2</v>
      </c>
      <c r="J24" s="16">
        <f>'2017'!J21</f>
        <v>0.20623054710060093</v>
      </c>
      <c r="K24" s="16"/>
      <c r="L24" s="16">
        <f t="shared" si="10"/>
        <v>5.3999999999999999E-2</v>
      </c>
      <c r="M24" s="16"/>
      <c r="N24" s="16">
        <f>'2017'!J21</f>
        <v>0.20623054710060093</v>
      </c>
      <c r="O24" s="8"/>
    </row>
    <row r="25" spans="1:15" x14ac:dyDescent="0.3">
      <c r="A25" s="17" t="s">
        <v>12</v>
      </c>
      <c r="B25">
        <v>12.5</v>
      </c>
      <c r="C25" s="8">
        <f t="shared" si="8"/>
        <v>1.2337185081366087</v>
      </c>
      <c r="F25" s="24" t="s">
        <v>12</v>
      </c>
      <c r="G25" s="8"/>
      <c r="H25" s="8"/>
      <c r="I25">
        <f t="shared" si="9"/>
        <v>5.3999999999999999E-2</v>
      </c>
      <c r="J25" s="16">
        <f>'2017'!J22</f>
        <v>0.17628714622641511</v>
      </c>
      <c r="K25" s="16"/>
      <c r="L25" s="16">
        <f t="shared" si="10"/>
        <v>5.3999999999999999E-2</v>
      </c>
      <c r="M25" s="16"/>
      <c r="N25" s="16">
        <f>'2017'!J22</f>
        <v>0.17628714622641511</v>
      </c>
      <c r="O25" s="8"/>
    </row>
    <row r="26" spans="1:15" x14ac:dyDescent="0.3">
      <c r="A26" s="24" t="s">
        <v>13</v>
      </c>
      <c r="B26">
        <v>9</v>
      </c>
      <c r="C26" s="8">
        <f t="shared" si="8"/>
        <v>0.88827732585835817</v>
      </c>
      <c r="F26" s="24" t="s">
        <v>13</v>
      </c>
      <c r="G26" s="8"/>
      <c r="H26" s="8"/>
      <c r="I26">
        <f t="shared" si="9"/>
        <v>5.3999999999999999E-2</v>
      </c>
      <c r="J26" s="16">
        <f>'2017'!J23</f>
        <v>0.16459877197470851</v>
      </c>
      <c r="K26" s="16"/>
      <c r="L26" s="16">
        <f t="shared" si="10"/>
        <v>5.3999999999999999E-2</v>
      </c>
      <c r="M26" s="16"/>
      <c r="N26" s="16">
        <f>'2017'!J23</f>
        <v>0.16459877197470851</v>
      </c>
      <c r="O26" s="8"/>
    </row>
    <row r="27" spans="1:15" x14ac:dyDescent="0.3">
      <c r="A27" s="17" t="s">
        <v>138</v>
      </c>
      <c r="B27">
        <v>7.5</v>
      </c>
      <c r="C27" s="8">
        <f t="shared" si="8"/>
        <v>0.7402311048819652</v>
      </c>
      <c r="F27" s="17" t="s">
        <v>138</v>
      </c>
      <c r="G27" s="8"/>
      <c r="H27" s="8"/>
      <c r="I27">
        <f t="shared" si="9"/>
        <v>5.3999999999999999E-2</v>
      </c>
      <c r="J27" s="16">
        <f>'2017'!J24</f>
        <v>0.15069629712872953</v>
      </c>
      <c r="K27" s="16"/>
      <c r="L27" s="16">
        <f t="shared" si="10"/>
        <v>5.3999999999999999E-2</v>
      </c>
      <c r="M27" s="16"/>
      <c r="N27" s="16">
        <f>'2017'!J24</f>
        <v>0.15069629712872953</v>
      </c>
      <c r="O27" s="8"/>
    </row>
    <row r="28" spans="1:15" x14ac:dyDescent="0.3">
      <c r="A28" s="17" t="s">
        <v>139</v>
      </c>
      <c r="B28">
        <v>3.5</v>
      </c>
      <c r="C28" s="8">
        <f t="shared" si="8"/>
        <v>0.34544118227825044</v>
      </c>
      <c r="F28" s="17" t="s">
        <v>139</v>
      </c>
      <c r="G28" s="8"/>
      <c r="H28" s="8"/>
      <c r="I28">
        <f t="shared" si="9"/>
        <v>5.3999999999999999E-2</v>
      </c>
      <c r="J28" s="16">
        <f>'2040'!J27</f>
        <v>6.7000000000000004E-2</v>
      </c>
      <c r="K28" s="7"/>
      <c r="L28" s="16">
        <f t="shared" si="10"/>
        <v>5.3999999999999999E-2</v>
      </c>
      <c r="M28" s="16"/>
      <c r="N28" s="16">
        <f>'2017'!J25</f>
        <v>0.2692514531099427</v>
      </c>
      <c r="O28" s="8"/>
    </row>
    <row r="29" spans="1:15" x14ac:dyDescent="0.3">
      <c r="A29" s="24" t="s">
        <v>140</v>
      </c>
      <c r="B29">
        <v>0</v>
      </c>
      <c r="C29" s="8">
        <f t="shared" si="8"/>
        <v>0</v>
      </c>
      <c r="F29" s="24" t="s">
        <v>140</v>
      </c>
      <c r="G29" s="8"/>
      <c r="H29" s="8"/>
      <c r="I29">
        <f t="shared" si="9"/>
        <v>5.3999999999999999E-2</v>
      </c>
      <c r="J29" s="16">
        <f>'2040'!J28</f>
        <v>5.3999999999999999E-2</v>
      </c>
      <c r="K29" s="7"/>
      <c r="L29" s="16">
        <f t="shared" si="10"/>
        <v>5.3999999999999999E-2</v>
      </c>
      <c r="M29" s="16"/>
      <c r="N29" s="16"/>
      <c r="O29" s="8"/>
    </row>
    <row r="30" spans="1:15" x14ac:dyDescent="0.3">
      <c r="A30" s="24" t="s">
        <v>141</v>
      </c>
      <c r="B30">
        <v>0</v>
      </c>
      <c r="C30" s="8">
        <f t="shared" si="8"/>
        <v>0</v>
      </c>
      <c r="F30" s="24" t="s">
        <v>141</v>
      </c>
      <c r="G30" s="8"/>
      <c r="H30" s="8"/>
      <c r="I30">
        <f t="shared" si="9"/>
        <v>5.3999999999999999E-2</v>
      </c>
      <c r="J30" s="16">
        <f>B6</f>
        <v>5.3999999999999999E-2</v>
      </c>
      <c r="K30" s="7"/>
      <c r="L30" s="16">
        <f t="shared" si="10"/>
        <v>5.3999999999999999E-2</v>
      </c>
      <c r="M30" s="16"/>
      <c r="N30" s="16"/>
      <c r="O30" s="8"/>
    </row>
    <row r="31" spans="1:15" x14ac:dyDescent="0.3">
      <c r="B31">
        <f>SUM(B18:B30)</f>
        <v>100</v>
      </c>
      <c r="F31" s="25" t="s">
        <v>43</v>
      </c>
      <c r="G31" s="7"/>
      <c r="H31" s="7"/>
      <c r="I31" s="2">
        <f>AVERAGE(I19:I28)</f>
        <v>5.4000000000000006E-2</v>
      </c>
      <c r="J31" s="7">
        <f>(1/O15)*(SUM(S2:S14))</f>
        <v>0.18784794864570273</v>
      </c>
      <c r="L31" s="28">
        <f>AVERAGE(L18:L28)</f>
        <v>5.4000000000000006E-2</v>
      </c>
      <c r="M31" s="28"/>
      <c r="N31" s="7">
        <f>AVERAGE(N18:N30)</f>
        <v>0.28495220258867443</v>
      </c>
      <c r="O31" s="7">
        <f>O47/O15</f>
        <v>0.18326360003502112</v>
      </c>
    </row>
    <row r="32" spans="1:15" x14ac:dyDescent="0.3">
      <c r="K32" s="35"/>
      <c r="L32" s="35"/>
      <c r="M32" s="35"/>
      <c r="N32" s="35"/>
    </row>
    <row r="33" spans="1:15" ht="57.6" x14ac:dyDescent="0.3">
      <c r="A33" s="26" t="s">
        <v>95</v>
      </c>
      <c r="B33" s="18" t="s">
        <v>52</v>
      </c>
      <c r="F33" s="23" t="s">
        <v>114</v>
      </c>
      <c r="G33" s="23"/>
      <c r="H33" s="23"/>
      <c r="I33" s="23" t="s">
        <v>57</v>
      </c>
      <c r="J33" s="23" t="s">
        <v>60</v>
      </c>
      <c r="K33" s="23"/>
      <c r="L33" s="23" t="s">
        <v>136</v>
      </c>
      <c r="M33" s="23"/>
      <c r="N33" s="23" t="s">
        <v>144</v>
      </c>
      <c r="O33" s="23" t="s">
        <v>61</v>
      </c>
    </row>
    <row r="34" spans="1:15" x14ac:dyDescent="0.3">
      <c r="A34" s="17" t="s">
        <v>5</v>
      </c>
      <c r="B34" s="3">
        <v>1.7</v>
      </c>
      <c r="F34" s="24" t="s">
        <v>5</v>
      </c>
      <c r="I34" s="8">
        <f t="shared" ref="I34:J44" si="11">I2*I18</f>
        <v>5.3296639551501492E-3</v>
      </c>
      <c r="J34" s="8">
        <f t="shared" si="11"/>
        <v>3.6209217436654777</v>
      </c>
      <c r="K34" s="8"/>
      <c r="L34" s="8"/>
      <c r="M34" s="8"/>
      <c r="N34" s="8">
        <f>N2*N18</f>
        <v>0.24995189999999995</v>
      </c>
      <c r="O34" s="8">
        <f t="shared" ref="O34:O46" si="12">SUM(I34:N34)</f>
        <v>3.8762033076206279</v>
      </c>
    </row>
    <row r="35" spans="1:15" x14ac:dyDescent="0.3">
      <c r="A35" s="17" t="s">
        <v>6</v>
      </c>
      <c r="B35" s="3">
        <v>2.4</v>
      </c>
      <c r="F35" s="24" t="s">
        <v>6</v>
      </c>
      <c r="I35" s="8">
        <f t="shared" si="11"/>
        <v>5.3296639551501492E-3</v>
      </c>
      <c r="J35" s="8">
        <f t="shared" si="11"/>
        <v>3.3838793875184998</v>
      </c>
      <c r="K35" s="8"/>
      <c r="L35" s="8"/>
      <c r="M35" s="8"/>
      <c r="N35" s="8">
        <f t="shared" ref="N35:N46" si="13">N3*N19</f>
        <v>0.27879049999999994</v>
      </c>
      <c r="O35" s="8">
        <f t="shared" si="12"/>
        <v>3.6679995514736499</v>
      </c>
    </row>
    <row r="36" spans="1:15" x14ac:dyDescent="0.3">
      <c r="A36" s="17" t="s">
        <v>7</v>
      </c>
      <c r="B36" s="3">
        <v>11.1</v>
      </c>
      <c r="F36" s="24" t="s">
        <v>7</v>
      </c>
      <c r="I36" s="8">
        <f t="shared" si="11"/>
        <v>3.7307647686051049E-2</v>
      </c>
      <c r="J36" s="8">
        <f t="shared" si="11"/>
        <v>10.672864670813809</v>
      </c>
      <c r="K36" s="8"/>
      <c r="L36" s="8"/>
      <c r="M36" s="8"/>
      <c r="N36" s="8">
        <f t="shared" si="13"/>
        <v>0.82136809999999993</v>
      </c>
      <c r="O36" s="8">
        <f t="shared" si="12"/>
        <v>11.531540418499858</v>
      </c>
    </row>
    <row r="37" spans="1:15" x14ac:dyDescent="0.3">
      <c r="A37" s="17" t="s">
        <v>8</v>
      </c>
      <c r="B37" s="3">
        <v>10.199999999999999</v>
      </c>
      <c r="F37" s="24" t="s">
        <v>8</v>
      </c>
      <c r="I37" s="8">
        <f t="shared" si="11"/>
        <v>3.1977983730900897E-2</v>
      </c>
      <c r="J37" s="8">
        <f t="shared" si="11"/>
        <v>8.6294172650479428</v>
      </c>
      <c r="K37" s="8"/>
      <c r="L37" s="8"/>
      <c r="M37" s="8"/>
      <c r="N37" s="8">
        <f t="shared" si="13"/>
        <v>0.62423635</v>
      </c>
      <c r="O37" s="8">
        <f t="shared" si="12"/>
        <v>9.2856315987788438</v>
      </c>
    </row>
    <row r="38" spans="1:15" x14ac:dyDescent="0.3">
      <c r="A38" s="17" t="s">
        <v>9</v>
      </c>
      <c r="B38" s="3">
        <v>18.8</v>
      </c>
      <c r="F38" s="24" t="s">
        <v>9</v>
      </c>
      <c r="I38" s="8">
        <f t="shared" si="11"/>
        <v>0.11991743899087835</v>
      </c>
      <c r="J38" s="8">
        <f t="shared" si="11"/>
        <v>12.591350569388471</v>
      </c>
      <c r="K38" s="8"/>
      <c r="L38" s="8"/>
      <c r="M38" s="8"/>
      <c r="N38" s="8">
        <f t="shared" si="13"/>
        <v>0.83319200000000015</v>
      </c>
      <c r="O38" s="8">
        <f t="shared" si="12"/>
        <v>13.54446000837935</v>
      </c>
    </row>
    <row r="39" spans="1:15" x14ac:dyDescent="0.3">
      <c r="A39" s="17" t="s">
        <v>10</v>
      </c>
      <c r="B39" s="3">
        <v>7.2</v>
      </c>
      <c r="F39" s="24" t="s">
        <v>10</v>
      </c>
      <c r="I39" s="8">
        <f t="shared" si="11"/>
        <v>6.6620799439376863E-2</v>
      </c>
      <c r="J39" s="8">
        <f t="shared" si="11"/>
        <v>4.2753115897122242</v>
      </c>
      <c r="K39" s="8"/>
      <c r="L39" s="8"/>
      <c r="M39" s="8"/>
      <c r="N39" s="8">
        <f t="shared" si="13"/>
        <v>0.26639619999999997</v>
      </c>
      <c r="O39" s="8">
        <f t="shared" si="12"/>
        <v>4.6083285891516015</v>
      </c>
    </row>
    <row r="40" spans="1:15" x14ac:dyDescent="0.3">
      <c r="A40" s="17" t="s">
        <v>11</v>
      </c>
      <c r="B40" s="3">
        <v>12.318866310478574</v>
      </c>
      <c r="F40" s="24" t="s">
        <v>11</v>
      </c>
      <c r="I40" s="8">
        <f t="shared" si="11"/>
        <v>9.3269119215127608E-2</v>
      </c>
      <c r="J40" s="8">
        <f t="shared" si="11"/>
        <v>4.4897242381750306</v>
      </c>
      <c r="K40" s="8"/>
      <c r="L40" s="8"/>
      <c r="M40" s="8"/>
      <c r="N40" s="8">
        <f t="shared" si="13"/>
        <v>0.26424319999999996</v>
      </c>
      <c r="O40" s="8">
        <f t="shared" si="12"/>
        <v>4.8472365573901586</v>
      </c>
    </row>
    <row r="41" spans="1:15" x14ac:dyDescent="0.3">
      <c r="A41" s="17" t="s">
        <v>12</v>
      </c>
      <c r="B41" s="3">
        <v>10.1</v>
      </c>
      <c r="F41" s="24" t="s">
        <v>12</v>
      </c>
      <c r="I41" s="8">
        <f t="shared" si="11"/>
        <v>6.6620799439376863E-2</v>
      </c>
      <c r="J41" s="8">
        <f t="shared" si="11"/>
        <v>5.1025095550323734</v>
      </c>
      <c r="K41" s="8"/>
      <c r="L41" s="8"/>
      <c r="M41" s="8"/>
      <c r="N41" s="8">
        <f t="shared" si="13"/>
        <v>0.28403384999999998</v>
      </c>
      <c r="O41" s="8">
        <f t="shared" si="12"/>
        <v>5.4531642044717508</v>
      </c>
    </row>
    <row r="42" spans="1:15" x14ac:dyDescent="0.3">
      <c r="A42" s="17" t="s">
        <v>13</v>
      </c>
      <c r="B42" s="3">
        <v>8.9</v>
      </c>
      <c r="F42" s="24" t="s">
        <v>13</v>
      </c>
      <c r="I42" s="8">
        <f t="shared" si="11"/>
        <v>4.7966975596351338E-2</v>
      </c>
      <c r="J42" s="8">
        <f t="shared" si="11"/>
        <v>4.0770946306402989</v>
      </c>
      <c r="K42" s="8"/>
      <c r="L42" s="8"/>
      <c r="M42" s="8"/>
      <c r="N42" s="8">
        <f t="shared" si="13"/>
        <v>0.22517935000000003</v>
      </c>
      <c r="O42" s="8">
        <f t="shared" si="12"/>
        <v>4.3502409562366502</v>
      </c>
    </row>
    <row r="43" spans="1:15" x14ac:dyDescent="0.3">
      <c r="A43" s="17" t="s">
        <v>138</v>
      </c>
      <c r="B43" s="3">
        <v>6.7</v>
      </c>
      <c r="F43" s="17" t="s">
        <v>138</v>
      </c>
      <c r="I43" s="8">
        <f t="shared" si="11"/>
        <v>3.9972479663626118E-2</v>
      </c>
      <c r="J43" s="8">
        <f t="shared" si="11"/>
        <v>5.7627323584595782</v>
      </c>
      <c r="K43" s="7"/>
      <c r="L43" s="7"/>
      <c r="M43" s="7"/>
      <c r="N43" s="8">
        <f t="shared" si="13"/>
        <v>0.13409709999999997</v>
      </c>
      <c r="O43" s="8">
        <f t="shared" si="12"/>
        <v>5.936801938123204</v>
      </c>
    </row>
    <row r="44" spans="1:15" x14ac:dyDescent="0.3">
      <c r="A44" s="17" t="s">
        <v>139</v>
      </c>
      <c r="B44" s="3">
        <v>10.581133689521408</v>
      </c>
      <c r="F44" s="17" t="s">
        <v>139</v>
      </c>
      <c r="I44" s="8">
        <f t="shared" si="11"/>
        <v>1.8653823843025524E-2</v>
      </c>
      <c r="J44" s="8">
        <f t="shared" si="11"/>
        <v>2.5461673271969008</v>
      </c>
      <c r="L44" s="8"/>
      <c r="M44" s="8"/>
      <c r="N44" s="8">
        <f t="shared" si="13"/>
        <v>0</v>
      </c>
      <c r="O44" s="8">
        <f t="shared" si="12"/>
        <v>2.5648211510399261</v>
      </c>
    </row>
    <row r="45" spans="1:15" x14ac:dyDescent="0.3">
      <c r="A45" s="24" t="s">
        <v>140</v>
      </c>
      <c r="B45" s="3"/>
      <c r="F45" s="24" t="s">
        <v>140</v>
      </c>
      <c r="I45" s="8">
        <f>I13*I29</f>
        <v>0</v>
      </c>
      <c r="J45" s="8">
        <f>J13*J29</f>
        <v>2.8660189228609965</v>
      </c>
      <c r="L45" s="8"/>
      <c r="M45" s="8"/>
      <c r="N45" s="8">
        <f t="shared" si="13"/>
        <v>0</v>
      </c>
      <c r="O45" s="8">
        <f t="shared" si="12"/>
        <v>2.8660189228609965</v>
      </c>
    </row>
    <row r="46" spans="1:15" x14ac:dyDescent="0.3">
      <c r="A46" s="24" t="s">
        <v>141</v>
      </c>
      <c r="B46" s="3"/>
      <c r="F46" s="24" t="s">
        <v>141</v>
      </c>
      <c r="I46" s="8">
        <f>I14*I30</f>
        <v>0</v>
      </c>
      <c r="J46" s="8">
        <f>J14*J30</f>
        <v>2.1999673252796681</v>
      </c>
      <c r="L46" s="8">
        <f>L30*ForecastingBuildingStock!AI12</f>
        <v>0.32817261421571225</v>
      </c>
      <c r="M46" s="8"/>
      <c r="N46" s="8">
        <f t="shared" si="13"/>
        <v>0</v>
      </c>
      <c r="O46" s="8">
        <f t="shared" si="12"/>
        <v>2.5281399394953805</v>
      </c>
    </row>
    <row r="47" spans="1:15" x14ac:dyDescent="0.3">
      <c r="F47" s="2" t="s">
        <v>15</v>
      </c>
      <c r="G47" s="2"/>
      <c r="H47" s="2"/>
      <c r="I47" s="7">
        <f>SUM(I34:I46)</f>
        <v>0.5329663955150149</v>
      </c>
      <c r="J47" s="7">
        <f>SUM(J34:J46)</f>
        <v>70.217959583791284</v>
      </c>
      <c r="L47" s="7">
        <f>SUM(L34:L46)</f>
        <v>0.32817261421571225</v>
      </c>
      <c r="M47" s="7"/>
      <c r="N47" s="7">
        <f>SUM(N34:N46)</f>
        <v>3.9814885500000003</v>
      </c>
      <c r="O47" s="7">
        <f>SUM(O34:O46)</f>
        <v>75.060587143522</v>
      </c>
    </row>
    <row r="48" spans="1:15" x14ac:dyDescent="0.3">
      <c r="A48" s="26" t="s">
        <v>98</v>
      </c>
      <c r="B48" s="26" t="s">
        <v>52</v>
      </c>
      <c r="C48" s="26" t="s">
        <v>99</v>
      </c>
    </row>
    <row r="49" spans="1:3" x14ac:dyDescent="0.3">
      <c r="A49" s="17" t="s">
        <v>5</v>
      </c>
      <c r="B49">
        <v>1.2</v>
      </c>
      <c r="C49" s="8">
        <f>(ForecastingBuildingStock!$AI$20/100)*B49</f>
        <v>1.9236899875494807E-2</v>
      </c>
    </row>
    <row r="50" spans="1:3" x14ac:dyDescent="0.3">
      <c r="A50" s="17" t="s">
        <v>6</v>
      </c>
      <c r="B50">
        <v>6</v>
      </c>
      <c r="C50" s="8">
        <f>(ForecastingBuildingStock!$AI$20/100)*B50</f>
        <v>9.6184499377474031E-2</v>
      </c>
    </row>
    <row r="51" spans="1:3" x14ac:dyDescent="0.3">
      <c r="A51" s="17" t="s">
        <v>7</v>
      </c>
      <c r="B51">
        <v>25.8</v>
      </c>
      <c r="C51" s="8">
        <f>(ForecastingBuildingStock!$AI$20/100)*B51</f>
        <v>0.41359334732313835</v>
      </c>
    </row>
    <row r="52" spans="1:3" x14ac:dyDescent="0.3">
      <c r="A52" s="17" t="s">
        <v>8</v>
      </c>
      <c r="B52">
        <v>22.9</v>
      </c>
      <c r="C52" s="8">
        <f>(ForecastingBuildingStock!$AI$20/100)*B52</f>
        <v>0.36710417262402584</v>
      </c>
    </row>
    <row r="53" spans="1:3" x14ac:dyDescent="0.3">
      <c r="A53" s="17" t="s">
        <v>9</v>
      </c>
      <c r="B53">
        <v>26.8</v>
      </c>
      <c r="C53" s="8">
        <f>(ForecastingBuildingStock!$AI$20/100)*B53</f>
        <v>0.42962409721938399</v>
      </c>
    </row>
    <row r="54" spans="1:3" x14ac:dyDescent="0.3">
      <c r="A54" s="17" t="s">
        <v>10</v>
      </c>
      <c r="B54">
        <v>9</v>
      </c>
      <c r="C54" s="8">
        <f>(ForecastingBuildingStock!$AI$20/100)*B54</f>
        <v>0.14427674906621105</v>
      </c>
    </row>
    <row r="55" spans="1:3" x14ac:dyDescent="0.3">
      <c r="A55" s="17" t="s">
        <v>11</v>
      </c>
      <c r="B55">
        <v>3.2</v>
      </c>
      <c r="C55" s="8">
        <f>(ForecastingBuildingStock!$AI$20/100)*B55</f>
        <v>5.1298399667986154E-2</v>
      </c>
    </row>
    <row r="56" spans="1:3" x14ac:dyDescent="0.3">
      <c r="A56" s="17" t="s">
        <v>12</v>
      </c>
      <c r="B56">
        <v>1.5</v>
      </c>
      <c r="C56" s="8">
        <f>(ForecastingBuildingStock!$AI$20/100)*B56</f>
        <v>2.4046124844368508E-2</v>
      </c>
    </row>
    <row r="57" spans="1:3" x14ac:dyDescent="0.3">
      <c r="A57" s="17" t="s">
        <v>13</v>
      </c>
      <c r="B57">
        <v>1.3</v>
      </c>
      <c r="C57" s="8">
        <f>(ForecastingBuildingStock!$AI$20/100)*B57</f>
        <v>2.0839974865119373E-2</v>
      </c>
    </row>
    <row r="58" spans="1:3" x14ac:dyDescent="0.3">
      <c r="A58" s="17" t="s">
        <v>138</v>
      </c>
      <c r="B58">
        <v>1.1000000000000001</v>
      </c>
      <c r="C58" s="8">
        <f>(ForecastingBuildingStock!$AI$20/100)*B58</f>
        <v>1.7633824885870241E-2</v>
      </c>
    </row>
    <row r="59" spans="1:3" x14ac:dyDescent="0.3">
      <c r="A59" s="17" t="s">
        <v>139</v>
      </c>
      <c r="B59">
        <v>0.9</v>
      </c>
      <c r="C59" s="8">
        <f>(ForecastingBuildingStock!$AI$20/100)*B59</f>
        <v>1.4427674906621104E-2</v>
      </c>
    </row>
    <row r="60" spans="1:3" x14ac:dyDescent="0.3">
      <c r="A60" s="24" t="s">
        <v>140</v>
      </c>
      <c r="B60">
        <v>0.3</v>
      </c>
    </row>
    <row r="61" spans="1:3" x14ac:dyDescent="0.3">
      <c r="A61" s="24" t="s">
        <v>141</v>
      </c>
      <c r="B61">
        <v>0</v>
      </c>
    </row>
    <row r="62" spans="1:3" x14ac:dyDescent="0.3">
      <c r="B62">
        <f>SUM(B49:B61)</f>
        <v>100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E58B9-50E9-4D44-9D46-6B8E4A8DD706}">
  <dimension ref="A1:S62"/>
  <sheetViews>
    <sheetView topLeftCell="A12" workbookViewId="0">
      <selection activeCell="B18" sqref="B18:B28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2048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SUM(C18,C49)</f>
        <v>0.11926449789576864</v>
      </c>
      <c r="I2" s="8">
        <f>IF(H2&gt;=M2,0,C18)</f>
        <v>9.9817231868170875E-2</v>
      </c>
      <c r="J2" s="8">
        <f>M2-I2-K2</f>
        <v>6.8764433361836961</v>
      </c>
      <c r="K2" s="8">
        <f>IF(H2&gt;=M2,0,C49)</f>
        <v>1.9447266027597762E-2</v>
      </c>
      <c r="L2" s="8"/>
      <c r="M2" s="8">
        <f>O2-N2</f>
        <v>6.9957078340794645</v>
      </c>
      <c r="N2" s="8">
        <f>'2017'!N2</f>
        <v>0.47609999999999997</v>
      </c>
      <c r="O2" s="8">
        <f>'2047'!O2-'2047'!K2</f>
        <v>7.4718078340794643</v>
      </c>
      <c r="Q2" s="3">
        <f>O2</f>
        <v>7.4718078340794643</v>
      </c>
      <c r="R2" s="3">
        <f>J18</f>
        <v>0.52499873976055444</v>
      </c>
      <c r="S2" s="3">
        <f>Q2*R2</f>
        <v>3.9226896966247566</v>
      </c>
    </row>
    <row r="3" spans="1:19" x14ac:dyDescent="0.3">
      <c r="A3" t="s">
        <v>33</v>
      </c>
      <c r="B3">
        <f>ForecastingBuildingStock!AJ10</f>
        <v>2.5</v>
      </c>
      <c r="F3" s="24" t="s">
        <v>6</v>
      </c>
      <c r="G3" s="3"/>
      <c r="H3" s="3">
        <f t="shared" ref="H3:H14" si="0">SUM(C19,C50)</f>
        <v>0.1970535620061597</v>
      </c>
      <c r="I3" s="8">
        <f>IF(H3&gt;=M3,0,IF(I2=0,C19+C18,C19))</f>
        <v>9.9817231868170875E-2</v>
      </c>
      <c r="J3" s="8">
        <f>M3-I3-K3</f>
        <v>7.1648520462211049</v>
      </c>
      <c r="K3" s="8">
        <f>IF(H3&gt;=M3,0,IF(K2=0,C50+C49,C50))</f>
        <v>9.7236330137988811E-2</v>
      </c>
      <c r="L3" s="8"/>
      <c r="M3" s="8">
        <f t="shared" ref="M3:M15" si="1">O3-N3</f>
        <v>7.3619056082272643</v>
      </c>
      <c r="N3" s="8">
        <f>'2017'!N3</f>
        <v>0.59839999999999993</v>
      </c>
      <c r="O3" s="8">
        <f>'2047'!O3-'2047'!K3</f>
        <v>7.9603056082272641</v>
      </c>
      <c r="Q3" s="3">
        <f t="shared" ref="Q3:Q12" si="2">O3</f>
        <v>7.9603056082272641</v>
      </c>
      <c r="R3" s="3">
        <f t="shared" ref="R3:R12" si="3">J19</f>
        <v>0.4658932152406417</v>
      </c>
      <c r="S3" s="3">
        <f t="shared" ref="S3:S12" si="4">Q3*R3</f>
        <v>3.7086523741151121</v>
      </c>
    </row>
    <row r="4" spans="1:19" x14ac:dyDescent="0.3">
      <c r="A4" t="s">
        <v>74</v>
      </c>
      <c r="B4" s="3">
        <f>ForecastingBuildingStock!AJ26</f>
        <v>9.9817231868170868</v>
      </c>
      <c r="F4" s="24" t="s">
        <v>7</v>
      </c>
      <c r="G4" s="3"/>
      <c r="H4" s="3">
        <f t="shared" si="0"/>
        <v>1.1168368426705479</v>
      </c>
      <c r="I4" s="8">
        <f t="shared" ref="I4:I14" si="5">IF(H4&gt;=M4,0,IF(I3=0,C20+C19,C20))</f>
        <v>0.69872062307719607</v>
      </c>
      <c r="J4" s="8">
        <f t="shared" ref="J4:J14" si="6">M4-I4-K4</f>
        <v>26.8621146007101</v>
      </c>
      <c r="K4" s="8">
        <f t="shared" ref="K4:K14" si="7">IF(H4&gt;=M4,0,IF(K3=0,C51+C50,C51))</f>
        <v>0.41811621959335188</v>
      </c>
      <c r="L4" s="8"/>
      <c r="M4" s="8">
        <f t="shared" si="1"/>
        <v>27.978951443380648</v>
      </c>
      <c r="N4" s="8">
        <f>'2017'!N4</f>
        <v>2.10005</v>
      </c>
      <c r="O4" s="8">
        <f>'2047'!O4-'2047'!K4</f>
        <v>30.079001443380648</v>
      </c>
      <c r="Q4" s="3">
        <f t="shared" si="2"/>
        <v>30.079001443380648</v>
      </c>
      <c r="R4" s="3">
        <f t="shared" si="3"/>
        <v>0.391118354324897</v>
      </c>
      <c r="S4" s="3">
        <f t="shared" si="4"/>
        <v>11.76444954427124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0.97002205123568253</v>
      </c>
      <c r="I5" s="8">
        <f t="shared" si="5"/>
        <v>0.59890339120902525</v>
      </c>
      <c r="J5" s="8">
        <f t="shared" si="6"/>
        <v>26.714356287986867</v>
      </c>
      <c r="K5" s="8">
        <f t="shared" si="7"/>
        <v>0.37111866002665728</v>
      </c>
      <c r="L5" s="8"/>
      <c r="M5" s="8">
        <f t="shared" si="1"/>
        <v>27.684378339222548</v>
      </c>
      <c r="N5" s="8">
        <f>'2017'!N5</f>
        <v>1.9598</v>
      </c>
      <c r="O5" s="8">
        <f>'2047'!O5-'2047'!K5</f>
        <v>29.644178339222549</v>
      </c>
      <c r="Q5" s="3">
        <f t="shared" si="2"/>
        <v>29.644178339222549</v>
      </c>
      <c r="R5" s="3">
        <f t="shared" si="3"/>
        <v>0.31852043575875089</v>
      </c>
      <c r="S5" s="3">
        <f t="shared" si="4"/>
        <v>9.442276602319291</v>
      </c>
    </row>
    <row r="6" spans="1:19" x14ac:dyDescent="0.3">
      <c r="A6" t="s">
        <v>21</v>
      </c>
      <c r="B6">
        <f>ForecastingBuildingStock!AJ14</f>
        <v>5.3999999999999999E-2</v>
      </c>
      <c r="F6" s="24" t="s">
        <v>9</v>
      </c>
      <c r="G6" s="3"/>
      <c r="H6" s="3">
        <f t="shared" si="0"/>
        <v>2.6802099916501945</v>
      </c>
      <c r="I6" s="8">
        <f t="shared" si="5"/>
        <v>2.2458877170338445</v>
      </c>
      <c r="J6" s="8">
        <f t="shared" si="6"/>
        <v>48.276520177345404</v>
      </c>
      <c r="K6" s="8">
        <f t="shared" si="7"/>
        <v>0.43432227461635003</v>
      </c>
      <c r="L6" s="8"/>
      <c r="M6" s="8">
        <f t="shared" si="1"/>
        <v>50.956730168995598</v>
      </c>
      <c r="N6" s="8">
        <f>'2017'!N6</f>
        <v>3.2249499999999998</v>
      </c>
      <c r="O6" s="8">
        <f>'2047'!O6-'2047'!K6</f>
        <v>54.181680168995598</v>
      </c>
      <c r="Q6" s="3">
        <f t="shared" si="2"/>
        <v>54.181680168995598</v>
      </c>
      <c r="R6" s="3">
        <f t="shared" si="3"/>
        <v>0.2583581140792881</v>
      </c>
      <c r="S6" s="3">
        <f t="shared" si="4"/>
        <v>13.998276706108866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1.393569893559119</v>
      </c>
      <c r="I7" s="8">
        <f t="shared" si="5"/>
        <v>1.2477153983521359</v>
      </c>
      <c r="J7" s="8">
        <f t="shared" si="6"/>
        <v>20.343159999262603</v>
      </c>
      <c r="K7" s="8">
        <f t="shared" si="7"/>
        <v>0.14585449520698321</v>
      </c>
      <c r="L7" s="8"/>
      <c r="M7" s="8">
        <f t="shared" si="1"/>
        <v>21.736729892821721</v>
      </c>
      <c r="N7" s="8">
        <f>'2017'!N7</f>
        <v>1.2775499999999997</v>
      </c>
      <c r="O7" s="8">
        <f>'2047'!O7-'2047'!K7</f>
        <v>23.014279892821719</v>
      </c>
      <c r="Q7" s="3">
        <f t="shared" si="2"/>
        <v>23.014279892821719</v>
      </c>
      <c r="R7" s="3">
        <f t="shared" si="3"/>
        <v>0.20852115377088962</v>
      </c>
      <c r="S7" s="3">
        <f t="shared" si="4"/>
        <v>4.798964196457371</v>
      </c>
    </row>
    <row r="8" spans="1:19" x14ac:dyDescent="0.3">
      <c r="A8" t="s">
        <v>31</v>
      </c>
      <c r="B8" s="8">
        <f>B4*B6</f>
        <v>0.53901305208812267</v>
      </c>
      <c r="F8" s="24" t="s">
        <v>11</v>
      </c>
      <c r="G8" s="3"/>
      <c r="H8" s="3">
        <f t="shared" si="0"/>
        <v>1.7986609337665844</v>
      </c>
      <c r="I8" s="8">
        <f t="shared" si="5"/>
        <v>1.7468015576929903</v>
      </c>
      <c r="J8" s="8">
        <f t="shared" si="6"/>
        <v>21.698958242275062</v>
      </c>
      <c r="K8" s="8">
        <f t="shared" si="7"/>
        <v>5.1859376073594032E-2</v>
      </c>
      <c r="L8" s="8"/>
      <c r="M8" s="8">
        <f t="shared" si="1"/>
        <v>23.497619176041646</v>
      </c>
      <c r="N8" s="8">
        <f>'2017'!N8</f>
        <v>1.2812999999999999</v>
      </c>
      <c r="O8" s="8">
        <f>'2047'!O8-'2047'!K8</f>
        <v>24.778919176041647</v>
      </c>
      <c r="Q8" s="3">
        <f t="shared" si="2"/>
        <v>24.778919176041647</v>
      </c>
      <c r="R8" s="3">
        <f t="shared" si="3"/>
        <v>0.20623054710060093</v>
      </c>
      <c r="S8" s="3">
        <f t="shared" si="4"/>
        <v>5.1101700582366405</v>
      </c>
    </row>
    <row r="9" spans="1:19" x14ac:dyDescent="0.3">
      <c r="F9" s="24" t="s">
        <v>12</v>
      </c>
      <c r="G9" s="3"/>
      <c r="H9" s="3">
        <f t="shared" si="0"/>
        <v>1.272024480886633</v>
      </c>
      <c r="I9" s="8">
        <f t="shared" si="5"/>
        <v>1.2477153983521359</v>
      </c>
      <c r="J9" s="8">
        <f t="shared" si="6"/>
        <v>28.906002584374978</v>
      </c>
      <c r="K9" s="8">
        <f t="shared" si="7"/>
        <v>2.4309082534497203E-2</v>
      </c>
      <c r="L9" s="8"/>
      <c r="M9" s="8">
        <f t="shared" si="1"/>
        <v>30.17802706526161</v>
      </c>
      <c r="N9" s="8">
        <f>'2017'!N9</f>
        <v>1.6111999999999997</v>
      </c>
      <c r="O9" s="8">
        <f>'2047'!O9-'2047'!K9</f>
        <v>31.78922706526161</v>
      </c>
      <c r="Q9" s="3">
        <f t="shared" si="2"/>
        <v>31.78922706526161</v>
      </c>
      <c r="R9" s="3">
        <f t="shared" si="3"/>
        <v>0.17628714622641511</v>
      </c>
      <c r="S9" s="3">
        <f t="shared" si="4"/>
        <v>5.6040321200784868</v>
      </c>
    </row>
    <row r="10" spans="1:19" x14ac:dyDescent="0.3">
      <c r="F10" s="24" t="s">
        <v>13</v>
      </c>
      <c r="G10" s="3"/>
      <c r="H10" s="3">
        <f t="shared" si="0"/>
        <v>0.91942295834343546</v>
      </c>
      <c r="I10" s="8">
        <f t="shared" si="5"/>
        <v>0.89835508681353793</v>
      </c>
      <c r="J10" s="8">
        <f t="shared" si="6"/>
        <v>24.738751382705086</v>
      </c>
      <c r="K10" s="8">
        <f t="shared" si="7"/>
        <v>2.1067871529897576E-2</v>
      </c>
      <c r="L10" s="8"/>
      <c r="M10" s="8">
        <f t="shared" si="1"/>
        <v>25.658174341048522</v>
      </c>
      <c r="N10" s="8">
        <f>'2017'!N10</f>
        <v>1.3680500000000002</v>
      </c>
      <c r="O10" s="8">
        <f>'2047'!O10-'2047'!K10</f>
        <v>27.026224341048522</v>
      </c>
      <c r="Q10" s="3">
        <f t="shared" si="2"/>
        <v>27.026224341048522</v>
      </c>
      <c r="R10" s="3">
        <f t="shared" si="3"/>
        <v>0.16459877197470851</v>
      </c>
      <c r="S10" s="3">
        <f t="shared" si="4"/>
        <v>4.4484833376495629</v>
      </c>
    </row>
    <row r="11" spans="1:19" x14ac:dyDescent="0.3">
      <c r="F11" s="17" t="s">
        <v>138</v>
      </c>
      <c r="G11" s="3"/>
      <c r="H11" s="3">
        <f t="shared" si="0"/>
        <v>0.76645589953657944</v>
      </c>
      <c r="I11" s="8">
        <f t="shared" si="5"/>
        <v>0.74862923901128153</v>
      </c>
      <c r="J11" s="8">
        <f t="shared" si="6"/>
        <v>38.214478316562975</v>
      </c>
      <c r="K11" s="8">
        <f t="shared" si="7"/>
        <v>1.7826660525297949E-2</v>
      </c>
      <c r="L11" s="8"/>
      <c r="M11" s="8">
        <f t="shared" si="1"/>
        <v>38.980934216099556</v>
      </c>
      <c r="N11" s="8">
        <f>'2017'!N11</f>
        <v>0.88985000000000003</v>
      </c>
      <c r="O11" s="8">
        <f>'2047'!O11-'2047'!K11</f>
        <v>39.870784216099558</v>
      </c>
      <c r="Q11" s="3">
        <f t="shared" si="2"/>
        <v>39.870784216099558</v>
      </c>
      <c r="R11" s="3">
        <f t="shared" si="3"/>
        <v>0.15069629712872953</v>
      </c>
      <c r="S11" s="3">
        <f t="shared" si="4"/>
        <v>6.0083795449847983</v>
      </c>
    </row>
    <row r="12" spans="1:19" x14ac:dyDescent="0.3">
      <c r="F12" s="17" t="s">
        <v>139</v>
      </c>
      <c r="G12" s="3"/>
      <c r="H12" s="3">
        <f t="shared" si="0"/>
        <v>0.36394576105929638</v>
      </c>
      <c r="I12" s="8">
        <f t="shared" si="5"/>
        <v>0.34936031153859803</v>
      </c>
      <c r="J12" s="8">
        <f t="shared" si="6"/>
        <v>37.983992842068211</v>
      </c>
      <c r="K12" s="8">
        <f t="shared" si="7"/>
        <v>1.4585449520698322E-2</v>
      </c>
      <c r="L12" s="8"/>
      <c r="M12" s="8">
        <f t="shared" si="1"/>
        <v>38.34793860312751</v>
      </c>
      <c r="N12" s="8">
        <v>0</v>
      </c>
      <c r="O12" s="8">
        <f>'2047'!O12-'2047'!K12</f>
        <v>38.34793860312751</v>
      </c>
      <c r="Q12" s="3">
        <f t="shared" si="2"/>
        <v>38.34793860312751</v>
      </c>
      <c r="R12" s="3">
        <f t="shared" si="3"/>
        <v>6.7000000000000004E-2</v>
      </c>
      <c r="S12" s="3">
        <f t="shared" si="4"/>
        <v>2.5693118864095434</v>
      </c>
    </row>
    <row r="13" spans="1:19" x14ac:dyDescent="0.3">
      <c r="F13" s="24" t="s">
        <v>140</v>
      </c>
      <c r="G13" s="3"/>
      <c r="H13" s="3">
        <f t="shared" si="0"/>
        <v>0</v>
      </c>
      <c r="I13" s="8">
        <f t="shared" si="5"/>
        <v>0</v>
      </c>
      <c r="J13" s="8">
        <f t="shared" si="6"/>
        <v>53.074424497425859</v>
      </c>
      <c r="K13" s="8">
        <f t="shared" si="7"/>
        <v>0</v>
      </c>
      <c r="L13" s="8"/>
      <c r="M13" s="8">
        <f t="shared" si="1"/>
        <v>53.074424497425859</v>
      </c>
      <c r="N13" s="8">
        <v>0</v>
      </c>
      <c r="O13" s="8">
        <f>'2047'!O13-'2047'!K13</f>
        <v>53.074424497425859</v>
      </c>
      <c r="Q13" s="3">
        <f>O13</f>
        <v>53.074424497425859</v>
      </c>
      <c r="R13" s="3">
        <f>J29</f>
        <v>5.3999999999999999E-2</v>
      </c>
      <c r="S13" s="3">
        <f>Q13*R13</f>
        <v>2.8660189228609965</v>
      </c>
    </row>
    <row r="14" spans="1:19" x14ac:dyDescent="0.3">
      <c r="F14" s="24" t="s">
        <v>141</v>
      </c>
      <c r="G14" s="3"/>
      <c r="H14" s="3">
        <f t="shared" si="0"/>
        <v>0</v>
      </c>
      <c r="I14" s="8">
        <f t="shared" si="5"/>
        <v>0</v>
      </c>
      <c r="J14" s="8">
        <f t="shared" si="6"/>
        <v>46.817406286951488</v>
      </c>
      <c r="K14" s="8">
        <f t="shared" si="7"/>
        <v>0</v>
      </c>
      <c r="L14" s="8">
        <f>ForecastingBuildingStock!AJ12</f>
        <v>6.1436575890557217</v>
      </c>
      <c r="M14" s="8">
        <f t="shared" si="1"/>
        <v>46.817406286951488</v>
      </c>
      <c r="N14" s="8">
        <v>0</v>
      </c>
      <c r="O14" s="8">
        <f>'2047'!O14-'2047'!I14-'2047'!K14+'2047'!L14</f>
        <v>46.817406286951488</v>
      </c>
      <c r="Q14" s="3">
        <f>O14</f>
        <v>46.817406286951488</v>
      </c>
      <c r="R14" s="3">
        <f>J30</f>
        <v>5.3999999999999999E-2</v>
      </c>
      <c r="S14" s="3">
        <f>Q14*R14</f>
        <v>2.5281399394953805</v>
      </c>
    </row>
    <row r="15" spans="1:19" x14ac:dyDescent="0.3">
      <c r="F15" s="25" t="s">
        <v>15</v>
      </c>
      <c r="G15" s="5"/>
      <c r="H15" s="5"/>
      <c r="I15" s="5">
        <f>ForecastingBuildingStock!AJ26</f>
        <v>9.9817231868170868</v>
      </c>
      <c r="J15" s="7">
        <f>M15-I15-K15</f>
        <v>387.67146060007349</v>
      </c>
      <c r="K15" s="5">
        <f>SUM(K2:K14)</f>
        <v>1.6157436857929137</v>
      </c>
      <c r="L15" s="5">
        <f>SUM(L2:L14)</f>
        <v>6.1436575890557217</v>
      </c>
      <c r="M15" s="5">
        <f t="shared" si="1"/>
        <v>399.26892747268346</v>
      </c>
      <c r="N15" s="7">
        <f>'2017'!N12</f>
        <v>14.78725</v>
      </c>
      <c r="O15" s="5">
        <f>SUM(O2:O14)</f>
        <v>414.05617747268343</v>
      </c>
    </row>
    <row r="16" spans="1:19" x14ac:dyDescent="0.3">
      <c r="J16" s="8"/>
    </row>
    <row r="17" spans="1:15" ht="55.2" customHeight="1" x14ac:dyDescent="0.3">
      <c r="A17" s="32" t="s">
        <v>51</v>
      </c>
      <c r="B17" s="18" t="s">
        <v>52</v>
      </c>
      <c r="F17" s="23" t="s">
        <v>50</v>
      </c>
      <c r="G17" s="23"/>
      <c r="H17" s="23"/>
      <c r="I17" s="23" t="s">
        <v>112</v>
      </c>
      <c r="J17" s="23" t="s">
        <v>113</v>
      </c>
      <c r="K17" s="23"/>
      <c r="L17" s="23" t="s">
        <v>135</v>
      </c>
      <c r="M17" s="23"/>
      <c r="N17" s="23" t="s">
        <v>143</v>
      </c>
      <c r="O17" s="23" t="s">
        <v>106</v>
      </c>
    </row>
    <row r="18" spans="1:15" x14ac:dyDescent="0.3">
      <c r="A18" s="17" t="s">
        <v>5</v>
      </c>
      <c r="B18">
        <v>1</v>
      </c>
      <c r="C18" s="8">
        <f>($I$15/100)*B18</f>
        <v>9.9817231868170875E-2</v>
      </c>
      <c r="F18" s="24" t="s">
        <v>5</v>
      </c>
      <c r="G18" s="8"/>
      <c r="H18" s="8"/>
      <c r="I18">
        <f>$B$6</f>
        <v>5.3999999999999999E-2</v>
      </c>
      <c r="J18" s="16">
        <f>'2017'!J15</f>
        <v>0.52499873976055444</v>
      </c>
      <c r="K18" s="16"/>
      <c r="L18" s="16">
        <f>$B$6</f>
        <v>5.3999999999999999E-2</v>
      </c>
      <c r="M18" s="16"/>
      <c r="N18" s="16">
        <f>'2017'!J15</f>
        <v>0.52499873976055444</v>
      </c>
      <c r="O18" s="8"/>
    </row>
    <row r="19" spans="1:15" x14ac:dyDescent="0.3">
      <c r="A19" s="24" t="s">
        <v>6</v>
      </c>
      <c r="B19">
        <v>1</v>
      </c>
      <c r="C19" s="8">
        <f t="shared" ref="C19:C30" si="8">($I$15/100)*B19</f>
        <v>9.9817231868170875E-2</v>
      </c>
      <c r="F19" s="24" t="s">
        <v>6</v>
      </c>
      <c r="G19" s="8"/>
      <c r="H19" s="8"/>
      <c r="I19">
        <f t="shared" ref="I19:I30" si="9">$B$6</f>
        <v>5.3999999999999999E-2</v>
      </c>
      <c r="J19" s="16">
        <f>'2017'!J16</f>
        <v>0.4658932152406417</v>
      </c>
      <c r="K19" s="16"/>
      <c r="L19" s="16">
        <f t="shared" ref="L19:L30" si="10">$B$6</f>
        <v>5.3999999999999999E-2</v>
      </c>
      <c r="M19" s="16"/>
      <c r="N19" s="16">
        <f>'2017'!J16</f>
        <v>0.4658932152406417</v>
      </c>
      <c r="O19" s="8"/>
    </row>
    <row r="20" spans="1:15" x14ac:dyDescent="0.3">
      <c r="A20" s="17" t="s">
        <v>7</v>
      </c>
      <c r="B20">
        <v>7</v>
      </c>
      <c r="C20" s="8">
        <f t="shared" si="8"/>
        <v>0.69872062307719607</v>
      </c>
      <c r="F20" s="24" t="s">
        <v>7</v>
      </c>
      <c r="G20" s="8"/>
      <c r="H20" s="8"/>
      <c r="I20">
        <f t="shared" si="9"/>
        <v>5.3999999999999999E-2</v>
      </c>
      <c r="J20" s="16">
        <f>'2017'!J17</f>
        <v>0.391118354324897</v>
      </c>
      <c r="K20" s="16"/>
      <c r="L20" s="16">
        <f t="shared" si="10"/>
        <v>5.3999999999999999E-2</v>
      </c>
      <c r="M20" s="16"/>
      <c r="N20" s="16">
        <f>'2017'!J17</f>
        <v>0.391118354324897</v>
      </c>
      <c r="O20" s="8"/>
    </row>
    <row r="21" spans="1:15" x14ac:dyDescent="0.3">
      <c r="A21" s="24" t="s">
        <v>8</v>
      </c>
      <c r="B21">
        <v>6</v>
      </c>
      <c r="C21" s="8">
        <f t="shared" si="8"/>
        <v>0.59890339120902525</v>
      </c>
      <c r="F21" s="24" t="s">
        <v>8</v>
      </c>
      <c r="G21" s="8"/>
      <c r="H21" s="8"/>
      <c r="I21">
        <f t="shared" si="9"/>
        <v>5.3999999999999999E-2</v>
      </c>
      <c r="J21" s="16">
        <f>'2017'!J18</f>
        <v>0.31852043575875089</v>
      </c>
      <c r="K21" s="16"/>
      <c r="L21" s="16">
        <f t="shared" si="10"/>
        <v>5.3999999999999999E-2</v>
      </c>
      <c r="M21" s="16"/>
      <c r="N21" s="16">
        <f>'2017'!J18</f>
        <v>0.31852043575875089</v>
      </c>
      <c r="O21" s="8"/>
    </row>
    <row r="22" spans="1:15" x14ac:dyDescent="0.3">
      <c r="A22" s="17" t="s">
        <v>9</v>
      </c>
      <c r="B22">
        <v>22.5</v>
      </c>
      <c r="C22" s="8">
        <f t="shared" si="8"/>
        <v>2.2458877170338445</v>
      </c>
      <c r="F22" s="24" t="s">
        <v>9</v>
      </c>
      <c r="G22" s="8"/>
      <c r="H22" s="8"/>
      <c r="I22">
        <f t="shared" si="9"/>
        <v>5.3999999999999999E-2</v>
      </c>
      <c r="J22" s="16">
        <f>'2017'!J19</f>
        <v>0.2583581140792881</v>
      </c>
      <c r="K22" s="16"/>
      <c r="L22" s="16">
        <f t="shared" si="10"/>
        <v>5.3999999999999999E-2</v>
      </c>
      <c r="M22" s="16"/>
      <c r="N22" s="16">
        <f>'2017'!J19</f>
        <v>0.2583581140792881</v>
      </c>
      <c r="O22" s="8"/>
    </row>
    <row r="23" spans="1:15" x14ac:dyDescent="0.3">
      <c r="A23" s="24" t="s">
        <v>10</v>
      </c>
      <c r="B23">
        <v>12.5</v>
      </c>
      <c r="C23" s="8">
        <f t="shared" si="8"/>
        <v>1.2477153983521359</v>
      </c>
      <c r="F23" s="24" t="s">
        <v>10</v>
      </c>
      <c r="G23" s="8"/>
      <c r="H23" s="8"/>
      <c r="I23">
        <f t="shared" si="9"/>
        <v>5.3999999999999999E-2</v>
      </c>
      <c r="J23" s="16">
        <f>'2017'!J20</f>
        <v>0.20852115377088962</v>
      </c>
      <c r="K23" s="16"/>
      <c r="L23" s="16">
        <f t="shared" si="10"/>
        <v>5.3999999999999999E-2</v>
      </c>
      <c r="M23" s="16"/>
      <c r="N23" s="16">
        <f>'2017'!J20</f>
        <v>0.20852115377088962</v>
      </c>
      <c r="O23" s="8"/>
    </row>
    <row r="24" spans="1:15" x14ac:dyDescent="0.3">
      <c r="A24" s="17" t="s">
        <v>11</v>
      </c>
      <c r="B24">
        <v>17.5</v>
      </c>
      <c r="C24" s="8">
        <f t="shared" si="8"/>
        <v>1.7468015576929903</v>
      </c>
      <c r="F24" s="24" t="s">
        <v>11</v>
      </c>
      <c r="G24" s="8"/>
      <c r="H24" s="8"/>
      <c r="I24">
        <f t="shared" si="9"/>
        <v>5.3999999999999999E-2</v>
      </c>
      <c r="J24" s="16">
        <f>'2017'!J21</f>
        <v>0.20623054710060093</v>
      </c>
      <c r="K24" s="16"/>
      <c r="L24" s="16">
        <f t="shared" si="10"/>
        <v>5.3999999999999999E-2</v>
      </c>
      <c r="M24" s="16"/>
      <c r="N24" s="16">
        <f>'2017'!J21</f>
        <v>0.20623054710060093</v>
      </c>
      <c r="O24" s="8"/>
    </row>
    <row r="25" spans="1:15" x14ac:dyDescent="0.3">
      <c r="A25" s="24" t="s">
        <v>12</v>
      </c>
      <c r="B25">
        <v>12.5</v>
      </c>
      <c r="C25" s="8">
        <f t="shared" si="8"/>
        <v>1.2477153983521359</v>
      </c>
      <c r="F25" s="24" t="s">
        <v>12</v>
      </c>
      <c r="G25" s="8"/>
      <c r="H25" s="8"/>
      <c r="I25">
        <f t="shared" si="9"/>
        <v>5.3999999999999999E-2</v>
      </c>
      <c r="J25" s="16">
        <f>'2017'!J22</f>
        <v>0.17628714622641511</v>
      </c>
      <c r="K25" s="16"/>
      <c r="L25" s="16">
        <f t="shared" si="10"/>
        <v>5.3999999999999999E-2</v>
      </c>
      <c r="M25" s="16"/>
      <c r="N25" s="16">
        <f>'2017'!J22</f>
        <v>0.17628714622641511</v>
      </c>
      <c r="O25" s="8"/>
    </row>
    <row r="26" spans="1:15" x14ac:dyDescent="0.3">
      <c r="A26" s="17" t="s">
        <v>13</v>
      </c>
      <c r="B26">
        <v>9</v>
      </c>
      <c r="C26" s="8">
        <f t="shared" si="8"/>
        <v>0.89835508681353793</v>
      </c>
      <c r="F26" s="24" t="s">
        <v>13</v>
      </c>
      <c r="G26" s="8"/>
      <c r="H26" s="8"/>
      <c r="I26">
        <f t="shared" si="9"/>
        <v>5.3999999999999999E-2</v>
      </c>
      <c r="J26" s="16">
        <f>'2017'!J23</f>
        <v>0.16459877197470851</v>
      </c>
      <c r="K26" s="16"/>
      <c r="L26" s="16">
        <f t="shared" si="10"/>
        <v>5.3999999999999999E-2</v>
      </c>
      <c r="M26" s="16"/>
      <c r="N26" s="16">
        <f>'2017'!J23</f>
        <v>0.16459877197470851</v>
      </c>
      <c r="O26" s="8"/>
    </row>
    <row r="27" spans="1:15" x14ac:dyDescent="0.3">
      <c r="A27" s="17" t="s">
        <v>138</v>
      </c>
      <c r="B27">
        <v>7.5</v>
      </c>
      <c r="C27" s="8">
        <f t="shared" si="8"/>
        <v>0.74862923901128153</v>
      </c>
      <c r="F27" s="17" t="s">
        <v>138</v>
      </c>
      <c r="G27" s="8"/>
      <c r="H27" s="8"/>
      <c r="I27">
        <f t="shared" si="9"/>
        <v>5.3999999999999999E-2</v>
      </c>
      <c r="J27" s="16">
        <f>'2017'!J24</f>
        <v>0.15069629712872953</v>
      </c>
      <c r="K27" s="16"/>
      <c r="L27" s="16">
        <f t="shared" si="10"/>
        <v>5.3999999999999999E-2</v>
      </c>
      <c r="M27" s="16"/>
      <c r="N27" s="16">
        <f>'2017'!J24</f>
        <v>0.15069629712872953</v>
      </c>
      <c r="O27" s="8"/>
    </row>
    <row r="28" spans="1:15" x14ac:dyDescent="0.3">
      <c r="A28" s="17" t="s">
        <v>139</v>
      </c>
      <c r="B28">
        <v>3.5</v>
      </c>
      <c r="C28" s="8">
        <f t="shared" si="8"/>
        <v>0.34936031153859803</v>
      </c>
      <c r="F28" s="17" t="s">
        <v>139</v>
      </c>
      <c r="G28" s="8"/>
      <c r="H28" s="8"/>
      <c r="I28">
        <f t="shared" si="9"/>
        <v>5.3999999999999999E-2</v>
      </c>
      <c r="J28" s="16">
        <f>'2040'!J27</f>
        <v>6.7000000000000004E-2</v>
      </c>
      <c r="K28" s="7"/>
      <c r="L28" s="16">
        <f t="shared" si="10"/>
        <v>5.3999999999999999E-2</v>
      </c>
      <c r="M28" s="16"/>
      <c r="N28" s="16">
        <f>'2017'!J25</f>
        <v>0.2692514531099427</v>
      </c>
      <c r="O28" s="8"/>
    </row>
    <row r="29" spans="1:15" x14ac:dyDescent="0.3">
      <c r="A29" s="24" t="s">
        <v>140</v>
      </c>
      <c r="B29">
        <v>0</v>
      </c>
      <c r="C29" s="8">
        <f t="shared" si="8"/>
        <v>0</v>
      </c>
      <c r="F29" s="24" t="s">
        <v>140</v>
      </c>
      <c r="G29" s="8"/>
      <c r="H29" s="8"/>
      <c r="I29">
        <f t="shared" si="9"/>
        <v>5.3999999999999999E-2</v>
      </c>
      <c r="J29" s="16">
        <f>'2040'!J28</f>
        <v>5.3999999999999999E-2</v>
      </c>
      <c r="K29" s="7"/>
      <c r="L29" s="16">
        <f t="shared" si="10"/>
        <v>5.3999999999999999E-2</v>
      </c>
      <c r="M29" s="16"/>
      <c r="N29" s="16"/>
      <c r="O29" s="8"/>
    </row>
    <row r="30" spans="1:15" x14ac:dyDescent="0.3">
      <c r="A30" s="24" t="s">
        <v>141</v>
      </c>
      <c r="B30">
        <v>0</v>
      </c>
      <c r="C30" s="8">
        <f t="shared" si="8"/>
        <v>0</v>
      </c>
      <c r="F30" s="24" t="s">
        <v>141</v>
      </c>
      <c r="G30" s="8"/>
      <c r="H30" s="8"/>
      <c r="I30">
        <f t="shared" si="9"/>
        <v>5.3999999999999999E-2</v>
      </c>
      <c r="J30" s="16">
        <f>B6</f>
        <v>5.3999999999999999E-2</v>
      </c>
      <c r="K30" s="7"/>
      <c r="L30" s="16">
        <f t="shared" si="10"/>
        <v>5.3999999999999999E-2</v>
      </c>
      <c r="M30" s="16"/>
      <c r="N30" s="16"/>
      <c r="O30" s="8"/>
    </row>
    <row r="31" spans="1:15" x14ac:dyDescent="0.3">
      <c r="B31">
        <f>SUM(B18:B30)</f>
        <v>100</v>
      </c>
      <c r="F31" s="25" t="s">
        <v>43</v>
      </c>
      <c r="G31" s="7"/>
      <c r="H31" s="7"/>
      <c r="I31" s="2">
        <f>AVERAGE(I19:I28)</f>
        <v>5.4000000000000006E-2</v>
      </c>
      <c r="J31" s="7">
        <f>(1/O15)*(SUM(S2:S14))</f>
        <v>0.18540924904973019</v>
      </c>
      <c r="L31" s="28">
        <f>AVERAGE(L18:L28)</f>
        <v>5.4000000000000006E-2</v>
      </c>
      <c r="M31" s="28"/>
      <c r="N31" s="7">
        <f>AVERAGE(N18:N30)</f>
        <v>0.28495220258867443</v>
      </c>
      <c r="O31" s="7">
        <f>O47/O15</f>
        <v>0.18082320029292642</v>
      </c>
    </row>
    <row r="32" spans="1:15" x14ac:dyDescent="0.3">
      <c r="K32" s="35"/>
      <c r="L32" s="35"/>
      <c r="M32" s="35"/>
      <c r="N32" s="35"/>
    </row>
    <row r="33" spans="1:15" ht="57.6" x14ac:dyDescent="0.3">
      <c r="A33" s="26" t="s">
        <v>95</v>
      </c>
      <c r="B33" s="18" t="s">
        <v>52</v>
      </c>
      <c r="F33" s="23" t="s">
        <v>114</v>
      </c>
      <c r="G33" s="23"/>
      <c r="H33" s="23"/>
      <c r="I33" s="23" t="s">
        <v>57</v>
      </c>
      <c r="J33" s="23" t="s">
        <v>60</v>
      </c>
      <c r="K33" s="23"/>
      <c r="L33" s="23" t="s">
        <v>136</v>
      </c>
      <c r="M33" s="23"/>
      <c r="N33" s="23" t="s">
        <v>144</v>
      </c>
      <c r="O33" s="23" t="s">
        <v>61</v>
      </c>
    </row>
    <row r="34" spans="1:15" x14ac:dyDescent="0.3">
      <c r="A34" s="17" t="s">
        <v>5</v>
      </c>
      <c r="B34" s="3">
        <v>1.7</v>
      </c>
      <c r="F34" s="24" t="s">
        <v>5</v>
      </c>
      <c r="I34" s="8">
        <f t="shared" ref="I34:J44" si="11">I2*I18</f>
        <v>5.390130520881227E-3</v>
      </c>
      <c r="J34" s="8">
        <f t="shared" si="11"/>
        <v>3.6101240855313033</v>
      </c>
      <c r="K34" s="8"/>
      <c r="L34" s="8"/>
      <c r="M34" s="8"/>
      <c r="N34" s="8">
        <f>N2*N18</f>
        <v>0.24995189999999995</v>
      </c>
      <c r="O34" s="8">
        <f t="shared" ref="O34:O46" si="12">SUM(I34:N34)</f>
        <v>3.8654661160521848</v>
      </c>
    </row>
    <row r="35" spans="1:15" x14ac:dyDescent="0.3">
      <c r="A35" s="17" t="s">
        <v>6</v>
      </c>
      <c r="B35" s="3">
        <v>2.4</v>
      </c>
      <c r="F35" s="24" t="s">
        <v>6</v>
      </c>
      <c r="I35" s="8">
        <f t="shared" si="11"/>
        <v>5.390130520881227E-3</v>
      </c>
      <c r="J35" s="8">
        <f t="shared" si="11"/>
        <v>3.3380559565374415</v>
      </c>
      <c r="K35" s="8"/>
      <c r="L35" s="8"/>
      <c r="M35" s="8"/>
      <c r="N35" s="8">
        <f t="shared" ref="N35:N46" si="13">N3*N19</f>
        <v>0.27879049999999994</v>
      </c>
      <c r="O35" s="8">
        <f t="shared" si="12"/>
        <v>3.6222365870583229</v>
      </c>
    </row>
    <row r="36" spans="1:15" x14ac:dyDescent="0.3">
      <c r="A36" s="17" t="s">
        <v>7</v>
      </c>
      <c r="B36" s="3">
        <v>11</v>
      </c>
      <c r="F36" s="24" t="s">
        <v>7</v>
      </c>
      <c r="I36" s="8">
        <f t="shared" si="11"/>
        <v>3.7730913646168589E-2</v>
      </c>
      <c r="J36" s="8">
        <f t="shared" si="11"/>
        <v>10.506266056316521</v>
      </c>
      <c r="K36" s="8"/>
      <c r="L36" s="8"/>
      <c r="M36" s="8"/>
      <c r="N36" s="8">
        <f t="shared" si="13"/>
        <v>0.82136809999999993</v>
      </c>
      <c r="O36" s="8">
        <f t="shared" si="12"/>
        <v>11.365365069962689</v>
      </c>
    </row>
    <row r="37" spans="1:15" x14ac:dyDescent="0.3">
      <c r="A37" s="17" t="s">
        <v>8</v>
      </c>
      <c r="B37" s="3">
        <v>10.1</v>
      </c>
      <c r="F37" s="24" t="s">
        <v>8</v>
      </c>
      <c r="I37" s="8">
        <f t="shared" si="11"/>
        <v>3.2340783125287362E-2</v>
      </c>
      <c r="J37" s="8">
        <f t="shared" si="11"/>
        <v>8.5090684058641042</v>
      </c>
      <c r="K37" s="8"/>
      <c r="L37" s="8"/>
      <c r="M37" s="8"/>
      <c r="N37" s="8">
        <f t="shared" si="13"/>
        <v>0.62423635</v>
      </c>
      <c r="O37" s="8">
        <f t="shared" si="12"/>
        <v>9.1656455389893914</v>
      </c>
    </row>
    <row r="38" spans="1:15" x14ac:dyDescent="0.3">
      <c r="A38" s="17" t="s">
        <v>9</v>
      </c>
      <c r="B38" s="3">
        <v>18.7</v>
      </c>
      <c r="F38" s="24" t="s">
        <v>9</v>
      </c>
      <c r="I38" s="8">
        <f t="shared" si="11"/>
        <v>0.1212779367198276</v>
      </c>
      <c r="J38" s="8">
        <f t="shared" si="11"/>
        <v>12.472630707329659</v>
      </c>
      <c r="K38" s="8"/>
      <c r="L38" s="8"/>
      <c r="M38" s="8"/>
      <c r="N38" s="8">
        <f t="shared" si="13"/>
        <v>0.83319200000000015</v>
      </c>
      <c r="O38" s="8">
        <f t="shared" si="12"/>
        <v>13.427100644049487</v>
      </c>
    </row>
    <row r="39" spans="1:15" x14ac:dyDescent="0.3">
      <c r="A39" s="17" t="s">
        <v>10</v>
      </c>
      <c r="B39" s="3">
        <v>7.2</v>
      </c>
      <c r="F39" s="24" t="s">
        <v>10</v>
      </c>
      <c r="I39" s="8">
        <f t="shared" si="11"/>
        <v>6.7376631511015334E-2</v>
      </c>
      <c r="J39" s="8">
        <f t="shared" si="11"/>
        <v>4.241979194392048</v>
      </c>
      <c r="K39" s="8"/>
      <c r="L39" s="8"/>
      <c r="M39" s="8"/>
      <c r="N39" s="8">
        <f t="shared" si="13"/>
        <v>0.26639619999999997</v>
      </c>
      <c r="O39" s="8">
        <f t="shared" si="12"/>
        <v>4.5757520259030633</v>
      </c>
    </row>
    <row r="40" spans="1:15" x14ac:dyDescent="0.3">
      <c r="A40" s="17" t="s">
        <v>11</v>
      </c>
      <c r="B40" s="3">
        <v>12.418866310478574</v>
      </c>
      <c r="F40" s="24" t="s">
        <v>11</v>
      </c>
      <c r="I40" s="8">
        <f t="shared" si="11"/>
        <v>9.4327284115421475E-2</v>
      </c>
      <c r="J40" s="8">
        <f t="shared" si="11"/>
        <v>4.4749880298174798</v>
      </c>
      <c r="K40" s="8"/>
      <c r="L40" s="8"/>
      <c r="M40" s="8"/>
      <c r="N40" s="8">
        <f t="shared" si="13"/>
        <v>0.26424319999999996</v>
      </c>
      <c r="O40" s="8">
        <f t="shared" si="12"/>
        <v>4.8335585139329016</v>
      </c>
    </row>
    <row r="41" spans="1:15" x14ac:dyDescent="0.3">
      <c r="A41" s="17" t="s">
        <v>12</v>
      </c>
      <c r="B41" s="3">
        <v>10</v>
      </c>
      <c r="F41" s="24" t="s">
        <v>12</v>
      </c>
      <c r="I41" s="8">
        <f t="shared" si="11"/>
        <v>6.7376631511015334E-2</v>
      </c>
      <c r="J41" s="8">
        <f t="shared" si="11"/>
        <v>5.0957567044128451</v>
      </c>
      <c r="K41" s="8"/>
      <c r="L41" s="8"/>
      <c r="M41" s="8"/>
      <c r="N41" s="8">
        <f t="shared" si="13"/>
        <v>0.28403384999999998</v>
      </c>
      <c r="O41" s="8">
        <f t="shared" si="12"/>
        <v>5.4471671859238606</v>
      </c>
    </row>
    <row r="42" spans="1:15" x14ac:dyDescent="0.3">
      <c r="A42" s="17" t="s">
        <v>13</v>
      </c>
      <c r="B42" s="3">
        <v>8.9</v>
      </c>
      <c r="F42" s="24" t="s">
        <v>13</v>
      </c>
      <c r="I42" s="8">
        <f t="shared" si="11"/>
        <v>4.851117468793105E-2</v>
      </c>
      <c r="J42" s="8">
        <f t="shared" si="11"/>
        <v>4.0719680977808794</v>
      </c>
      <c r="K42" s="8"/>
      <c r="L42" s="8"/>
      <c r="M42" s="8"/>
      <c r="N42" s="8">
        <f t="shared" si="13"/>
        <v>0.22517935000000003</v>
      </c>
      <c r="O42" s="8">
        <f t="shared" si="12"/>
        <v>4.345658622468811</v>
      </c>
    </row>
    <row r="43" spans="1:15" x14ac:dyDescent="0.3">
      <c r="A43" s="17" t="s">
        <v>138</v>
      </c>
      <c r="B43" s="3">
        <v>6.7</v>
      </c>
      <c r="F43" s="17" t="s">
        <v>138</v>
      </c>
      <c r="I43" s="8">
        <f t="shared" si="11"/>
        <v>4.0425978906609206E-2</v>
      </c>
      <c r="J43" s="8">
        <f t="shared" si="11"/>
        <v>5.7587803790121663</v>
      </c>
      <c r="K43" s="7"/>
      <c r="L43" s="7"/>
      <c r="M43" s="7"/>
      <c r="N43" s="8">
        <f t="shared" si="13"/>
        <v>0.13409709999999997</v>
      </c>
      <c r="O43" s="8">
        <f t="shared" si="12"/>
        <v>5.9333034579187753</v>
      </c>
    </row>
    <row r="44" spans="1:15" x14ac:dyDescent="0.3">
      <c r="A44" s="17" t="s">
        <v>139</v>
      </c>
      <c r="B44" s="3">
        <v>10.88113368952142</v>
      </c>
      <c r="F44" s="17" t="s">
        <v>139</v>
      </c>
      <c r="I44" s="8">
        <f t="shared" si="11"/>
        <v>1.8865456823084294E-2</v>
      </c>
      <c r="J44" s="8">
        <f t="shared" si="11"/>
        <v>2.5449275204185704</v>
      </c>
      <c r="L44" s="8"/>
      <c r="M44" s="8"/>
      <c r="N44" s="8">
        <f t="shared" si="13"/>
        <v>0</v>
      </c>
      <c r="O44" s="8">
        <f t="shared" si="12"/>
        <v>2.5637929772416546</v>
      </c>
    </row>
    <row r="45" spans="1:15" x14ac:dyDescent="0.3">
      <c r="A45" s="24" t="s">
        <v>140</v>
      </c>
      <c r="B45" s="3"/>
      <c r="F45" s="24" t="s">
        <v>140</v>
      </c>
      <c r="I45" s="8">
        <f>I13*I29</f>
        <v>0</v>
      </c>
      <c r="J45" s="8">
        <f>J13*J29</f>
        <v>2.8660189228609965</v>
      </c>
      <c r="L45" s="8"/>
      <c r="M45" s="8"/>
      <c r="N45" s="8">
        <f t="shared" si="13"/>
        <v>0</v>
      </c>
      <c r="O45" s="8">
        <f t="shared" si="12"/>
        <v>2.8660189228609965</v>
      </c>
    </row>
    <row r="46" spans="1:15" x14ac:dyDescent="0.3">
      <c r="A46" s="24" t="s">
        <v>141</v>
      </c>
      <c r="B46" s="3"/>
      <c r="F46" s="24" t="s">
        <v>141</v>
      </c>
      <c r="I46" s="8">
        <f>I14*I30</f>
        <v>0</v>
      </c>
      <c r="J46" s="8">
        <f>J14*J30</f>
        <v>2.5281399394953805</v>
      </c>
      <c r="L46" s="8">
        <f>L30*ForecastingBuildingStock!AJ12</f>
        <v>0.33175750980900898</v>
      </c>
      <c r="M46" s="8"/>
      <c r="N46" s="8">
        <f t="shared" si="13"/>
        <v>0</v>
      </c>
      <c r="O46" s="8">
        <f t="shared" si="12"/>
        <v>2.8598974493043894</v>
      </c>
    </row>
    <row r="47" spans="1:15" x14ac:dyDescent="0.3">
      <c r="F47" s="2" t="s">
        <v>15</v>
      </c>
      <c r="G47" s="2"/>
      <c r="H47" s="2"/>
      <c r="I47" s="7">
        <f>SUM(I34:I46)</f>
        <v>0.53901305208812267</v>
      </c>
      <c r="J47" s="7">
        <f>SUM(J34:J46)</f>
        <v>70.0187039997694</v>
      </c>
      <c r="L47" s="7">
        <f>SUM(L34:L46)</f>
        <v>0.33175750980900898</v>
      </c>
      <c r="M47" s="7"/>
      <c r="N47" s="7">
        <f>SUM(N34:N46)</f>
        <v>3.9814885500000003</v>
      </c>
      <c r="O47" s="7">
        <f>SUM(O34:O46)</f>
        <v>74.870963111666526</v>
      </c>
    </row>
    <row r="48" spans="1:15" x14ac:dyDescent="0.3">
      <c r="A48" s="26" t="s">
        <v>98</v>
      </c>
      <c r="B48" s="26" t="s">
        <v>52</v>
      </c>
      <c r="C48" s="26" t="s">
        <v>99</v>
      </c>
    </row>
    <row r="49" spans="1:3" x14ac:dyDescent="0.3">
      <c r="A49" s="17" t="s">
        <v>5</v>
      </c>
      <c r="B49">
        <v>1.2</v>
      </c>
      <c r="C49" s="8">
        <f>(ForecastingBuildingStock!$AJ$20/100)*B49</f>
        <v>1.9447266027597762E-2</v>
      </c>
    </row>
    <row r="50" spans="1:3" x14ac:dyDescent="0.3">
      <c r="A50" s="17" t="s">
        <v>6</v>
      </c>
      <c r="B50">
        <v>6</v>
      </c>
      <c r="C50" s="8">
        <f>(ForecastingBuildingStock!$AJ$20/100)*B50</f>
        <v>9.7236330137988811E-2</v>
      </c>
    </row>
    <row r="51" spans="1:3" x14ac:dyDescent="0.3">
      <c r="A51" s="17" t="s">
        <v>7</v>
      </c>
      <c r="B51">
        <v>25.8</v>
      </c>
      <c r="C51" s="8">
        <f>(ForecastingBuildingStock!$AJ$20/100)*B51</f>
        <v>0.41811621959335188</v>
      </c>
    </row>
    <row r="52" spans="1:3" x14ac:dyDescent="0.3">
      <c r="A52" s="17" t="s">
        <v>8</v>
      </c>
      <c r="B52">
        <v>22.9</v>
      </c>
      <c r="C52" s="8">
        <f>(ForecastingBuildingStock!$AJ$20/100)*B52</f>
        <v>0.37111866002665728</v>
      </c>
    </row>
    <row r="53" spans="1:3" x14ac:dyDescent="0.3">
      <c r="A53" s="17" t="s">
        <v>9</v>
      </c>
      <c r="B53">
        <v>26.8</v>
      </c>
      <c r="C53" s="8">
        <f>(ForecastingBuildingStock!$AJ$20/100)*B53</f>
        <v>0.43432227461635003</v>
      </c>
    </row>
    <row r="54" spans="1:3" x14ac:dyDescent="0.3">
      <c r="A54" s="17" t="s">
        <v>10</v>
      </c>
      <c r="B54">
        <v>9</v>
      </c>
      <c r="C54" s="8">
        <f>(ForecastingBuildingStock!$AJ$20/100)*B54</f>
        <v>0.14585449520698321</v>
      </c>
    </row>
    <row r="55" spans="1:3" x14ac:dyDescent="0.3">
      <c r="A55" s="17" t="s">
        <v>11</v>
      </c>
      <c r="B55">
        <v>3.2</v>
      </c>
      <c r="C55" s="8">
        <f>(ForecastingBuildingStock!$AJ$20/100)*B55</f>
        <v>5.1859376073594032E-2</v>
      </c>
    </row>
    <row r="56" spans="1:3" x14ac:dyDescent="0.3">
      <c r="A56" s="17" t="s">
        <v>12</v>
      </c>
      <c r="B56">
        <v>1.5</v>
      </c>
      <c r="C56" s="8">
        <f>(ForecastingBuildingStock!$AJ$20/100)*B56</f>
        <v>2.4309082534497203E-2</v>
      </c>
    </row>
    <row r="57" spans="1:3" x14ac:dyDescent="0.3">
      <c r="A57" s="17" t="s">
        <v>13</v>
      </c>
      <c r="B57">
        <v>1.3</v>
      </c>
      <c r="C57" s="8">
        <f>(ForecastingBuildingStock!$AJ$20/100)*B57</f>
        <v>2.1067871529897576E-2</v>
      </c>
    </row>
    <row r="58" spans="1:3" x14ac:dyDescent="0.3">
      <c r="A58" s="17" t="s">
        <v>138</v>
      </c>
      <c r="B58">
        <v>1.1000000000000001</v>
      </c>
      <c r="C58" s="8">
        <f>(ForecastingBuildingStock!$AJ$20/100)*B58</f>
        <v>1.7826660525297949E-2</v>
      </c>
    </row>
    <row r="59" spans="1:3" x14ac:dyDescent="0.3">
      <c r="A59" s="17" t="s">
        <v>139</v>
      </c>
      <c r="B59">
        <v>0.9</v>
      </c>
      <c r="C59" s="8">
        <f>(ForecastingBuildingStock!$AJ$20/100)*B59</f>
        <v>1.4585449520698322E-2</v>
      </c>
    </row>
    <row r="60" spans="1:3" x14ac:dyDescent="0.3">
      <c r="A60" s="24" t="s">
        <v>140</v>
      </c>
      <c r="B60">
        <v>0.3</v>
      </c>
    </row>
    <row r="61" spans="1:3" x14ac:dyDescent="0.3">
      <c r="A61" s="24" t="s">
        <v>141</v>
      </c>
      <c r="B61">
        <v>0</v>
      </c>
    </row>
    <row r="62" spans="1:3" x14ac:dyDescent="0.3">
      <c r="B62">
        <f>SUM(B49:B61)</f>
        <v>100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46E73-E4F7-4F15-B9CD-A1D476489F3C}">
  <dimension ref="A1:S62"/>
  <sheetViews>
    <sheetView workbookViewId="0">
      <selection activeCell="O2" sqref="O2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2049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SUM(C18,C49)</f>
        <v>0.12060891462896489</v>
      </c>
      <c r="I2" s="8">
        <f>IF(H2&gt;=M2,0,C18)</f>
        <v>0.10094921034398659</v>
      </c>
      <c r="J2" s="8">
        <f>M2-I2-K2</f>
        <v>6.8556516534229015</v>
      </c>
      <c r="K2" s="8">
        <f>IF(H2&gt;=M2,0,C49)</f>
        <v>1.9659704284978308E-2</v>
      </c>
      <c r="L2" s="8"/>
      <c r="M2" s="8">
        <f>O2-N2</f>
        <v>6.9762605680518668</v>
      </c>
      <c r="N2" s="8">
        <f>'2017'!N2</f>
        <v>0.47609999999999997</v>
      </c>
      <c r="O2" s="8">
        <f>'2048'!O2-'2048'!K2</f>
        <v>7.4523605680518665</v>
      </c>
      <c r="Q2" s="3">
        <f>O2</f>
        <v>7.4523605680518665</v>
      </c>
      <c r="R2" s="3">
        <f>J18</f>
        <v>0.52499873976055444</v>
      </c>
      <c r="S2" s="3">
        <f>Q2*R2</f>
        <v>3.9124799064684797</v>
      </c>
    </row>
    <row r="3" spans="1:19" x14ac:dyDescent="0.3">
      <c r="A3" t="s">
        <v>33</v>
      </c>
      <c r="B3">
        <f>ForecastingBuildingStock!AK10</f>
        <v>2.5</v>
      </c>
      <c r="F3" s="24" t="s">
        <v>6</v>
      </c>
      <c r="G3" s="3"/>
      <c r="H3" s="3">
        <f t="shared" ref="H3:H14" si="0">SUM(C19,C50)</f>
        <v>0.19924773176887811</v>
      </c>
      <c r="I3" s="8">
        <f>IF(H3&gt;=M3,0,IF(I2=0,C19+C18,C19))</f>
        <v>0.10094921034398659</v>
      </c>
      <c r="J3" s="8">
        <f>M3-I3-K3</f>
        <v>7.0654215463203975</v>
      </c>
      <c r="K3" s="8">
        <f>IF(H3&gt;=M3,0,IF(K2=0,C50+C49,C50))</f>
        <v>9.8298521424891538E-2</v>
      </c>
      <c r="L3" s="8"/>
      <c r="M3" s="8">
        <f t="shared" ref="M3:M15" si="1">O3-N3</f>
        <v>7.2646692780892757</v>
      </c>
      <c r="N3" s="8">
        <f>'2017'!N3</f>
        <v>0.59839999999999993</v>
      </c>
      <c r="O3" s="8">
        <f>'2048'!O3-'2048'!K3</f>
        <v>7.8630692780892755</v>
      </c>
      <c r="Q3" s="3">
        <f t="shared" ref="Q3:Q12" si="2">O3</f>
        <v>7.8630692780892755</v>
      </c>
      <c r="R3" s="3">
        <f t="shared" ref="R3:R12" si="3">J19</f>
        <v>0.4658932152406417</v>
      </c>
      <c r="S3" s="3">
        <f t="shared" ref="S3:S12" si="4">Q3*R3</f>
        <v>3.6633506276289238</v>
      </c>
    </row>
    <row r="4" spans="1:19" x14ac:dyDescent="0.3">
      <c r="A4" t="s">
        <v>74</v>
      </c>
      <c r="B4" s="3">
        <f>ForecastingBuildingStock!AK26</f>
        <v>10.094921034398659</v>
      </c>
      <c r="F4" s="24" t="s">
        <v>7</v>
      </c>
      <c r="G4" s="3"/>
      <c r="H4" s="3">
        <f t="shared" si="0"/>
        <v>1.1293281145349396</v>
      </c>
      <c r="I4" s="8">
        <f t="shared" ref="I4:I14" si="5">IF(H4&gt;=M4,0,IF(I3=0,C20+C19,C20))</f>
        <v>0.70664447240790607</v>
      </c>
      <c r="J4" s="8">
        <f t="shared" ref="J4:J14" si="6">M4-I4-K4</f>
        <v>26.431507109252358</v>
      </c>
      <c r="K4" s="8">
        <f t="shared" ref="K4:K14" si="7">IF(H4&gt;=M4,0,IF(K3=0,C51+C50,C51))</f>
        <v>0.42268364212703363</v>
      </c>
      <c r="L4" s="8"/>
      <c r="M4" s="8">
        <f t="shared" si="1"/>
        <v>27.560835223787297</v>
      </c>
      <c r="N4" s="8">
        <f>'2017'!N4</f>
        <v>2.10005</v>
      </c>
      <c r="O4" s="8">
        <f>'2048'!O4-'2048'!K4</f>
        <v>29.660885223787297</v>
      </c>
      <c r="Q4" s="3">
        <f t="shared" si="2"/>
        <v>29.660885223787297</v>
      </c>
      <c r="R4" s="3">
        <f t="shared" si="3"/>
        <v>0.391118354324897</v>
      </c>
      <c r="S4" s="3">
        <f t="shared" si="4"/>
        <v>11.600916616547341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0.98086795216892231</v>
      </c>
      <c r="I5" s="8">
        <f t="shared" si="5"/>
        <v>0.60569526206391955</v>
      </c>
      <c r="J5" s="8">
        <f t="shared" si="6"/>
        <v>26.33239172702697</v>
      </c>
      <c r="K5" s="8">
        <f t="shared" si="7"/>
        <v>0.3751726901050027</v>
      </c>
      <c r="L5" s="8"/>
      <c r="M5" s="8">
        <f t="shared" si="1"/>
        <v>27.313259679195891</v>
      </c>
      <c r="N5" s="8">
        <f>'2017'!N5</f>
        <v>1.9598</v>
      </c>
      <c r="O5" s="8">
        <f>'2048'!O5-'2048'!K5</f>
        <v>29.273059679195892</v>
      </c>
      <c r="Q5" s="3">
        <f t="shared" si="2"/>
        <v>29.273059679195892</v>
      </c>
      <c r="R5" s="3">
        <f t="shared" si="3"/>
        <v>0.31852043575875089</v>
      </c>
      <c r="S5" s="3">
        <f t="shared" si="4"/>
        <v>9.324067725009396</v>
      </c>
    </row>
    <row r="6" spans="1:19" x14ac:dyDescent="0.3">
      <c r="A6" t="s">
        <v>21</v>
      </c>
      <c r="B6">
        <f>ForecastingBuildingStock!AK14</f>
        <v>5.3999999999999999E-2</v>
      </c>
      <c r="F6" s="24" t="s">
        <v>9</v>
      </c>
      <c r="G6" s="3"/>
      <c r="H6" s="3">
        <f t="shared" si="0"/>
        <v>2.7104239617708803</v>
      </c>
      <c r="I6" s="8">
        <f t="shared" si="5"/>
        <v>2.2713572327396983</v>
      </c>
      <c r="J6" s="8">
        <f t="shared" si="6"/>
        <v>47.811983932608371</v>
      </c>
      <c r="K6" s="8">
        <f t="shared" si="7"/>
        <v>0.43906672903118227</v>
      </c>
      <c r="L6" s="8"/>
      <c r="M6" s="8">
        <f t="shared" si="1"/>
        <v>50.522407894379249</v>
      </c>
      <c r="N6" s="8">
        <f>'2017'!N6</f>
        <v>3.2249499999999998</v>
      </c>
      <c r="O6" s="8">
        <f>'2048'!O6-'2048'!K6</f>
        <v>53.747357894379249</v>
      </c>
      <c r="Q6" s="3">
        <f t="shared" si="2"/>
        <v>53.747357894379249</v>
      </c>
      <c r="R6" s="3">
        <f t="shared" si="3"/>
        <v>0.2583581140792881</v>
      </c>
      <c r="S6" s="3">
        <f t="shared" si="4"/>
        <v>13.88606602233636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1.4093129114371696</v>
      </c>
      <c r="I7" s="8">
        <f t="shared" si="5"/>
        <v>1.2618651292998324</v>
      </c>
      <c r="J7" s="8">
        <f t="shared" si="6"/>
        <v>20.181562486177569</v>
      </c>
      <c r="K7" s="8">
        <f t="shared" si="7"/>
        <v>0.14744778213733731</v>
      </c>
      <c r="L7" s="8"/>
      <c r="M7" s="8">
        <f t="shared" si="1"/>
        <v>21.590875397614738</v>
      </c>
      <c r="N7" s="8">
        <f>'2017'!N7</f>
        <v>1.2775499999999997</v>
      </c>
      <c r="O7" s="8">
        <f>'2048'!O7-'2048'!K7</f>
        <v>22.868425397614736</v>
      </c>
      <c r="Q7" s="3">
        <f t="shared" si="2"/>
        <v>22.868425397614736</v>
      </c>
      <c r="R7" s="3">
        <f t="shared" si="3"/>
        <v>0.20852115377088962</v>
      </c>
      <c r="S7" s="3">
        <f t="shared" si="4"/>
        <v>4.7685504488341399</v>
      </c>
    </row>
    <row r="8" spans="1:19" x14ac:dyDescent="0.3">
      <c r="A8" t="s">
        <v>31</v>
      </c>
      <c r="B8" s="8">
        <f>B4*B6</f>
        <v>0.54512573585752755</v>
      </c>
      <c r="F8" s="24" t="s">
        <v>11</v>
      </c>
      <c r="G8" s="3"/>
      <c r="H8" s="3">
        <f t="shared" si="0"/>
        <v>1.8190370591130409</v>
      </c>
      <c r="I8" s="8">
        <f t="shared" si="5"/>
        <v>1.7666111810197653</v>
      </c>
      <c r="J8" s="8">
        <f t="shared" si="6"/>
        <v>21.626722740855012</v>
      </c>
      <c r="K8" s="8">
        <f t="shared" si="7"/>
        <v>5.2425878093275494E-2</v>
      </c>
      <c r="L8" s="8"/>
      <c r="M8" s="8">
        <f t="shared" si="1"/>
        <v>23.445759799968052</v>
      </c>
      <c r="N8" s="8">
        <f>'2017'!N8</f>
        <v>1.2812999999999999</v>
      </c>
      <c r="O8" s="8">
        <f>'2048'!O8-'2048'!K8</f>
        <v>24.727059799968053</v>
      </c>
      <c r="Q8" s="3">
        <f t="shared" si="2"/>
        <v>24.727059799968053</v>
      </c>
      <c r="R8" s="3">
        <f t="shared" si="3"/>
        <v>0.20623054710060093</v>
      </c>
      <c r="S8" s="3">
        <f t="shared" si="4"/>
        <v>5.0994750707366876</v>
      </c>
    </row>
    <row r="9" spans="1:19" x14ac:dyDescent="0.3">
      <c r="F9" s="24" t="s">
        <v>12</v>
      </c>
      <c r="G9" s="3"/>
      <c r="H9" s="3">
        <f t="shared" si="0"/>
        <v>1.2864397596560553</v>
      </c>
      <c r="I9" s="8">
        <f t="shared" si="5"/>
        <v>1.2618651292998324</v>
      </c>
      <c r="J9" s="8">
        <f t="shared" si="6"/>
        <v>28.867278223071057</v>
      </c>
      <c r="K9" s="8">
        <f t="shared" si="7"/>
        <v>2.4574630356222885E-2</v>
      </c>
      <c r="L9" s="8"/>
      <c r="M9" s="8">
        <f t="shared" si="1"/>
        <v>30.153717982727112</v>
      </c>
      <c r="N9" s="8">
        <f>'2017'!N9</f>
        <v>1.6111999999999997</v>
      </c>
      <c r="O9" s="8">
        <f>'2048'!O9-'2048'!K9</f>
        <v>31.764917982727113</v>
      </c>
      <c r="Q9" s="3">
        <f t="shared" si="2"/>
        <v>31.764917982727113</v>
      </c>
      <c r="R9" s="3">
        <f t="shared" si="3"/>
        <v>0.17628714622641511</v>
      </c>
      <c r="S9" s="3">
        <f t="shared" si="4"/>
        <v>5.5997467412910975</v>
      </c>
    </row>
    <row r="10" spans="1:19" x14ac:dyDescent="0.3">
      <c r="F10" s="24" t="s">
        <v>13</v>
      </c>
      <c r="G10" s="3"/>
      <c r="H10" s="3">
        <f t="shared" si="0"/>
        <v>0.92984090607127245</v>
      </c>
      <c r="I10" s="8">
        <f t="shared" si="5"/>
        <v>0.90854289309587932</v>
      </c>
      <c r="J10" s="8">
        <f t="shared" si="6"/>
        <v>24.707265563447351</v>
      </c>
      <c r="K10" s="8">
        <f t="shared" si="7"/>
        <v>2.1298012975393171E-2</v>
      </c>
      <c r="L10" s="8"/>
      <c r="M10" s="8">
        <f t="shared" si="1"/>
        <v>25.637106469518624</v>
      </c>
      <c r="N10" s="8">
        <f>'2017'!N10</f>
        <v>1.3680500000000002</v>
      </c>
      <c r="O10" s="8">
        <f>'2048'!O10-'2048'!K10</f>
        <v>27.005156469518624</v>
      </c>
      <c r="Q10" s="3">
        <f t="shared" si="2"/>
        <v>27.005156469518624</v>
      </c>
      <c r="R10" s="3">
        <f t="shared" si="3"/>
        <v>0.16459877197470851</v>
      </c>
      <c r="S10" s="3">
        <f t="shared" si="4"/>
        <v>4.4450155918676204</v>
      </c>
    </row>
    <row r="11" spans="1:19" x14ac:dyDescent="0.3">
      <c r="F11" s="17" t="s">
        <v>138</v>
      </c>
      <c r="G11" s="3"/>
      <c r="H11" s="3">
        <f t="shared" si="0"/>
        <v>0.77514047317446289</v>
      </c>
      <c r="I11" s="8">
        <f t="shared" si="5"/>
        <v>0.75711907757989938</v>
      </c>
      <c r="J11" s="8">
        <f t="shared" si="6"/>
        <v>38.187967082399787</v>
      </c>
      <c r="K11" s="8">
        <f t="shared" si="7"/>
        <v>1.8021395594563453E-2</v>
      </c>
      <c r="L11" s="8"/>
      <c r="M11" s="8">
        <f t="shared" si="1"/>
        <v>38.963107555574254</v>
      </c>
      <c r="N11" s="8">
        <f>'2017'!N11</f>
        <v>0.88985000000000003</v>
      </c>
      <c r="O11" s="8">
        <f>'2048'!O11-'2048'!K11</f>
        <v>39.852957555574257</v>
      </c>
      <c r="Q11" s="3">
        <f t="shared" si="2"/>
        <v>39.852957555574257</v>
      </c>
      <c r="R11" s="3">
        <f t="shared" si="3"/>
        <v>0.15069629712872953</v>
      </c>
      <c r="S11" s="3">
        <f t="shared" si="4"/>
        <v>6.0056931332534651</v>
      </c>
    </row>
    <row r="12" spans="1:19" x14ac:dyDescent="0.3">
      <c r="F12" s="17" t="s">
        <v>139</v>
      </c>
      <c r="G12" s="3"/>
      <c r="H12" s="3">
        <f t="shared" si="0"/>
        <v>0.36806701441768674</v>
      </c>
      <c r="I12" s="8">
        <f t="shared" si="5"/>
        <v>0.35332223620395303</v>
      </c>
      <c r="J12" s="8">
        <f t="shared" si="6"/>
        <v>37.965286139189125</v>
      </c>
      <c r="K12" s="8">
        <f t="shared" si="7"/>
        <v>1.4744778213733732E-2</v>
      </c>
      <c r="L12" s="8"/>
      <c r="M12" s="8">
        <f t="shared" si="1"/>
        <v>38.333353153606808</v>
      </c>
      <c r="N12" s="8">
        <v>0</v>
      </c>
      <c r="O12" s="8">
        <f>'2048'!O12-'2048'!K12</f>
        <v>38.333353153606808</v>
      </c>
      <c r="Q12" s="3">
        <f t="shared" si="2"/>
        <v>38.333353153606808</v>
      </c>
      <c r="R12" s="3">
        <f t="shared" si="3"/>
        <v>6.7000000000000004E-2</v>
      </c>
      <c r="S12" s="3">
        <f t="shared" si="4"/>
        <v>2.5683346612916562</v>
      </c>
    </row>
    <row r="13" spans="1:19" x14ac:dyDescent="0.3">
      <c r="F13" s="24" t="s">
        <v>140</v>
      </c>
      <c r="G13" s="3"/>
      <c r="H13" s="3">
        <f t="shared" si="0"/>
        <v>4.9149260712445771E-3</v>
      </c>
      <c r="I13" s="8">
        <f t="shared" si="5"/>
        <v>0</v>
      </c>
      <c r="J13" s="8">
        <f t="shared" si="6"/>
        <v>53.069509571354615</v>
      </c>
      <c r="K13" s="8">
        <f t="shared" si="7"/>
        <v>4.9149260712445771E-3</v>
      </c>
      <c r="L13" s="8"/>
      <c r="M13" s="8">
        <f t="shared" si="1"/>
        <v>53.074424497425859</v>
      </c>
      <c r="N13" s="8">
        <v>0</v>
      </c>
      <c r="O13" s="8">
        <f>'2048'!O13-'2048'!K13</f>
        <v>53.074424497425859</v>
      </c>
      <c r="Q13" s="3">
        <f>O13</f>
        <v>53.074424497425859</v>
      </c>
      <c r="R13" s="3">
        <f>J29</f>
        <v>5.3999999999999999E-2</v>
      </c>
      <c r="S13" s="3">
        <f>Q13*R13</f>
        <v>2.8660189228609965</v>
      </c>
    </row>
    <row r="14" spans="1:19" x14ac:dyDescent="0.3">
      <c r="F14" s="24" t="s">
        <v>141</v>
      </c>
      <c r="G14" s="3"/>
      <c r="H14" s="3">
        <f t="shared" si="0"/>
        <v>0</v>
      </c>
      <c r="I14" s="3">
        <f t="shared" si="5"/>
        <v>0</v>
      </c>
      <c r="J14" s="8">
        <f t="shared" si="6"/>
        <v>52.961063876007209</v>
      </c>
      <c r="K14" s="8">
        <f t="shared" si="7"/>
        <v>0</v>
      </c>
      <c r="L14" s="8">
        <f>ForecastingBuildingStock!AK12</f>
        <v>6.2108426620902524</v>
      </c>
      <c r="M14" s="8">
        <f t="shared" si="1"/>
        <v>52.961063876007209</v>
      </c>
      <c r="N14" s="8">
        <v>0</v>
      </c>
      <c r="O14" s="8">
        <f>'2048'!O14-'2048'!I14-'2048'!K14+'2048'!L14</f>
        <v>52.961063876007209</v>
      </c>
      <c r="Q14" s="3">
        <f>O14</f>
        <v>52.961063876007209</v>
      </c>
      <c r="R14" s="3">
        <f>J30</f>
        <v>5.3999999999999999E-2</v>
      </c>
      <c r="S14" s="3">
        <f>Q14*R14</f>
        <v>2.8598974493043894</v>
      </c>
    </row>
    <row r="15" spans="1:19" x14ac:dyDescent="0.3">
      <c r="F15" s="25" t="s">
        <v>15</v>
      </c>
      <c r="G15" s="5"/>
      <c r="H15" s="5"/>
      <c r="I15" s="5">
        <f>ForecastingBuildingStock!AK26</f>
        <v>10.094921034398659</v>
      </c>
      <c r="J15" s="7">
        <f>M15-I15-K15</f>
        <v>392.06361165113276</v>
      </c>
      <c r="K15" s="5">
        <f>SUM(K2:K14)</f>
        <v>1.6383086904148592</v>
      </c>
      <c r="L15" s="5">
        <f>SUM(L2:L14)</f>
        <v>6.2108426620902524</v>
      </c>
      <c r="M15" s="5">
        <f t="shared" si="1"/>
        <v>403.79684137594631</v>
      </c>
      <c r="N15" s="7">
        <f>'2017'!N12</f>
        <v>14.78725</v>
      </c>
      <c r="O15" s="5">
        <f>SUM(O2:O14)</f>
        <v>418.58409137594629</v>
      </c>
    </row>
    <row r="17" spans="1:15" ht="55.2" customHeight="1" x14ac:dyDescent="0.3">
      <c r="A17" s="32" t="s">
        <v>51</v>
      </c>
      <c r="B17" s="18" t="s">
        <v>52</v>
      </c>
      <c r="F17" s="23" t="s">
        <v>50</v>
      </c>
      <c r="G17" s="23"/>
      <c r="H17" s="23"/>
      <c r="I17" s="23" t="s">
        <v>112</v>
      </c>
      <c r="J17" s="23" t="s">
        <v>113</v>
      </c>
      <c r="K17" s="23"/>
      <c r="L17" s="23" t="s">
        <v>135</v>
      </c>
      <c r="M17" s="23"/>
      <c r="N17" s="23" t="s">
        <v>143</v>
      </c>
      <c r="O17" s="23" t="s">
        <v>106</v>
      </c>
    </row>
    <row r="18" spans="1:15" x14ac:dyDescent="0.3">
      <c r="A18" s="17" t="s">
        <v>5</v>
      </c>
      <c r="B18">
        <v>1</v>
      </c>
      <c r="C18" s="8">
        <f>($I$15/100)*B18</f>
        <v>0.10094921034398659</v>
      </c>
      <c r="F18" s="24" t="s">
        <v>5</v>
      </c>
      <c r="G18" s="8"/>
      <c r="H18" s="8"/>
      <c r="I18">
        <f>$B$6</f>
        <v>5.3999999999999999E-2</v>
      </c>
      <c r="J18" s="16">
        <f>'2017'!J15</f>
        <v>0.52499873976055444</v>
      </c>
      <c r="K18" s="16"/>
      <c r="L18" s="16">
        <f>$B$6</f>
        <v>5.3999999999999999E-2</v>
      </c>
      <c r="M18" s="16"/>
      <c r="N18" s="16">
        <f>'2017'!J15</f>
        <v>0.52499873976055444</v>
      </c>
      <c r="O18" s="8"/>
    </row>
    <row r="19" spans="1:15" x14ac:dyDescent="0.3">
      <c r="A19" s="24" t="s">
        <v>6</v>
      </c>
      <c r="B19">
        <v>1</v>
      </c>
      <c r="C19" s="8">
        <f t="shared" ref="C19:C30" si="8">($I$15/100)*B19</f>
        <v>0.10094921034398659</v>
      </c>
      <c r="F19" s="24" t="s">
        <v>6</v>
      </c>
      <c r="G19" s="8"/>
      <c r="H19" s="8"/>
      <c r="I19">
        <f t="shared" ref="I19:I30" si="9">$B$6</f>
        <v>5.3999999999999999E-2</v>
      </c>
      <c r="J19" s="16">
        <f>'2017'!J16</f>
        <v>0.4658932152406417</v>
      </c>
      <c r="K19" s="16"/>
      <c r="L19" s="16">
        <f t="shared" ref="L19:L30" si="10">$B$6</f>
        <v>5.3999999999999999E-2</v>
      </c>
      <c r="M19" s="16"/>
      <c r="N19" s="16">
        <f>'2017'!J16</f>
        <v>0.4658932152406417</v>
      </c>
      <c r="O19" s="8"/>
    </row>
    <row r="20" spans="1:15" x14ac:dyDescent="0.3">
      <c r="A20" s="17" t="s">
        <v>7</v>
      </c>
      <c r="B20">
        <v>7</v>
      </c>
      <c r="C20" s="8">
        <f t="shared" si="8"/>
        <v>0.70664447240790607</v>
      </c>
      <c r="F20" s="24" t="s">
        <v>7</v>
      </c>
      <c r="G20" s="8"/>
      <c r="H20" s="8"/>
      <c r="I20">
        <f t="shared" si="9"/>
        <v>5.3999999999999999E-2</v>
      </c>
      <c r="J20" s="16">
        <f>'2017'!J17</f>
        <v>0.391118354324897</v>
      </c>
      <c r="K20" s="16"/>
      <c r="L20" s="16">
        <f t="shared" si="10"/>
        <v>5.3999999999999999E-2</v>
      </c>
      <c r="M20" s="16"/>
      <c r="N20" s="16">
        <f>'2017'!J17</f>
        <v>0.391118354324897</v>
      </c>
      <c r="O20" s="8"/>
    </row>
    <row r="21" spans="1:15" x14ac:dyDescent="0.3">
      <c r="A21" s="24" t="s">
        <v>8</v>
      </c>
      <c r="B21">
        <v>6</v>
      </c>
      <c r="C21" s="8">
        <f t="shared" si="8"/>
        <v>0.60569526206391955</v>
      </c>
      <c r="F21" s="24" t="s">
        <v>8</v>
      </c>
      <c r="G21" s="8"/>
      <c r="H21" s="8"/>
      <c r="I21">
        <f t="shared" si="9"/>
        <v>5.3999999999999999E-2</v>
      </c>
      <c r="J21" s="16">
        <f>'2017'!J18</f>
        <v>0.31852043575875089</v>
      </c>
      <c r="K21" s="16"/>
      <c r="L21" s="16">
        <f t="shared" si="10"/>
        <v>5.3999999999999999E-2</v>
      </c>
      <c r="M21" s="16"/>
      <c r="N21" s="16">
        <f>'2017'!J18</f>
        <v>0.31852043575875089</v>
      </c>
      <c r="O21" s="8"/>
    </row>
    <row r="22" spans="1:15" x14ac:dyDescent="0.3">
      <c r="A22" s="17" t="s">
        <v>9</v>
      </c>
      <c r="B22">
        <v>22.5</v>
      </c>
      <c r="C22" s="8">
        <f t="shared" si="8"/>
        <v>2.2713572327396983</v>
      </c>
      <c r="F22" s="24" t="s">
        <v>9</v>
      </c>
      <c r="G22" s="8"/>
      <c r="H22" s="8"/>
      <c r="I22">
        <f t="shared" si="9"/>
        <v>5.3999999999999999E-2</v>
      </c>
      <c r="J22" s="16">
        <f>'2017'!J19</f>
        <v>0.2583581140792881</v>
      </c>
      <c r="K22" s="16"/>
      <c r="L22" s="16">
        <f t="shared" si="10"/>
        <v>5.3999999999999999E-2</v>
      </c>
      <c r="M22" s="16"/>
      <c r="N22" s="16">
        <f>'2017'!J19</f>
        <v>0.2583581140792881</v>
      </c>
      <c r="O22" s="8"/>
    </row>
    <row r="23" spans="1:15" x14ac:dyDescent="0.3">
      <c r="A23" s="24" t="s">
        <v>10</v>
      </c>
      <c r="B23">
        <v>12.5</v>
      </c>
      <c r="C23" s="8">
        <f t="shared" si="8"/>
        <v>1.2618651292998324</v>
      </c>
      <c r="F23" s="24" t="s">
        <v>10</v>
      </c>
      <c r="G23" s="8"/>
      <c r="H23" s="8"/>
      <c r="I23">
        <f t="shared" si="9"/>
        <v>5.3999999999999999E-2</v>
      </c>
      <c r="J23" s="16">
        <f>'2017'!J20</f>
        <v>0.20852115377088962</v>
      </c>
      <c r="K23" s="16"/>
      <c r="L23" s="16">
        <f t="shared" si="10"/>
        <v>5.3999999999999999E-2</v>
      </c>
      <c r="M23" s="16"/>
      <c r="N23" s="16">
        <f>'2017'!J20</f>
        <v>0.20852115377088962</v>
      </c>
      <c r="O23" s="8"/>
    </row>
    <row r="24" spans="1:15" x14ac:dyDescent="0.3">
      <c r="A24" s="17" t="s">
        <v>11</v>
      </c>
      <c r="B24">
        <v>17.5</v>
      </c>
      <c r="C24" s="8">
        <f t="shared" si="8"/>
        <v>1.7666111810197653</v>
      </c>
      <c r="F24" s="24" t="s">
        <v>11</v>
      </c>
      <c r="G24" s="8"/>
      <c r="H24" s="8"/>
      <c r="I24">
        <f t="shared" si="9"/>
        <v>5.3999999999999999E-2</v>
      </c>
      <c r="J24" s="16">
        <f>'2017'!J21</f>
        <v>0.20623054710060093</v>
      </c>
      <c r="K24" s="16"/>
      <c r="L24" s="16">
        <f t="shared" si="10"/>
        <v>5.3999999999999999E-2</v>
      </c>
      <c r="M24" s="16"/>
      <c r="N24" s="16">
        <f>'2017'!J21</f>
        <v>0.20623054710060093</v>
      </c>
      <c r="O24" s="8"/>
    </row>
    <row r="25" spans="1:15" x14ac:dyDescent="0.3">
      <c r="A25" s="24" t="s">
        <v>12</v>
      </c>
      <c r="B25">
        <v>12.5</v>
      </c>
      <c r="C25" s="8">
        <f t="shared" si="8"/>
        <v>1.2618651292998324</v>
      </c>
      <c r="F25" s="24" t="s">
        <v>12</v>
      </c>
      <c r="G25" s="8"/>
      <c r="H25" s="8"/>
      <c r="I25">
        <f t="shared" si="9"/>
        <v>5.3999999999999999E-2</v>
      </c>
      <c r="J25" s="16">
        <f>'2017'!J22</f>
        <v>0.17628714622641511</v>
      </c>
      <c r="K25" s="16"/>
      <c r="L25" s="16">
        <f t="shared" si="10"/>
        <v>5.3999999999999999E-2</v>
      </c>
      <c r="M25" s="16"/>
      <c r="N25" s="16">
        <f>'2017'!J22</f>
        <v>0.17628714622641511</v>
      </c>
      <c r="O25" s="8"/>
    </row>
    <row r="26" spans="1:15" x14ac:dyDescent="0.3">
      <c r="A26" s="17" t="s">
        <v>13</v>
      </c>
      <c r="B26">
        <v>9</v>
      </c>
      <c r="C26" s="8">
        <f t="shared" si="8"/>
        <v>0.90854289309587932</v>
      </c>
      <c r="F26" s="24" t="s">
        <v>13</v>
      </c>
      <c r="G26" s="8"/>
      <c r="H26" s="8"/>
      <c r="I26">
        <f t="shared" si="9"/>
        <v>5.3999999999999999E-2</v>
      </c>
      <c r="J26" s="16">
        <f>'2017'!J23</f>
        <v>0.16459877197470851</v>
      </c>
      <c r="K26" s="16"/>
      <c r="L26" s="16">
        <f t="shared" si="10"/>
        <v>5.3999999999999999E-2</v>
      </c>
      <c r="M26" s="16"/>
      <c r="N26" s="16">
        <f>'2017'!J23</f>
        <v>0.16459877197470851</v>
      </c>
      <c r="O26" s="8"/>
    </row>
    <row r="27" spans="1:15" x14ac:dyDescent="0.3">
      <c r="A27" s="17" t="s">
        <v>138</v>
      </c>
      <c r="B27">
        <v>7.5</v>
      </c>
      <c r="C27" s="8">
        <f t="shared" si="8"/>
        <v>0.75711907757989938</v>
      </c>
      <c r="F27" s="17" t="s">
        <v>138</v>
      </c>
      <c r="G27" s="8"/>
      <c r="H27" s="8"/>
      <c r="I27">
        <f t="shared" si="9"/>
        <v>5.3999999999999999E-2</v>
      </c>
      <c r="J27" s="16">
        <f>'2017'!J24</f>
        <v>0.15069629712872953</v>
      </c>
      <c r="K27" s="16"/>
      <c r="L27" s="16">
        <f t="shared" si="10"/>
        <v>5.3999999999999999E-2</v>
      </c>
      <c r="M27" s="16"/>
      <c r="N27" s="16">
        <f>'2017'!J24</f>
        <v>0.15069629712872953</v>
      </c>
      <c r="O27" s="8"/>
    </row>
    <row r="28" spans="1:15" x14ac:dyDescent="0.3">
      <c r="A28" s="17" t="s">
        <v>139</v>
      </c>
      <c r="B28">
        <v>3.5</v>
      </c>
      <c r="C28" s="8">
        <f t="shared" si="8"/>
        <v>0.35332223620395303</v>
      </c>
      <c r="F28" s="17" t="s">
        <v>139</v>
      </c>
      <c r="G28" s="8"/>
      <c r="H28" s="8"/>
      <c r="I28">
        <f t="shared" si="9"/>
        <v>5.3999999999999999E-2</v>
      </c>
      <c r="J28" s="16">
        <f>'2040'!J27</f>
        <v>6.7000000000000004E-2</v>
      </c>
      <c r="K28" s="7"/>
      <c r="L28" s="16">
        <f t="shared" si="10"/>
        <v>5.3999999999999999E-2</v>
      </c>
      <c r="M28" s="16"/>
      <c r="N28" s="16">
        <f>'2017'!J25</f>
        <v>0.2692514531099427</v>
      </c>
      <c r="O28" s="8"/>
    </row>
    <row r="29" spans="1:15" x14ac:dyDescent="0.3">
      <c r="A29" s="24" t="s">
        <v>140</v>
      </c>
      <c r="B29">
        <v>0</v>
      </c>
      <c r="C29" s="8">
        <f t="shared" si="8"/>
        <v>0</v>
      </c>
      <c r="F29" s="24" t="s">
        <v>140</v>
      </c>
      <c r="G29" s="8"/>
      <c r="H29" s="8"/>
      <c r="I29">
        <f t="shared" si="9"/>
        <v>5.3999999999999999E-2</v>
      </c>
      <c r="J29" s="16">
        <f>'2040'!J28</f>
        <v>5.3999999999999999E-2</v>
      </c>
      <c r="K29" s="7"/>
      <c r="L29" s="16">
        <f t="shared" si="10"/>
        <v>5.3999999999999999E-2</v>
      </c>
      <c r="M29" s="16"/>
      <c r="N29" s="16"/>
      <c r="O29" s="8"/>
    </row>
    <row r="30" spans="1:15" x14ac:dyDescent="0.3">
      <c r="A30" s="24" t="s">
        <v>141</v>
      </c>
      <c r="B30">
        <v>0</v>
      </c>
      <c r="C30" s="8">
        <f t="shared" si="8"/>
        <v>0</v>
      </c>
      <c r="F30" s="24" t="s">
        <v>141</v>
      </c>
      <c r="G30" s="8"/>
      <c r="H30" s="8"/>
      <c r="I30">
        <f t="shared" si="9"/>
        <v>5.3999999999999999E-2</v>
      </c>
      <c r="J30" s="16">
        <f>B6</f>
        <v>5.3999999999999999E-2</v>
      </c>
      <c r="K30" s="7"/>
      <c r="L30" s="16">
        <f t="shared" si="10"/>
        <v>5.3999999999999999E-2</v>
      </c>
      <c r="M30" s="16"/>
      <c r="N30" s="16"/>
      <c r="O30" s="8"/>
    </row>
    <row r="31" spans="1:15" x14ac:dyDescent="0.3">
      <c r="B31">
        <f>SUM(B18:B30)</f>
        <v>100</v>
      </c>
      <c r="F31" s="25" t="s">
        <v>43</v>
      </c>
      <c r="G31" s="7"/>
      <c r="H31" s="7"/>
      <c r="I31" s="2">
        <f>AVERAGE(I19:I28)</f>
        <v>5.4000000000000006E-2</v>
      </c>
      <c r="J31" s="7">
        <f>(1/O15)*(SUM(S2:S14))</f>
        <v>0.18299695209542385</v>
      </c>
      <c r="L31" s="28">
        <f>AVERAGE(L18:L28)</f>
        <v>5.4000000000000006E-2</v>
      </c>
      <c r="M31" s="28"/>
      <c r="N31" s="7">
        <f>AVERAGE(N18:N30)</f>
        <v>0.28495220258867443</v>
      </c>
      <c r="O31" s="7">
        <f>O47/O15</f>
        <v>0.17840861087227405</v>
      </c>
    </row>
    <row r="32" spans="1:15" x14ac:dyDescent="0.3">
      <c r="K32" s="35"/>
      <c r="L32" s="35"/>
      <c r="M32" s="35"/>
      <c r="N32" s="35"/>
    </row>
    <row r="33" spans="1:15" ht="57.6" x14ac:dyDescent="0.3">
      <c r="A33" s="26" t="s">
        <v>95</v>
      </c>
      <c r="B33" s="18" t="s">
        <v>52</v>
      </c>
      <c r="F33" s="23" t="s">
        <v>114</v>
      </c>
      <c r="G33" s="23"/>
      <c r="H33" s="23"/>
      <c r="I33" s="23" t="s">
        <v>57</v>
      </c>
      <c r="J33" s="23" t="s">
        <v>60</v>
      </c>
      <c r="K33" s="23"/>
      <c r="L33" s="23" t="s">
        <v>136</v>
      </c>
      <c r="M33" s="23"/>
      <c r="N33" s="23" t="s">
        <v>144</v>
      </c>
      <c r="O33" s="23" t="s">
        <v>61</v>
      </c>
    </row>
    <row r="34" spans="1:15" x14ac:dyDescent="0.3">
      <c r="A34" s="17" t="s">
        <v>5</v>
      </c>
      <c r="B34" s="3">
        <v>1.6</v>
      </c>
      <c r="F34" s="24" t="s">
        <v>5</v>
      </c>
      <c r="I34" s="8">
        <f t="shared" ref="I34:J44" si="11">I2*I18</f>
        <v>5.4512573585752755E-3</v>
      </c>
      <c r="J34" s="8">
        <f t="shared" si="11"/>
        <v>3.5992084782843845</v>
      </c>
      <c r="K34" s="8"/>
      <c r="L34" s="8"/>
      <c r="M34" s="8"/>
      <c r="N34" s="8">
        <f>N2*N18</f>
        <v>0.24995189999999995</v>
      </c>
      <c r="O34" s="8">
        <f t="shared" ref="O34:O46" si="12">SUM(I34:N34)</f>
        <v>3.8546116356429598</v>
      </c>
    </row>
    <row r="35" spans="1:15" x14ac:dyDescent="0.3">
      <c r="A35" s="17" t="s">
        <v>6</v>
      </c>
      <c r="B35" s="3">
        <v>2.2999999999999998</v>
      </c>
      <c r="F35" s="24" t="s">
        <v>6</v>
      </c>
      <c r="I35" s="8">
        <f t="shared" si="11"/>
        <v>5.4512573585752755E-3</v>
      </c>
      <c r="J35" s="8">
        <f t="shared" si="11"/>
        <v>3.2917319612457163</v>
      </c>
      <c r="K35" s="8"/>
      <c r="L35" s="8"/>
      <c r="M35" s="8"/>
      <c r="N35" s="8">
        <f t="shared" ref="N35:N46" si="13">N3*N19</f>
        <v>0.27879049999999994</v>
      </c>
      <c r="O35" s="8">
        <f t="shared" si="12"/>
        <v>3.5759737186042915</v>
      </c>
    </row>
    <row r="36" spans="1:15" x14ac:dyDescent="0.3">
      <c r="A36" s="17" t="s">
        <v>7</v>
      </c>
      <c r="B36" s="3">
        <v>10.9</v>
      </c>
      <c r="F36" s="24" t="s">
        <v>7</v>
      </c>
      <c r="I36" s="8">
        <f t="shared" si="11"/>
        <v>3.815880151002693E-2</v>
      </c>
      <c r="J36" s="8">
        <f t="shared" si="11"/>
        <v>10.337847562897597</v>
      </c>
      <c r="K36" s="8"/>
      <c r="L36" s="8"/>
      <c r="M36" s="8"/>
      <c r="N36" s="8">
        <f t="shared" si="13"/>
        <v>0.82136809999999993</v>
      </c>
      <c r="O36" s="8">
        <f t="shared" si="12"/>
        <v>11.197374464407623</v>
      </c>
    </row>
    <row r="37" spans="1:15" x14ac:dyDescent="0.3">
      <c r="A37" s="17" t="s">
        <v>8</v>
      </c>
      <c r="B37" s="3">
        <v>10</v>
      </c>
      <c r="F37" s="24" t="s">
        <v>8</v>
      </c>
      <c r="I37" s="8">
        <f t="shared" si="11"/>
        <v>3.2707544151451655E-2</v>
      </c>
      <c r="J37" s="8">
        <f t="shared" si="11"/>
        <v>8.3874048874627576</v>
      </c>
      <c r="K37" s="8"/>
      <c r="L37" s="8"/>
      <c r="M37" s="8"/>
      <c r="N37" s="8">
        <f t="shared" si="13"/>
        <v>0.62423635</v>
      </c>
      <c r="O37" s="8">
        <f t="shared" si="12"/>
        <v>9.0443487816142092</v>
      </c>
    </row>
    <row r="38" spans="1:15" x14ac:dyDescent="0.3">
      <c r="A38" s="17" t="s">
        <v>9</v>
      </c>
      <c r="B38" s="3">
        <v>18.600000000000001</v>
      </c>
      <c r="F38" s="24" t="s">
        <v>9</v>
      </c>
      <c r="I38" s="8">
        <f t="shared" si="11"/>
        <v>0.1226532905679437</v>
      </c>
      <c r="J38" s="8">
        <f t="shared" si="11"/>
        <v>12.352613999217922</v>
      </c>
      <c r="K38" s="8"/>
      <c r="L38" s="8"/>
      <c r="M38" s="8"/>
      <c r="N38" s="8">
        <f t="shared" si="13"/>
        <v>0.83319200000000015</v>
      </c>
      <c r="O38" s="8">
        <f t="shared" si="12"/>
        <v>13.308459289785867</v>
      </c>
    </row>
    <row r="39" spans="1:15" x14ac:dyDescent="0.3">
      <c r="A39" s="17" t="s">
        <v>10</v>
      </c>
      <c r="B39" s="3">
        <v>7.1</v>
      </c>
      <c r="F39" s="24" t="s">
        <v>10</v>
      </c>
      <c r="I39" s="8">
        <f t="shared" si="11"/>
        <v>6.8140716982190944E-2</v>
      </c>
      <c r="J39" s="8">
        <f t="shared" si="11"/>
        <v>4.2082826945170506</v>
      </c>
      <c r="K39" s="8"/>
      <c r="L39" s="8"/>
      <c r="M39" s="8"/>
      <c r="N39" s="8">
        <f t="shared" si="13"/>
        <v>0.26639619999999997</v>
      </c>
      <c r="O39" s="8">
        <f t="shared" si="12"/>
        <v>4.5428196114992412</v>
      </c>
    </row>
    <row r="40" spans="1:15" x14ac:dyDescent="0.3">
      <c r="A40" s="17" t="s">
        <v>11</v>
      </c>
      <c r="B40" s="3">
        <v>12.518866310478575</v>
      </c>
      <c r="F40" s="24" t="s">
        <v>11</v>
      </c>
      <c r="I40" s="8">
        <f t="shared" si="11"/>
        <v>9.5397003775067324E-2</v>
      </c>
      <c r="J40" s="8">
        <f t="shared" si="11"/>
        <v>4.4600908628395368</v>
      </c>
      <c r="K40" s="8"/>
      <c r="L40" s="8"/>
      <c r="M40" s="8"/>
      <c r="N40" s="8">
        <f t="shared" si="13"/>
        <v>0.26424319999999996</v>
      </c>
      <c r="O40" s="8">
        <f t="shared" si="12"/>
        <v>4.8197310666146045</v>
      </c>
    </row>
    <row r="41" spans="1:15" x14ac:dyDescent="0.3">
      <c r="A41" s="17" t="s">
        <v>12</v>
      </c>
      <c r="B41" s="3">
        <v>10</v>
      </c>
      <c r="F41" s="24" t="s">
        <v>12</v>
      </c>
      <c r="I41" s="8">
        <f t="shared" si="11"/>
        <v>6.8140716982190944E-2</v>
      </c>
      <c r="J41" s="8">
        <f t="shared" si="11"/>
        <v>5.0889300972691363</v>
      </c>
      <c r="K41" s="8"/>
      <c r="L41" s="8"/>
      <c r="M41" s="8"/>
      <c r="N41" s="8">
        <f t="shared" si="13"/>
        <v>0.28403384999999998</v>
      </c>
      <c r="O41" s="8">
        <f t="shared" si="12"/>
        <v>5.441104664251327</v>
      </c>
    </row>
    <row r="42" spans="1:15" x14ac:dyDescent="0.3">
      <c r="A42" s="17" t="s">
        <v>13</v>
      </c>
      <c r="B42" s="3">
        <v>8.9</v>
      </c>
      <c r="F42" s="24" t="s">
        <v>13</v>
      </c>
      <c r="I42" s="8">
        <f t="shared" si="11"/>
        <v>4.9061316227177486E-2</v>
      </c>
      <c r="J42" s="8">
        <f t="shared" si="11"/>
        <v>4.0667855705964389</v>
      </c>
      <c r="K42" s="8"/>
      <c r="L42" s="8"/>
      <c r="M42" s="8"/>
      <c r="N42" s="8">
        <f t="shared" si="13"/>
        <v>0.22517935000000003</v>
      </c>
      <c r="O42" s="8">
        <f t="shared" si="12"/>
        <v>4.341026236823617</v>
      </c>
    </row>
    <row r="43" spans="1:15" x14ac:dyDescent="0.3">
      <c r="A43" s="17" t="s">
        <v>138</v>
      </c>
      <c r="B43" s="3">
        <v>6.7</v>
      </c>
      <c r="F43" s="17" t="s">
        <v>138</v>
      </c>
      <c r="I43" s="8">
        <f t="shared" si="11"/>
        <v>4.0884430189314563E-2</v>
      </c>
      <c r="J43" s="8">
        <f t="shared" si="11"/>
        <v>5.7547852341914609</v>
      </c>
      <c r="K43" s="7"/>
      <c r="L43" s="7"/>
      <c r="M43" s="7"/>
      <c r="N43" s="8">
        <f t="shared" si="13"/>
        <v>0.13409709999999997</v>
      </c>
      <c r="O43" s="8">
        <f t="shared" si="12"/>
        <v>5.9297667643807754</v>
      </c>
    </row>
    <row r="44" spans="1:15" x14ac:dyDescent="0.3">
      <c r="A44" s="17" t="s">
        <v>139</v>
      </c>
      <c r="B44" s="3">
        <v>11.381133689521405</v>
      </c>
      <c r="F44" s="17" t="s">
        <v>139</v>
      </c>
      <c r="I44" s="8">
        <f t="shared" si="11"/>
        <v>1.9079400755013465E-2</v>
      </c>
      <c r="J44" s="8">
        <f t="shared" si="11"/>
        <v>2.5436741713256716</v>
      </c>
      <c r="L44" s="8"/>
      <c r="M44" s="8"/>
      <c r="N44" s="8">
        <f t="shared" si="13"/>
        <v>0</v>
      </c>
      <c r="O44" s="8">
        <f t="shared" si="12"/>
        <v>2.5627535720806849</v>
      </c>
    </row>
    <row r="45" spans="1:15" x14ac:dyDescent="0.3">
      <c r="A45" s="24" t="s">
        <v>140</v>
      </c>
      <c r="B45" s="3"/>
      <c r="F45" s="24" t="s">
        <v>140</v>
      </c>
      <c r="I45" s="8">
        <f>I13*I29</f>
        <v>0</v>
      </c>
      <c r="J45" s="8">
        <f>J13*J29</f>
        <v>2.8657535168531494</v>
      </c>
      <c r="L45" s="8"/>
      <c r="M45" s="8"/>
      <c r="N45" s="8">
        <f t="shared" si="13"/>
        <v>0</v>
      </c>
      <c r="O45" s="8">
        <f t="shared" si="12"/>
        <v>2.8657535168531494</v>
      </c>
    </row>
    <row r="46" spans="1:15" x14ac:dyDescent="0.3">
      <c r="A46" s="24" t="s">
        <v>141</v>
      </c>
      <c r="B46" s="3"/>
      <c r="F46" s="24" t="s">
        <v>141</v>
      </c>
      <c r="I46" s="8">
        <f>I14*I30</f>
        <v>0</v>
      </c>
      <c r="J46" s="8">
        <f>J14*J30</f>
        <v>2.8598974493043894</v>
      </c>
      <c r="L46" s="8">
        <f>L30*ForecastingBuildingStock!AK12</f>
        <v>0.33538550375287363</v>
      </c>
      <c r="M46" s="8"/>
      <c r="N46" s="8">
        <f t="shared" si="13"/>
        <v>0</v>
      </c>
      <c r="O46" s="8">
        <f t="shared" si="12"/>
        <v>3.1952829530572631</v>
      </c>
    </row>
    <row r="47" spans="1:15" x14ac:dyDescent="0.3">
      <c r="F47" s="2" t="s">
        <v>15</v>
      </c>
      <c r="G47" s="2"/>
      <c r="H47" s="2"/>
      <c r="I47" s="7">
        <f>SUM(I34:I46)</f>
        <v>0.54512573585752755</v>
      </c>
      <c r="J47" s="7">
        <f>SUM(J34:J46)</f>
        <v>69.817006486005198</v>
      </c>
      <c r="L47" s="7">
        <f>SUM(L34:L46)</f>
        <v>0.33538550375287363</v>
      </c>
      <c r="M47" s="7"/>
      <c r="N47" s="7">
        <f>SUM(N34:N46)</f>
        <v>3.9814885500000003</v>
      </c>
      <c r="O47" s="7">
        <f>SUM(O34:O46)</f>
        <v>74.679006275615606</v>
      </c>
    </row>
    <row r="48" spans="1:15" x14ac:dyDescent="0.3">
      <c r="A48" s="26" t="s">
        <v>98</v>
      </c>
      <c r="B48" s="26" t="s">
        <v>52</v>
      </c>
      <c r="C48" s="26" t="s">
        <v>99</v>
      </c>
    </row>
    <row r="49" spans="1:3" x14ac:dyDescent="0.3">
      <c r="A49" s="17" t="s">
        <v>5</v>
      </c>
      <c r="B49">
        <v>1.2</v>
      </c>
      <c r="C49" s="8">
        <f>(ForecastingBuildingStock!$AK$20/100)*B49</f>
        <v>1.9659704284978308E-2</v>
      </c>
    </row>
    <row r="50" spans="1:3" x14ac:dyDescent="0.3">
      <c r="A50" s="17" t="s">
        <v>6</v>
      </c>
      <c r="B50">
        <v>6</v>
      </c>
      <c r="C50" s="8">
        <f>(ForecastingBuildingStock!$AK$20/100)*B50</f>
        <v>9.8298521424891538E-2</v>
      </c>
    </row>
    <row r="51" spans="1:3" x14ac:dyDescent="0.3">
      <c r="A51" s="17" t="s">
        <v>7</v>
      </c>
      <c r="B51">
        <v>25.8</v>
      </c>
      <c r="C51" s="8">
        <f>(ForecastingBuildingStock!$AK$20/100)*B51</f>
        <v>0.42268364212703363</v>
      </c>
    </row>
    <row r="52" spans="1:3" x14ac:dyDescent="0.3">
      <c r="A52" s="17" t="s">
        <v>8</v>
      </c>
      <c r="B52">
        <v>22.9</v>
      </c>
      <c r="C52" s="8">
        <f>(ForecastingBuildingStock!$AK$20/100)*B52</f>
        <v>0.3751726901050027</v>
      </c>
    </row>
    <row r="53" spans="1:3" x14ac:dyDescent="0.3">
      <c r="A53" s="17" t="s">
        <v>9</v>
      </c>
      <c r="B53">
        <v>26.8</v>
      </c>
      <c r="C53" s="8">
        <f>(ForecastingBuildingStock!$AK$20/100)*B53</f>
        <v>0.43906672903118227</v>
      </c>
    </row>
    <row r="54" spans="1:3" x14ac:dyDescent="0.3">
      <c r="A54" s="17" t="s">
        <v>10</v>
      </c>
      <c r="B54">
        <v>9</v>
      </c>
      <c r="C54" s="8">
        <f>(ForecastingBuildingStock!$AK$20/100)*B54</f>
        <v>0.14744778213733731</v>
      </c>
    </row>
    <row r="55" spans="1:3" x14ac:dyDescent="0.3">
      <c r="A55" s="17" t="s">
        <v>11</v>
      </c>
      <c r="B55">
        <v>3.2</v>
      </c>
      <c r="C55" s="8">
        <f>(ForecastingBuildingStock!$AK$20/100)*B55</f>
        <v>5.2425878093275494E-2</v>
      </c>
    </row>
    <row r="56" spans="1:3" x14ac:dyDescent="0.3">
      <c r="A56" s="17" t="s">
        <v>12</v>
      </c>
      <c r="B56">
        <v>1.5</v>
      </c>
      <c r="C56" s="8">
        <f>(ForecastingBuildingStock!$AK$20/100)*B56</f>
        <v>2.4574630356222885E-2</v>
      </c>
    </row>
    <row r="57" spans="1:3" x14ac:dyDescent="0.3">
      <c r="A57" s="17" t="s">
        <v>13</v>
      </c>
      <c r="B57">
        <v>1.3</v>
      </c>
      <c r="C57" s="8">
        <f>(ForecastingBuildingStock!$AK$20/100)*B57</f>
        <v>2.1298012975393171E-2</v>
      </c>
    </row>
    <row r="58" spans="1:3" x14ac:dyDescent="0.3">
      <c r="A58" s="17" t="s">
        <v>138</v>
      </c>
      <c r="B58">
        <v>1.1000000000000001</v>
      </c>
      <c r="C58" s="8">
        <f>(ForecastingBuildingStock!$AK$20/100)*B58</f>
        <v>1.8021395594563453E-2</v>
      </c>
    </row>
    <row r="59" spans="1:3" x14ac:dyDescent="0.3">
      <c r="A59" s="17" t="s">
        <v>139</v>
      </c>
      <c r="B59">
        <v>0.9</v>
      </c>
      <c r="C59" s="8">
        <f>(ForecastingBuildingStock!$AK$20/100)*B59</f>
        <v>1.4744778213733732E-2</v>
      </c>
    </row>
    <row r="60" spans="1:3" x14ac:dyDescent="0.3">
      <c r="A60" s="24" t="s">
        <v>140</v>
      </c>
      <c r="B60">
        <v>0.3</v>
      </c>
      <c r="C60" s="8">
        <f>(ForecastingBuildingStock!$AK$20/100)*B60</f>
        <v>4.9149260712445771E-3</v>
      </c>
    </row>
    <row r="61" spans="1:3" x14ac:dyDescent="0.3">
      <c r="A61" s="24" t="s">
        <v>141</v>
      </c>
      <c r="B61">
        <v>0</v>
      </c>
      <c r="C61" s="8">
        <f>(ForecastingBuildingStock!$AK$20/100)*B61</f>
        <v>0</v>
      </c>
    </row>
    <row r="62" spans="1:3" x14ac:dyDescent="0.3">
      <c r="B62">
        <f>SUM(B49:B61)</f>
        <v>100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39EA0-79BD-490E-A445-EA831E9007D6}">
  <dimension ref="A1:S62"/>
  <sheetViews>
    <sheetView topLeftCell="A15" workbookViewId="0">
      <selection activeCell="M17" sqref="M17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2050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SUM(C18,C49)</f>
        <v>0.12196704035559421</v>
      </c>
      <c r="I2" s="8">
        <f>IF(H2&gt;=M2,0,C18)</f>
        <v>0.10209234383690539</v>
      </c>
      <c r="J2" s="8">
        <f>M2-I2-K2</f>
        <v>6.834633823411294</v>
      </c>
      <c r="K2" s="8">
        <f>IF(H2&gt;=M2,0,C49)</f>
        <v>1.9874696518688808E-2</v>
      </c>
      <c r="L2" s="8"/>
      <c r="M2" s="8">
        <f>O2-N2</f>
        <v>6.9566008637668881</v>
      </c>
      <c r="N2" s="8">
        <f>'2017'!N2</f>
        <v>0.47609999999999997</v>
      </c>
      <c r="O2" s="8">
        <f>'2049'!O2-'2049'!K2</f>
        <v>7.4327008637668879</v>
      </c>
      <c r="Q2" s="3">
        <f>O2</f>
        <v>7.4327008637668879</v>
      </c>
      <c r="R2" s="3">
        <f>J18</f>
        <v>0.52499873976055444</v>
      </c>
      <c r="S2" s="3">
        <f>Q2*R2</f>
        <v>3.9021585864948007</v>
      </c>
    </row>
    <row r="3" spans="1:19" x14ac:dyDescent="0.3">
      <c r="A3" t="s">
        <v>33</v>
      </c>
      <c r="B3">
        <f>ForecastingBuildingStock!AL10</f>
        <v>2.5</v>
      </c>
      <c r="F3" s="24" t="s">
        <v>6</v>
      </c>
      <c r="G3" s="3"/>
      <c r="H3" s="3">
        <f t="shared" ref="H3:H14" si="0">SUM(C19,C50)</f>
        <v>0.20146582643034944</v>
      </c>
      <c r="I3" s="8">
        <f>IF(H3&gt;=M3,0,IF(I2=0,C19+C18,C19))</f>
        <v>0.10209234383690539</v>
      </c>
      <c r="J3" s="8">
        <f>M3-I3-K3</f>
        <v>6.9649049302340345</v>
      </c>
      <c r="K3" s="8">
        <f>IF(H3&gt;=M3,0,IF(K2=0,C50+C49,C50))</f>
        <v>9.9373482593444029E-2</v>
      </c>
      <c r="L3" s="8"/>
      <c r="M3" s="8">
        <f t="shared" ref="M3:M15" si="1">O3-N3</f>
        <v>7.1663707566643842</v>
      </c>
      <c r="N3" s="8">
        <f>'2017'!N3</f>
        <v>0.59839999999999993</v>
      </c>
      <c r="O3" s="8">
        <f>'2049'!O3-'2049'!K3</f>
        <v>7.764770756664384</v>
      </c>
      <c r="Q3" s="3">
        <f t="shared" ref="Q3:Q14" si="2">O3</f>
        <v>7.764770756664384</v>
      </c>
      <c r="R3" s="3">
        <f t="shared" ref="R3:R12" si="3">J19</f>
        <v>0.4658932152406417</v>
      </c>
      <c r="S3" s="3">
        <f t="shared" ref="S3:S12" si="4">Q3*R3</f>
        <v>3.6175540134288804</v>
      </c>
    </row>
    <row r="4" spans="1:19" x14ac:dyDescent="0.3">
      <c r="A4" t="s">
        <v>74</v>
      </c>
      <c r="B4" s="3">
        <f>ForecastingBuildingStock!AL26</f>
        <v>10.209234383690539</v>
      </c>
      <c r="F4" s="24" t="s">
        <v>7</v>
      </c>
      <c r="G4" s="3"/>
      <c r="H4" s="3">
        <f t="shared" si="0"/>
        <v>1.1419523820101471</v>
      </c>
      <c r="I4" s="8">
        <f t="shared" ref="I4:I14" si="5">IF(H4&gt;=M4,0,IF(I3=0,C20+C19,C20))</f>
        <v>0.7146464068583378</v>
      </c>
      <c r="J4" s="8">
        <f t="shared" ref="J4:J14" si="6">M4-I4-K4</f>
        <v>25.996199199650114</v>
      </c>
      <c r="K4" s="8">
        <f t="shared" ref="K4:K14" si="7">IF(H4&gt;=M4,0,IF(K3=0,C51+C50,C51))</f>
        <v>0.42730597515180935</v>
      </c>
      <c r="L4" s="8"/>
      <c r="M4" s="8">
        <f t="shared" si="1"/>
        <v>27.138151581660264</v>
      </c>
      <c r="N4" s="8">
        <f>'2017'!N4</f>
        <v>2.10005</v>
      </c>
      <c r="O4" s="8">
        <f>'2049'!O4-'2049'!K4</f>
        <v>29.238201581660263</v>
      </c>
      <c r="Q4" s="3">
        <f t="shared" si="2"/>
        <v>29.238201581660263</v>
      </c>
      <c r="R4" s="3">
        <f t="shared" si="3"/>
        <v>0.391118354324897</v>
      </c>
      <c r="S4" s="3">
        <f t="shared" si="4"/>
        <v>11.435597286038563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0.99182952158641036</v>
      </c>
      <c r="I5" s="8">
        <f t="shared" si="5"/>
        <v>0.61255406302143234</v>
      </c>
      <c r="J5" s="8">
        <f t="shared" si="6"/>
        <v>25.946257467504477</v>
      </c>
      <c r="K5" s="8">
        <f t="shared" si="7"/>
        <v>0.37927545856497807</v>
      </c>
      <c r="L5" s="8"/>
      <c r="M5" s="8">
        <f t="shared" si="1"/>
        <v>26.938086989090888</v>
      </c>
      <c r="N5" s="8">
        <f>'2017'!N5</f>
        <v>1.9598</v>
      </c>
      <c r="O5" s="8">
        <f>'2049'!O5-'2049'!K5</f>
        <v>28.897886989090889</v>
      </c>
      <c r="Q5" s="3">
        <f t="shared" si="2"/>
        <v>28.897886989090889</v>
      </c>
      <c r="R5" s="3">
        <f t="shared" si="3"/>
        <v>0.31852043575875089</v>
      </c>
      <c r="S5" s="3">
        <f t="shared" si="4"/>
        <v>9.2045675562723677</v>
      </c>
    </row>
    <row r="6" spans="1:19" x14ac:dyDescent="0.3">
      <c r="A6" t="s">
        <v>21</v>
      </c>
      <c r="B6">
        <f>ForecastingBuildingStock!AL14</f>
        <v>5.3999999999999999E-2</v>
      </c>
      <c r="F6" s="24" t="s">
        <v>9</v>
      </c>
      <c r="G6" s="3"/>
      <c r="H6" s="3">
        <f t="shared" si="0"/>
        <v>2.7409459585810878</v>
      </c>
      <c r="I6" s="8">
        <f t="shared" si="5"/>
        <v>2.2970777363303712</v>
      </c>
      <c r="J6" s="8">
        <f t="shared" si="6"/>
        <v>47.34239520676698</v>
      </c>
      <c r="K6" s="8">
        <f t="shared" si="7"/>
        <v>0.4438682222507167</v>
      </c>
      <c r="L6" s="8"/>
      <c r="M6" s="8">
        <f t="shared" si="1"/>
        <v>50.083341165348067</v>
      </c>
      <c r="N6" s="8">
        <f>'2017'!N6</f>
        <v>3.2249499999999998</v>
      </c>
      <c r="O6" s="8">
        <f>'2049'!O6-'2049'!K6</f>
        <v>53.308291165348066</v>
      </c>
      <c r="Q6" s="3">
        <f t="shared" si="2"/>
        <v>53.308291165348066</v>
      </c>
      <c r="R6" s="3">
        <f t="shared" si="3"/>
        <v>0.2583581140792881</v>
      </c>
      <c r="S6" s="3">
        <f t="shared" si="4"/>
        <v>13.772629570268903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1.4252145218514833</v>
      </c>
      <c r="I7" s="8">
        <f t="shared" si="5"/>
        <v>1.2761542979613174</v>
      </c>
      <c r="J7" s="8">
        <f t="shared" si="6"/>
        <v>20.018213093625914</v>
      </c>
      <c r="K7" s="8">
        <f t="shared" si="7"/>
        <v>0.14906022389016604</v>
      </c>
      <c r="L7" s="8"/>
      <c r="M7" s="8">
        <f t="shared" si="1"/>
        <v>21.443427615477397</v>
      </c>
      <c r="N7" s="8">
        <f>'2017'!N7</f>
        <v>1.2775499999999997</v>
      </c>
      <c r="O7" s="8">
        <f>'2049'!O7-'2049'!K7</f>
        <v>22.720977615477398</v>
      </c>
      <c r="Q7" s="3">
        <f t="shared" si="2"/>
        <v>22.720977615477398</v>
      </c>
      <c r="R7" s="3">
        <f t="shared" si="3"/>
        <v>0.20852115377088962</v>
      </c>
      <c r="S7" s="3">
        <f t="shared" si="4"/>
        <v>4.7378044671819035</v>
      </c>
    </row>
    <row r="8" spans="1:19" x14ac:dyDescent="0.3">
      <c r="A8" t="s">
        <v>31</v>
      </c>
      <c r="B8" s="8">
        <f>B4*B6</f>
        <v>0.55129865671928913</v>
      </c>
      <c r="F8" s="24" t="s">
        <v>11</v>
      </c>
      <c r="G8" s="3"/>
      <c r="H8" s="3">
        <f t="shared" si="0"/>
        <v>1.839615207862348</v>
      </c>
      <c r="I8" s="8">
        <f t="shared" si="5"/>
        <v>1.7866160171458445</v>
      </c>
      <c r="J8" s="8">
        <f t="shared" si="6"/>
        <v>21.55371871401243</v>
      </c>
      <c r="K8" s="8">
        <f t="shared" si="7"/>
        <v>5.299919071650349E-2</v>
      </c>
      <c r="L8" s="8"/>
      <c r="M8" s="8">
        <f t="shared" si="1"/>
        <v>23.393333921874778</v>
      </c>
      <c r="N8" s="8">
        <f>'2017'!N8</f>
        <v>1.2812999999999999</v>
      </c>
      <c r="O8" s="8">
        <f>'2049'!O8-'2049'!K8</f>
        <v>24.674633921874779</v>
      </c>
      <c r="Q8" s="3">
        <f t="shared" si="2"/>
        <v>24.674633921874779</v>
      </c>
      <c r="R8" s="3">
        <f t="shared" si="3"/>
        <v>0.20623054710060093</v>
      </c>
      <c r="S8" s="3">
        <f t="shared" si="4"/>
        <v>5.088663253215282</v>
      </c>
    </row>
    <row r="9" spans="1:19" x14ac:dyDescent="0.3">
      <c r="F9" s="24" t="s">
        <v>12</v>
      </c>
      <c r="G9" s="3"/>
      <c r="H9" s="3">
        <f t="shared" si="0"/>
        <v>1.3009976686096785</v>
      </c>
      <c r="I9" s="8">
        <f t="shared" si="5"/>
        <v>1.2761542979613174</v>
      </c>
      <c r="J9" s="8">
        <f t="shared" si="6"/>
        <v>28.82814568376121</v>
      </c>
      <c r="K9" s="8">
        <f t="shared" si="7"/>
        <v>2.4843370648361007E-2</v>
      </c>
      <c r="L9" s="8"/>
      <c r="M9" s="8">
        <f t="shared" si="1"/>
        <v>30.129143352370889</v>
      </c>
      <c r="N9" s="8">
        <f>'2017'!N9</f>
        <v>1.6111999999999997</v>
      </c>
      <c r="O9" s="8">
        <f>'2049'!O9-'2049'!K9</f>
        <v>31.740343352370889</v>
      </c>
      <c r="Q9" s="3">
        <f t="shared" si="2"/>
        <v>31.740343352370889</v>
      </c>
      <c r="R9" s="3">
        <f t="shared" si="3"/>
        <v>0.17628714622641511</v>
      </c>
      <c r="S9" s="3">
        <f t="shared" si="4"/>
        <v>5.5954145498360299</v>
      </c>
    </row>
    <row r="10" spans="1:19" x14ac:dyDescent="0.3">
      <c r="F10" s="24" t="s">
        <v>13</v>
      </c>
      <c r="G10" s="3"/>
      <c r="H10" s="3">
        <f t="shared" si="0"/>
        <v>0.94036201576072809</v>
      </c>
      <c r="I10" s="8">
        <f t="shared" si="5"/>
        <v>0.91883109453214851</v>
      </c>
      <c r="J10" s="8">
        <f t="shared" si="6"/>
        <v>24.675446440782505</v>
      </c>
      <c r="K10" s="8">
        <f t="shared" si="7"/>
        <v>2.1530921228579542E-2</v>
      </c>
      <c r="L10" s="8"/>
      <c r="M10" s="8">
        <f t="shared" si="1"/>
        <v>25.615808456543231</v>
      </c>
      <c r="N10" s="8">
        <f>'2017'!N10</f>
        <v>1.3680500000000002</v>
      </c>
      <c r="O10" s="8">
        <f>'2049'!O10-'2049'!K10</f>
        <v>26.983858456543231</v>
      </c>
      <c r="Q10" s="3">
        <f t="shared" si="2"/>
        <v>26.983858456543231</v>
      </c>
      <c r="R10" s="3">
        <f t="shared" si="3"/>
        <v>0.16459877197470851</v>
      </c>
      <c r="S10" s="3">
        <f t="shared" si="4"/>
        <v>4.441509965086369</v>
      </c>
    </row>
    <row r="11" spans="1:19" x14ac:dyDescent="0.3">
      <c r="F11" s="17" t="s">
        <v>138</v>
      </c>
      <c r="G11" s="3"/>
      <c r="H11" s="3">
        <f t="shared" si="0"/>
        <v>0.78391105058558852</v>
      </c>
      <c r="I11" s="8">
        <f t="shared" si="5"/>
        <v>0.76569257877679042</v>
      </c>
      <c r="J11" s="8">
        <f t="shared" si="6"/>
        <v>38.161175109394094</v>
      </c>
      <c r="K11" s="8">
        <f t="shared" si="7"/>
        <v>1.8218471808798074E-2</v>
      </c>
      <c r="L11" s="8"/>
      <c r="M11" s="8">
        <f t="shared" si="1"/>
        <v>38.945086159979688</v>
      </c>
      <c r="N11" s="8">
        <f>'2017'!N11</f>
        <v>0.88985000000000003</v>
      </c>
      <c r="O11" s="8">
        <f>'2049'!O11-'2049'!K11</f>
        <v>39.834936159979691</v>
      </c>
      <c r="Q11" s="3">
        <f t="shared" si="2"/>
        <v>39.834936159979691</v>
      </c>
      <c r="R11" s="3">
        <f t="shared" si="3"/>
        <v>0.15069629712872953</v>
      </c>
      <c r="S11" s="3">
        <f t="shared" si="4"/>
        <v>6.0029773756682721</v>
      </c>
    </row>
    <row r="12" spans="1:19" x14ac:dyDescent="0.3">
      <c r="F12" s="17" t="s">
        <v>139</v>
      </c>
      <c r="G12" s="3"/>
      <c r="H12" s="3">
        <f t="shared" si="0"/>
        <v>0.37222922581818552</v>
      </c>
      <c r="I12" s="8">
        <f t="shared" si="5"/>
        <v>0.3573232034291689</v>
      </c>
      <c r="J12" s="8">
        <f t="shared" si="6"/>
        <v>37.946379149574895</v>
      </c>
      <c r="K12" s="8">
        <f t="shared" si="7"/>
        <v>1.4906022389016605E-2</v>
      </c>
      <c r="L12" s="8"/>
      <c r="M12" s="8">
        <f t="shared" si="1"/>
        <v>38.318608375393076</v>
      </c>
      <c r="N12" s="8">
        <v>0</v>
      </c>
      <c r="O12" s="8">
        <f>'2049'!O12-'2049'!K12</f>
        <v>38.318608375393076</v>
      </c>
      <c r="Q12" s="3">
        <f t="shared" si="2"/>
        <v>38.318608375393076</v>
      </c>
      <c r="R12" s="3">
        <f t="shared" si="3"/>
        <v>6.7000000000000004E-2</v>
      </c>
      <c r="S12" s="3">
        <f t="shared" si="4"/>
        <v>2.5673467611513363</v>
      </c>
    </row>
    <row r="13" spans="1:19" x14ac:dyDescent="0.3">
      <c r="F13" s="24" t="s">
        <v>140</v>
      </c>
      <c r="G13" s="3"/>
      <c r="H13" s="3">
        <f t="shared" si="0"/>
        <v>4.968674129672202E-3</v>
      </c>
      <c r="I13" s="8">
        <f t="shared" si="5"/>
        <v>0</v>
      </c>
      <c r="J13" s="8">
        <f t="shared" si="6"/>
        <v>53.064540897224944</v>
      </c>
      <c r="K13" s="8">
        <f t="shared" si="7"/>
        <v>4.968674129672202E-3</v>
      </c>
      <c r="L13" s="8"/>
      <c r="M13" s="8">
        <f t="shared" si="1"/>
        <v>53.069509571354615</v>
      </c>
      <c r="N13" s="8">
        <v>0</v>
      </c>
      <c r="O13" s="8">
        <f>'2049'!O13-'2049'!K13</f>
        <v>53.069509571354615</v>
      </c>
      <c r="Q13" s="3">
        <f t="shared" si="2"/>
        <v>53.069509571354615</v>
      </c>
      <c r="R13" s="3">
        <f>J29</f>
        <v>5.3999999999999999E-2</v>
      </c>
      <c r="S13" s="3">
        <f>Q13*R13</f>
        <v>2.8657535168531494</v>
      </c>
    </row>
    <row r="14" spans="1:19" x14ac:dyDescent="0.3">
      <c r="F14" s="24" t="s">
        <v>141</v>
      </c>
      <c r="G14" s="3"/>
      <c r="H14" s="3">
        <f t="shared" si="0"/>
        <v>0</v>
      </c>
      <c r="I14" s="8">
        <f t="shared" si="5"/>
        <v>0</v>
      </c>
      <c r="J14" s="8">
        <f t="shared" si="6"/>
        <v>59.17190653809746</v>
      </c>
      <c r="K14" s="8">
        <f t="shared" si="7"/>
        <v>0</v>
      </c>
      <c r="L14" s="8">
        <f>ForecastingBuildingStock!AL12</f>
        <v>6.2787613706391934</v>
      </c>
      <c r="M14" s="8">
        <f t="shared" si="1"/>
        <v>59.17190653809746</v>
      </c>
      <c r="N14" s="8">
        <v>0</v>
      </c>
      <c r="O14" s="8">
        <f>'2049'!O14-'2049'!I14-'2049'!K14+'2049'!L14</f>
        <v>59.17190653809746</v>
      </c>
      <c r="Q14" s="3">
        <f t="shared" si="2"/>
        <v>59.17190653809746</v>
      </c>
      <c r="R14" s="3">
        <f>J30</f>
        <v>5.3999999999999999E-2</v>
      </c>
      <c r="S14" s="3">
        <f>Q14*R14</f>
        <v>3.1952829530572626</v>
      </c>
    </row>
    <row r="15" spans="1:19" x14ac:dyDescent="0.3">
      <c r="F15" s="25" t="s">
        <v>15</v>
      </c>
      <c r="G15" s="5"/>
      <c r="H15" s="5"/>
      <c r="I15" s="5">
        <f>ForecastingBuildingStock!AL26</f>
        <v>10.209234383690539</v>
      </c>
      <c r="J15" s="7">
        <f>M15-I15-K15</f>
        <v>396.50391625404029</v>
      </c>
      <c r="K15" s="5">
        <f>SUM(K2:K14)</f>
        <v>1.6562247098907337</v>
      </c>
      <c r="L15" s="5">
        <f>SUM(L2:L14)</f>
        <v>6.2787613706391934</v>
      </c>
      <c r="M15" s="5">
        <f t="shared" si="1"/>
        <v>408.3693753476216</v>
      </c>
      <c r="N15" s="7">
        <f>'2017'!N12</f>
        <v>14.78725</v>
      </c>
      <c r="O15" s="5">
        <f>SUM(O2:O14)</f>
        <v>423.15662534762163</v>
      </c>
    </row>
    <row r="17" spans="1:15" ht="55.2" customHeight="1" x14ac:dyDescent="0.3">
      <c r="A17" s="32" t="s">
        <v>51</v>
      </c>
      <c r="B17" s="18" t="s">
        <v>52</v>
      </c>
      <c r="F17" s="23" t="s">
        <v>50</v>
      </c>
      <c r="G17" s="23"/>
      <c r="H17" s="23"/>
      <c r="I17" s="23" t="s">
        <v>112</v>
      </c>
      <c r="J17" s="23" t="s">
        <v>113</v>
      </c>
      <c r="K17" s="23"/>
      <c r="L17" s="23" t="s">
        <v>135</v>
      </c>
      <c r="M17" s="23"/>
      <c r="N17" s="23" t="s">
        <v>143</v>
      </c>
      <c r="O17" s="23" t="s">
        <v>106</v>
      </c>
    </row>
    <row r="18" spans="1:15" x14ac:dyDescent="0.3">
      <c r="A18" s="17" t="s">
        <v>5</v>
      </c>
      <c r="B18">
        <v>1</v>
      </c>
      <c r="C18" s="8">
        <f>($I$15/100)*B18</f>
        <v>0.10209234383690539</v>
      </c>
      <c r="F18" s="24" t="s">
        <v>5</v>
      </c>
      <c r="G18" s="8"/>
      <c r="H18" s="8"/>
      <c r="I18">
        <f>$B$6</f>
        <v>5.3999999999999999E-2</v>
      </c>
      <c r="J18" s="16">
        <f>'2017'!J15</f>
        <v>0.52499873976055444</v>
      </c>
      <c r="K18" s="16"/>
      <c r="L18" s="16">
        <f>$B$6</f>
        <v>5.3999999999999999E-2</v>
      </c>
      <c r="M18" s="16"/>
      <c r="N18" s="16">
        <f>'2017'!J15</f>
        <v>0.52499873976055444</v>
      </c>
      <c r="O18" s="8"/>
    </row>
    <row r="19" spans="1:15" x14ac:dyDescent="0.3">
      <c r="A19" s="17" t="s">
        <v>6</v>
      </c>
      <c r="B19">
        <v>1</v>
      </c>
      <c r="C19" s="8">
        <f t="shared" ref="C19:C30" si="8">($I$15/100)*B19</f>
        <v>0.10209234383690539</v>
      </c>
      <c r="F19" s="24" t="s">
        <v>6</v>
      </c>
      <c r="G19" s="8"/>
      <c r="H19" s="8"/>
      <c r="I19">
        <f t="shared" ref="I19:I30" si="9">$B$6</f>
        <v>5.3999999999999999E-2</v>
      </c>
      <c r="J19" s="16">
        <f>'2017'!J16</f>
        <v>0.4658932152406417</v>
      </c>
      <c r="K19" s="16"/>
      <c r="L19" s="16">
        <f t="shared" ref="L19:L30" si="10">$B$6</f>
        <v>5.3999999999999999E-2</v>
      </c>
      <c r="M19" s="16"/>
      <c r="N19" s="16">
        <f>'2017'!J16</f>
        <v>0.4658932152406417</v>
      </c>
      <c r="O19" s="8"/>
    </row>
    <row r="20" spans="1:15" x14ac:dyDescent="0.3">
      <c r="A20" s="24" t="s">
        <v>7</v>
      </c>
      <c r="B20">
        <v>7</v>
      </c>
      <c r="C20" s="8">
        <f t="shared" si="8"/>
        <v>0.7146464068583378</v>
      </c>
      <c r="F20" s="24" t="s">
        <v>7</v>
      </c>
      <c r="G20" s="8"/>
      <c r="H20" s="8"/>
      <c r="I20">
        <f t="shared" si="9"/>
        <v>5.3999999999999999E-2</v>
      </c>
      <c r="J20" s="16">
        <f>'2017'!J17</f>
        <v>0.391118354324897</v>
      </c>
      <c r="K20" s="16"/>
      <c r="L20" s="16">
        <f t="shared" si="10"/>
        <v>5.3999999999999999E-2</v>
      </c>
      <c r="M20" s="16"/>
      <c r="N20" s="16">
        <f>'2017'!J17</f>
        <v>0.391118354324897</v>
      </c>
      <c r="O20" s="8"/>
    </row>
    <row r="21" spans="1:15" x14ac:dyDescent="0.3">
      <c r="A21" s="17" t="s">
        <v>8</v>
      </c>
      <c r="B21">
        <v>6</v>
      </c>
      <c r="C21" s="8">
        <f t="shared" si="8"/>
        <v>0.61255406302143234</v>
      </c>
      <c r="F21" s="24" t="s">
        <v>8</v>
      </c>
      <c r="G21" s="8"/>
      <c r="H21" s="8"/>
      <c r="I21">
        <f t="shared" si="9"/>
        <v>5.3999999999999999E-2</v>
      </c>
      <c r="J21" s="16">
        <f>'2017'!J18</f>
        <v>0.31852043575875089</v>
      </c>
      <c r="K21" s="16"/>
      <c r="L21" s="16">
        <f t="shared" si="10"/>
        <v>5.3999999999999999E-2</v>
      </c>
      <c r="M21" s="16"/>
      <c r="N21" s="16">
        <f>'2017'!J18</f>
        <v>0.31852043575875089</v>
      </c>
      <c r="O21" s="8"/>
    </row>
    <row r="22" spans="1:15" x14ac:dyDescent="0.3">
      <c r="A22" s="17" t="s">
        <v>9</v>
      </c>
      <c r="B22">
        <v>22.5</v>
      </c>
      <c r="C22" s="8">
        <f t="shared" si="8"/>
        <v>2.2970777363303712</v>
      </c>
      <c r="F22" s="24" t="s">
        <v>9</v>
      </c>
      <c r="G22" s="8"/>
      <c r="H22" s="8"/>
      <c r="I22">
        <f t="shared" si="9"/>
        <v>5.3999999999999999E-2</v>
      </c>
      <c r="J22" s="16">
        <f>'2017'!J19</f>
        <v>0.2583581140792881</v>
      </c>
      <c r="K22" s="16"/>
      <c r="L22" s="16">
        <f t="shared" si="10"/>
        <v>5.3999999999999999E-2</v>
      </c>
      <c r="M22" s="16"/>
      <c r="N22" s="16">
        <f>'2017'!J19</f>
        <v>0.2583581140792881</v>
      </c>
      <c r="O22" s="8"/>
    </row>
    <row r="23" spans="1:15" x14ac:dyDescent="0.3">
      <c r="A23" s="24" t="s">
        <v>10</v>
      </c>
      <c r="B23">
        <v>12.5</v>
      </c>
      <c r="C23" s="8">
        <f t="shared" si="8"/>
        <v>1.2761542979613174</v>
      </c>
      <c r="F23" s="24" t="s">
        <v>10</v>
      </c>
      <c r="G23" s="8"/>
      <c r="H23" s="8"/>
      <c r="I23">
        <f t="shared" si="9"/>
        <v>5.3999999999999999E-2</v>
      </c>
      <c r="J23" s="16">
        <f>'2017'!J20</f>
        <v>0.20852115377088962</v>
      </c>
      <c r="K23" s="16"/>
      <c r="L23" s="16">
        <f t="shared" si="10"/>
        <v>5.3999999999999999E-2</v>
      </c>
      <c r="M23" s="16"/>
      <c r="N23" s="16">
        <f>'2017'!J20</f>
        <v>0.20852115377088962</v>
      </c>
      <c r="O23" s="8"/>
    </row>
    <row r="24" spans="1:15" x14ac:dyDescent="0.3">
      <c r="A24" s="17" t="s">
        <v>11</v>
      </c>
      <c r="B24">
        <v>17.5</v>
      </c>
      <c r="C24" s="8">
        <f t="shared" si="8"/>
        <v>1.7866160171458445</v>
      </c>
      <c r="F24" s="24" t="s">
        <v>11</v>
      </c>
      <c r="G24" s="8"/>
      <c r="H24" s="8"/>
      <c r="I24">
        <f t="shared" si="9"/>
        <v>5.3999999999999999E-2</v>
      </c>
      <c r="J24" s="16">
        <f>'2017'!J21</f>
        <v>0.20623054710060093</v>
      </c>
      <c r="K24" s="16"/>
      <c r="L24" s="16">
        <f t="shared" si="10"/>
        <v>5.3999999999999999E-2</v>
      </c>
      <c r="M24" s="16"/>
      <c r="N24" s="16">
        <f>'2017'!J21</f>
        <v>0.20623054710060093</v>
      </c>
      <c r="O24" s="8"/>
    </row>
    <row r="25" spans="1:15" x14ac:dyDescent="0.3">
      <c r="A25" s="17" t="s">
        <v>12</v>
      </c>
      <c r="B25">
        <v>12.5</v>
      </c>
      <c r="C25" s="8">
        <f t="shared" si="8"/>
        <v>1.2761542979613174</v>
      </c>
      <c r="F25" s="24" t="s">
        <v>12</v>
      </c>
      <c r="G25" s="8"/>
      <c r="H25" s="8"/>
      <c r="I25">
        <f t="shared" si="9"/>
        <v>5.3999999999999999E-2</v>
      </c>
      <c r="J25" s="16">
        <f>'2017'!J22</f>
        <v>0.17628714622641511</v>
      </c>
      <c r="K25" s="16"/>
      <c r="L25" s="16">
        <f t="shared" si="10"/>
        <v>5.3999999999999999E-2</v>
      </c>
      <c r="M25" s="16"/>
      <c r="N25" s="16">
        <f>'2017'!J22</f>
        <v>0.17628714622641511</v>
      </c>
      <c r="O25" s="8"/>
    </row>
    <row r="26" spans="1:15" x14ac:dyDescent="0.3">
      <c r="A26" s="24" t="s">
        <v>13</v>
      </c>
      <c r="B26">
        <v>9</v>
      </c>
      <c r="C26" s="8">
        <f t="shared" si="8"/>
        <v>0.91883109453214851</v>
      </c>
      <c r="F26" s="24" t="s">
        <v>13</v>
      </c>
      <c r="G26" s="8"/>
      <c r="H26" s="8"/>
      <c r="I26">
        <f t="shared" si="9"/>
        <v>5.3999999999999999E-2</v>
      </c>
      <c r="J26" s="16">
        <f>'2017'!J23</f>
        <v>0.16459877197470851</v>
      </c>
      <c r="K26" s="16"/>
      <c r="L26" s="16">
        <f t="shared" si="10"/>
        <v>5.3999999999999999E-2</v>
      </c>
      <c r="M26" s="16"/>
      <c r="N26" s="16">
        <f>'2017'!J23</f>
        <v>0.16459877197470851</v>
      </c>
      <c r="O26" s="8"/>
    </row>
    <row r="27" spans="1:15" x14ac:dyDescent="0.3">
      <c r="A27" s="17" t="s">
        <v>138</v>
      </c>
      <c r="B27">
        <v>7.5</v>
      </c>
      <c r="C27" s="8">
        <f t="shared" si="8"/>
        <v>0.76569257877679042</v>
      </c>
      <c r="F27" s="17" t="s">
        <v>138</v>
      </c>
      <c r="G27" s="8"/>
      <c r="H27" s="8"/>
      <c r="I27">
        <f t="shared" si="9"/>
        <v>5.3999999999999999E-2</v>
      </c>
      <c r="J27" s="16">
        <f>'2017'!J24</f>
        <v>0.15069629712872953</v>
      </c>
      <c r="K27" s="16"/>
      <c r="L27" s="16">
        <f t="shared" si="10"/>
        <v>5.3999999999999999E-2</v>
      </c>
      <c r="M27" s="16"/>
      <c r="N27" s="16">
        <f>'2017'!J24</f>
        <v>0.15069629712872953</v>
      </c>
      <c r="O27" s="8"/>
    </row>
    <row r="28" spans="1:15" x14ac:dyDescent="0.3">
      <c r="A28" s="17" t="s">
        <v>139</v>
      </c>
      <c r="B28">
        <v>3.5</v>
      </c>
      <c r="C28" s="8">
        <f t="shared" si="8"/>
        <v>0.3573232034291689</v>
      </c>
      <c r="F28" s="17" t="s">
        <v>139</v>
      </c>
      <c r="G28" s="8"/>
      <c r="H28" s="8"/>
      <c r="I28">
        <f t="shared" si="9"/>
        <v>5.3999999999999999E-2</v>
      </c>
      <c r="J28" s="16">
        <f>'2040'!J27</f>
        <v>6.7000000000000004E-2</v>
      </c>
      <c r="K28" s="7"/>
      <c r="L28" s="16">
        <f t="shared" si="10"/>
        <v>5.3999999999999999E-2</v>
      </c>
      <c r="M28" s="16"/>
      <c r="N28" s="16">
        <f>'2017'!J25</f>
        <v>0.2692514531099427</v>
      </c>
      <c r="O28" s="8"/>
    </row>
    <row r="29" spans="1:15" x14ac:dyDescent="0.3">
      <c r="A29" s="24" t="s">
        <v>140</v>
      </c>
      <c r="B29">
        <v>0</v>
      </c>
      <c r="C29" s="8">
        <f t="shared" si="8"/>
        <v>0</v>
      </c>
      <c r="F29" s="24" t="s">
        <v>140</v>
      </c>
      <c r="G29" s="8"/>
      <c r="H29" s="8"/>
      <c r="I29">
        <f t="shared" si="9"/>
        <v>5.3999999999999999E-2</v>
      </c>
      <c r="J29" s="16">
        <f>'2040'!J28</f>
        <v>5.3999999999999999E-2</v>
      </c>
      <c r="K29" s="7"/>
      <c r="L29" s="16">
        <f t="shared" si="10"/>
        <v>5.3999999999999999E-2</v>
      </c>
      <c r="M29" s="16"/>
      <c r="N29" s="16"/>
      <c r="O29" s="8"/>
    </row>
    <row r="30" spans="1:15" x14ac:dyDescent="0.3">
      <c r="A30" s="24" t="s">
        <v>141</v>
      </c>
      <c r="B30">
        <v>0</v>
      </c>
      <c r="C30" s="8">
        <f t="shared" si="8"/>
        <v>0</v>
      </c>
      <c r="F30" s="24" t="s">
        <v>141</v>
      </c>
      <c r="G30" s="8"/>
      <c r="H30" s="8"/>
      <c r="I30">
        <f t="shared" si="9"/>
        <v>5.3999999999999999E-2</v>
      </c>
      <c r="J30" s="16">
        <f>B6</f>
        <v>5.3999999999999999E-2</v>
      </c>
      <c r="K30" s="7"/>
      <c r="L30" s="16">
        <f t="shared" si="10"/>
        <v>5.3999999999999999E-2</v>
      </c>
      <c r="M30" s="16"/>
      <c r="N30" s="16"/>
      <c r="O30" s="8"/>
    </row>
    <row r="31" spans="1:15" x14ac:dyDescent="0.3">
      <c r="B31">
        <f>SUM(B18:B30)</f>
        <v>100</v>
      </c>
      <c r="F31" s="25" t="s">
        <v>43</v>
      </c>
      <c r="G31" s="7"/>
      <c r="H31" s="7"/>
      <c r="I31" s="2">
        <f>AVERAGE(I18:I28)</f>
        <v>5.4000000000000006E-2</v>
      </c>
      <c r="J31" s="7">
        <f>(1/O15)*(SUM(S2:S14))</f>
        <v>0.18061222553651005</v>
      </c>
      <c r="L31" s="28">
        <f>AVERAGE(L18:L30)</f>
        <v>5.4000000000000013E-2</v>
      </c>
      <c r="M31" s="28"/>
      <c r="N31" s="7">
        <f>AVERAGE(N18:N30)</f>
        <v>0.28495220258867443</v>
      </c>
      <c r="O31" s="7">
        <f>O47/O15</f>
        <v>0.17602222661153014</v>
      </c>
    </row>
    <row r="32" spans="1:15" x14ac:dyDescent="0.3">
      <c r="K32" s="35"/>
      <c r="L32" s="35"/>
      <c r="M32" s="35"/>
      <c r="N32" s="35"/>
    </row>
    <row r="33" spans="1:15" ht="57.6" x14ac:dyDescent="0.3">
      <c r="A33" s="26" t="s">
        <v>95</v>
      </c>
      <c r="B33" s="18" t="s">
        <v>52</v>
      </c>
      <c r="F33" s="23" t="s">
        <v>114</v>
      </c>
      <c r="G33" s="23"/>
      <c r="H33" s="23"/>
      <c r="I33" s="23" t="s">
        <v>57</v>
      </c>
      <c r="J33" s="23" t="s">
        <v>60</v>
      </c>
      <c r="K33" s="23"/>
      <c r="L33" s="23" t="s">
        <v>136</v>
      </c>
      <c r="M33" s="23"/>
      <c r="N33" s="23" t="s">
        <v>144</v>
      </c>
      <c r="O33" s="23" t="s">
        <v>61</v>
      </c>
    </row>
    <row r="34" spans="1:15" x14ac:dyDescent="0.3">
      <c r="A34" s="17" t="s">
        <v>5</v>
      </c>
      <c r="B34" s="3">
        <v>1.6</v>
      </c>
      <c r="F34" s="24" t="s">
        <v>5</v>
      </c>
      <c r="I34" s="8">
        <f t="shared" ref="I34:J44" si="11">I2*I18</f>
        <v>5.5129865671928908E-3</v>
      </c>
      <c r="J34" s="8">
        <f t="shared" si="11"/>
        <v>3.588174144015789</v>
      </c>
      <c r="K34" s="8"/>
      <c r="L34" s="8"/>
      <c r="M34" s="8"/>
      <c r="N34" s="8">
        <f>N2*N18</f>
        <v>0.24995189999999995</v>
      </c>
      <c r="O34" s="8">
        <f t="shared" ref="O34:O46" si="12">SUM(I34:N34)</f>
        <v>3.843639030582982</v>
      </c>
    </row>
    <row r="35" spans="1:15" x14ac:dyDescent="0.3">
      <c r="A35" s="17" t="s">
        <v>6</v>
      </c>
      <c r="B35" s="3">
        <v>2.2999999999999998</v>
      </c>
      <c r="F35" s="24" t="s">
        <v>6</v>
      </c>
      <c r="I35" s="8">
        <f t="shared" si="11"/>
        <v>5.5129865671928908E-3</v>
      </c>
      <c r="J35" s="8">
        <f t="shared" si="11"/>
        <v>3.2449019517921314</v>
      </c>
      <c r="K35" s="8"/>
      <c r="L35" s="8"/>
      <c r="M35" s="8"/>
      <c r="N35" s="8">
        <f t="shared" ref="N35:N46" si="13">N3*N19</f>
        <v>0.27879049999999994</v>
      </c>
      <c r="O35" s="8">
        <f t="shared" si="12"/>
        <v>3.5292054383593241</v>
      </c>
    </row>
    <row r="36" spans="1:15" x14ac:dyDescent="0.3">
      <c r="A36" s="17" t="s">
        <v>7</v>
      </c>
      <c r="B36" s="3">
        <v>10.8</v>
      </c>
      <c r="F36" s="24" t="s">
        <v>7</v>
      </c>
      <c r="I36" s="8">
        <f t="shared" si="11"/>
        <v>3.8590905970350239E-2</v>
      </c>
      <c r="J36" s="8">
        <f t="shared" si="11"/>
        <v>10.167590649669357</v>
      </c>
      <c r="K36" s="8"/>
      <c r="L36" s="8"/>
      <c r="M36" s="8"/>
      <c r="N36" s="8">
        <f t="shared" si="13"/>
        <v>0.82136809999999993</v>
      </c>
      <c r="O36" s="8">
        <f t="shared" si="12"/>
        <v>11.027549655639707</v>
      </c>
    </row>
    <row r="37" spans="1:15" x14ac:dyDescent="0.3">
      <c r="A37" s="17" t="s">
        <v>8</v>
      </c>
      <c r="B37" s="3">
        <v>9.9</v>
      </c>
      <c r="F37" s="24" t="s">
        <v>8</v>
      </c>
      <c r="I37" s="8">
        <f t="shared" si="11"/>
        <v>3.3077919403157345E-2</v>
      </c>
      <c r="J37" s="8">
        <f t="shared" si="11"/>
        <v>8.2644132348582708</v>
      </c>
      <c r="K37" s="8"/>
      <c r="L37" s="8"/>
      <c r="M37" s="8"/>
      <c r="N37" s="8">
        <f t="shared" si="13"/>
        <v>0.62423635</v>
      </c>
      <c r="O37" s="8">
        <f t="shared" si="12"/>
        <v>8.9217275042614279</v>
      </c>
    </row>
    <row r="38" spans="1:15" x14ac:dyDescent="0.3">
      <c r="A38" s="17" t="s">
        <v>9</v>
      </c>
      <c r="B38" s="3">
        <v>18.5</v>
      </c>
      <c r="F38" s="24" t="s">
        <v>9</v>
      </c>
      <c r="I38" s="8">
        <f t="shared" si="11"/>
        <v>0.12404219776184004</v>
      </c>
      <c r="J38" s="8">
        <f t="shared" si="11"/>
        <v>12.231291941616647</v>
      </c>
      <c r="K38" s="8"/>
      <c r="L38" s="8"/>
      <c r="M38" s="8"/>
      <c r="N38" s="8">
        <f t="shared" si="13"/>
        <v>0.83319200000000015</v>
      </c>
      <c r="O38" s="8">
        <f t="shared" si="12"/>
        <v>13.188526139378487</v>
      </c>
    </row>
    <row r="39" spans="1:15" x14ac:dyDescent="0.3">
      <c r="A39" s="17" t="s">
        <v>10</v>
      </c>
      <c r="B39" s="3">
        <v>7.1</v>
      </c>
      <c r="F39" s="24" t="s">
        <v>10</v>
      </c>
      <c r="I39" s="8">
        <f t="shared" si="11"/>
        <v>6.8912332089911141E-2</v>
      </c>
      <c r="J39" s="8">
        <f t="shared" si="11"/>
        <v>4.1742208907144054</v>
      </c>
      <c r="K39" s="8"/>
      <c r="L39" s="8"/>
      <c r="M39" s="8"/>
      <c r="N39" s="8">
        <f t="shared" si="13"/>
        <v>0.26639619999999997</v>
      </c>
      <c r="O39" s="8">
        <f t="shared" si="12"/>
        <v>4.5095294228043166</v>
      </c>
    </row>
    <row r="40" spans="1:15" x14ac:dyDescent="0.3">
      <c r="A40" s="17" t="s">
        <v>11</v>
      </c>
      <c r="B40" s="3">
        <v>12.618866310478575</v>
      </c>
      <c r="F40" s="24" t="s">
        <v>11</v>
      </c>
      <c r="I40" s="8">
        <f t="shared" si="11"/>
        <v>9.6477264925875605E-2</v>
      </c>
      <c r="J40" s="8">
        <f t="shared" si="11"/>
        <v>4.4450352024432442</v>
      </c>
      <c r="K40" s="8"/>
      <c r="L40" s="8"/>
      <c r="M40" s="8"/>
      <c r="N40" s="8">
        <f t="shared" si="13"/>
        <v>0.26424319999999996</v>
      </c>
      <c r="O40" s="8">
        <f t="shared" si="12"/>
        <v>4.8057556673691204</v>
      </c>
    </row>
    <row r="41" spans="1:15" x14ac:dyDescent="0.3">
      <c r="A41" s="17" t="s">
        <v>12</v>
      </c>
      <c r="B41" s="3">
        <v>10</v>
      </c>
      <c r="F41" s="24" t="s">
        <v>12</v>
      </c>
      <c r="I41" s="8">
        <f t="shared" si="11"/>
        <v>6.8912332089911141E-2</v>
      </c>
      <c r="J41" s="8">
        <f t="shared" si="11"/>
        <v>5.0820315335896105</v>
      </c>
      <c r="K41" s="8"/>
      <c r="L41" s="8"/>
      <c r="M41" s="8"/>
      <c r="N41" s="8">
        <f t="shared" si="13"/>
        <v>0.28403384999999998</v>
      </c>
      <c r="O41" s="8">
        <f t="shared" si="12"/>
        <v>5.4349777156795218</v>
      </c>
    </row>
    <row r="42" spans="1:15" x14ac:dyDescent="0.3">
      <c r="A42" s="17" t="s">
        <v>13</v>
      </c>
      <c r="B42" s="3">
        <v>8.8000000000000007</v>
      </c>
      <c r="F42" s="24" t="s">
        <v>13</v>
      </c>
      <c r="I42" s="8">
        <f t="shared" si="11"/>
        <v>4.9616879104736021E-2</v>
      </c>
      <c r="J42" s="8">
        <f t="shared" si="11"/>
        <v>4.0615481820804922</v>
      </c>
      <c r="K42" s="8"/>
      <c r="L42" s="8"/>
      <c r="M42" s="8"/>
      <c r="N42" s="8">
        <f t="shared" si="13"/>
        <v>0.22517935000000003</v>
      </c>
      <c r="O42" s="8">
        <f t="shared" si="12"/>
        <v>4.3363444111852285</v>
      </c>
    </row>
    <row r="43" spans="1:15" x14ac:dyDescent="0.3">
      <c r="A43" s="17" t="s">
        <v>138</v>
      </c>
      <c r="B43" s="3">
        <v>6.7</v>
      </c>
      <c r="F43" s="17" t="s">
        <v>138</v>
      </c>
      <c r="I43" s="8">
        <f t="shared" si="11"/>
        <v>4.1347399253946683E-2</v>
      </c>
      <c r="J43" s="8">
        <f t="shared" si="11"/>
        <v>5.7507477830667302</v>
      </c>
      <c r="K43" s="7"/>
      <c r="L43" s="7"/>
      <c r="M43" s="7"/>
      <c r="N43" s="8">
        <f t="shared" si="13"/>
        <v>0.13409709999999997</v>
      </c>
      <c r="O43" s="8">
        <f t="shared" si="12"/>
        <v>5.9261922823206765</v>
      </c>
    </row>
    <row r="44" spans="1:15" x14ac:dyDescent="0.3">
      <c r="A44" s="17" t="s">
        <v>139</v>
      </c>
      <c r="B44" s="3">
        <v>11.681133689521431</v>
      </c>
      <c r="F44" s="17" t="s">
        <v>139</v>
      </c>
      <c r="I44" s="8">
        <f t="shared" si="11"/>
        <v>1.929545298517512E-2</v>
      </c>
      <c r="J44" s="8">
        <f t="shared" si="11"/>
        <v>2.5424074030215182</v>
      </c>
      <c r="L44" s="8"/>
      <c r="M44" s="8"/>
      <c r="N44" s="8">
        <f t="shared" si="13"/>
        <v>0</v>
      </c>
      <c r="O44" s="8">
        <f t="shared" si="12"/>
        <v>2.5617028560066935</v>
      </c>
    </row>
    <row r="45" spans="1:15" x14ac:dyDescent="0.3">
      <c r="A45" s="24" t="s">
        <v>140</v>
      </c>
      <c r="B45" s="3"/>
      <c r="F45" s="24" t="s">
        <v>140</v>
      </c>
      <c r="I45" s="8">
        <f>I13*I29</f>
        <v>0</v>
      </c>
      <c r="J45" s="8">
        <f>J13*J29</f>
        <v>2.865485208450147</v>
      </c>
      <c r="L45" s="8"/>
      <c r="M45" s="8"/>
      <c r="N45" s="8">
        <f t="shared" si="13"/>
        <v>0</v>
      </c>
      <c r="O45" s="8">
        <f t="shared" si="12"/>
        <v>2.865485208450147</v>
      </c>
    </row>
    <row r="46" spans="1:15" x14ac:dyDescent="0.3">
      <c r="A46" s="24" t="s">
        <v>141</v>
      </c>
      <c r="B46" s="3"/>
      <c r="F46" s="24" t="s">
        <v>141</v>
      </c>
      <c r="I46" s="8">
        <f>I14*I30</f>
        <v>0</v>
      </c>
      <c r="J46" s="8">
        <f>J14*J30</f>
        <v>3.1952829530572626</v>
      </c>
      <c r="L46" s="8">
        <f>L30*ForecastingBuildingStock!AL12</f>
        <v>0.33905311401451643</v>
      </c>
      <c r="M46" s="8"/>
      <c r="N46" s="8">
        <f t="shared" si="13"/>
        <v>0</v>
      </c>
      <c r="O46" s="8">
        <f t="shared" si="12"/>
        <v>3.5343360670717789</v>
      </c>
    </row>
    <row r="47" spans="1:15" x14ac:dyDescent="0.3">
      <c r="F47" s="2" t="s">
        <v>15</v>
      </c>
      <c r="G47" s="2"/>
      <c r="H47" s="2"/>
      <c r="I47" s="7">
        <f>SUM(I34:I46)</f>
        <v>0.55129865671928913</v>
      </c>
      <c r="J47" s="7">
        <f>SUM(J34:J46)</f>
        <v>69.613131078375602</v>
      </c>
      <c r="L47" s="7">
        <f>SUM(L34:L46)</f>
        <v>0.33905311401451643</v>
      </c>
      <c r="M47" s="7"/>
      <c r="N47" s="7">
        <f>SUM(N34:N46)</f>
        <v>3.9814885500000003</v>
      </c>
      <c r="O47" s="7">
        <f>SUM(O34:O46)</f>
        <v>74.484971399109412</v>
      </c>
    </row>
    <row r="48" spans="1:15" x14ac:dyDescent="0.3">
      <c r="A48" s="26" t="s">
        <v>98</v>
      </c>
      <c r="B48" s="26" t="s">
        <v>52</v>
      </c>
      <c r="C48" s="26" t="s">
        <v>99</v>
      </c>
    </row>
    <row r="49" spans="1:3" x14ac:dyDescent="0.3">
      <c r="A49" s="17" t="s">
        <v>5</v>
      </c>
      <c r="B49">
        <v>1.2</v>
      </c>
      <c r="C49" s="8">
        <f>(ForecastingBuildingStock!$AL$20/100)*B49</f>
        <v>1.9874696518688808E-2</v>
      </c>
    </row>
    <row r="50" spans="1:3" x14ac:dyDescent="0.3">
      <c r="A50" s="17" t="s">
        <v>6</v>
      </c>
      <c r="B50">
        <v>6</v>
      </c>
      <c r="C50" s="8">
        <f>(ForecastingBuildingStock!$AL$20/100)*B50</f>
        <v>9.9373482593444029E-2</v>
      </c>
    </row>
    <row r="51" spans="1:3" x14ac:dyDescent="0.3">
      <c r="A51" s="17" t="s">
        <v>7</v>
      </c>
      <c r="B51">
        <v>25.8</v>
      </c>
      <c r="C51" s="8">
        <f>(ForecastingBuildingStock!$AL$20/100)*B51</f>
        <v>0.42730597515180935</v>
      </c>
    </row>
    <row r="52" spans="1:3" x14ac:dyDescent="0.3">
      <c r="A52" s="17" t="s">
        <v>8</v>
      </c>
      <c r="B52">
        <v>22.9</v>
      </c>
      <c r="C52" s="8">
        <f>(ForecastingBuildingStock!$AL$20/100)*B52</f>
        <v>0.37927545856497807</v>
      </c>
    </row>
    <row r="53" spans="1:3" x14ac:dyDescent="0.3">
      <c r="A53" s="17" t="s">
        <v>9</v>
      </c>
      <c r="B53">
        <v>26.8</v>
      </c>
      <c r="C53" s="8">
        <f>(ForecastingBuildingStock!$AL$20/100)*B53</f>
        <v>0.4438682222507167</v>
      </c>
    </row>
    <row r="54" spans="1:3" x14ac:dyDescent="0.3">
      <c r="A54" s="17" t="s">
        <v>10</v>
      </c>
      <c r="B54">
        <v>9</v>
      </c>
      <c r="C54" s="8">
        <f>(ForecastingBuildingStock!$AL$20/100)*B54</f>
        <v>0.14906022389016604</v>
      </c>
    </row>
    <row r="55" spans="1:3" x14ac:dyDescent="0.3">
      <c r="A55" s="17" t="s">
        <v>11</v>
      </c>
      <c r="B55">
        <v>3.2</v>
      </c>
      <c r="C55" s="8">
        <f>(ForecastingBuildingStock!$AL$20/100)*B55</f>
        <v>5.299919071650349E-2</v>
      </c>
    </row>
    <row r="56" spans="1:3" x14ac:dyDescent="0.3">
      <c r="A56" s="17" t="s">
        <v>12</v>
      </c>
      <c r="B56">
        <v>1.5</v>
      </c>
      <c r="C56" s="8">
        <f>(ForecastingBuildingStock!$AL$20/100)*B56</f>
        <v>2.4843370648361007E-2</v>
      </c>
    </row>
    <row r="57" spans="1:3" x14ac:dyDescent="0.3">
      <c r="A57" s="17" t="s">
        <v>13</v>
      </c>
      <c r="B57">
        <v>1.3</v>
      </c>
      <c r="C57" s="8">
        <f>(ForecastingBuildingStock!$AL$20/100)*B57</f>
        <v>2.1530921228579542E-2</v>
      </c>
    </row>
    <row r="58" spans="1:3" x14ac:dyDescent="0.3">
      <c r="A58" s="17" t="s">
        <v>138</v>
      </c>
      <c r="B58">
        <v>1.1000000000000001</v>
      </c>
      <c r="C58" s="8">
        <f>(ForecastingBuildingStock!$AL$20/100)*B58</f>
        <v>1.8218471808798074E-2</v>
      </c>
    </row>
    <row r="59" spans="1:3" x14ac:dyDescent="0.3">
      <c r="A59" s="17" t="s">
        <v>139</v>
      </c>
      <c r="B59">
        <v>0.9</v>
      </c>
      <c r="C59" s="8">
        <f>(ForecastingBuildingStock!$AL$20/100)*B59</f>
        <v>1.4906022389016605E-2</v>
      </c>
    </row>
    <row r="60" spans="1:3" x14ac:dyDescent="0.3">
      <c r="A60" s="24" t="s">
        <v>140</v>
      </c>
      <c r="B60">
        <v>0.3</v>
      </c>
      <c r="C60" s="8">
        <f>(ForecastingBuildingStock!$AL$20/100)*B60</f>
        <v>4.968674129672202E-3</v>
      </c>
    </row>
    <row r="61" spans="1:3" x14ac:dyDescent="0.3">
      <c r="A61" s="24" t="s">
        <v>141</v>
      </c>
      <c r="B61">
        <v>0</v>
      </c>
      <c r="C61" s="8">
        <f>(ForecastingBuildingStock!$AL$20/100)*B61</f>
        <v>0</v>
      </c>
    </row>
    <row r="62" spans="1:3" x14ac:dyDescent="0.3">
      <c r="B62">
        <f>SUM(B49:B61)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CDD77-F3FF-444B-9C43-FA6480271F84}">
  <dimension ref="A1:S51"/>
  <sheetViews>
    <sheetView topLeftCell="A8" workbookViewId="0">
      <selection activeCell="J15" sqref="J15"/>
    </sheetView>
  </sheetViews>
  <sheetFormatPr defaultRowHeight="14.4" x14ac:dyDescent="0.3"/>
  <cols>
    <col min="1" max="1" width="45.77734375" bestFit="1" customWidth="1"/>
    <col min="6" max="6" width="20.33203125" customWidth="1"/>
    <col min="9" max="9" width="17.77734375" customWidth="1"/>
    <col min="10" max="11" width="17.109375" customWidth="1"/>
    <col min="12" max="12" width="15.88671875" customWidth="1"/>
    <col min="13" max="14" width="22.6640625" customWidth="1"/>
    <col min="15" max="15" width="23.109375" customWidth="1"/>
  </cols>
  <sheetData>
    <row r="1" spans="1:19" ht="66" customHeight="1" x14ac:dyDescent="0.3">
      <c r="A1" s="30">
        <v>2018</v>
      </c>
      <c r="F1" s="23" t="s">
        <v>70</v>
      </c>
      <c r="G1" s="23"/>
      <c r="H1" s="23" t="s">
        <v>147</v>
      </c>
      <c r="I1" s="23" t="s">
        <v>76</v>
      </c>
      <c r="J1" s="23" t="s">
        <v>77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78</v>
      </c>
      <c r="Q1" s="23" t="s">
        <v>96</v>
      </c>
      <c r="R1" s="23" t="s">
        <v>56</v>
      </c>
      <c r="S1" s="23" t="s">
        <v>97</v>
      </c>
    </row>
    <row r="2" spans="1:19" x14ac:dyDescent="0.3">
      <c r="A2" s="1" t="s">
        <v>74</v>
      </c>
      <c r="B2" s="1" t="s">
        <v>1</v>
      </c>
      <c r="C2" s="14"/>
      <c r="F2" s="24" t="s">
        <v>5</v>
      </c>
      <c r="G2" s="3"/>
      <c r="H2" s="3">
        <f>SUM(C15,C41)</f>
        <v>0.68792425626183018</v>
      </c>
      <c r="I2" s="8">
        <f>IF(H2&gt;=M2,0,C15)</f>
        <v>0.53268145499999997</v>
      </c>
      <c r="J2" s="8">
        <f>M2-I2-K2</f>
        <v>8.208181098943216</v>
      </c>
      <c r="K2" s="8">
        <f>IF(H2&gt;=M2,0,C41)</f>
        <v>0.15524280126183024</v>
      </c>
      <c r="L2" s="8"/>
      <c r="M2" s="8">
        <f>O2-N2</f>
        <v>8.8961053552050462</v>
      </c>
      <c r="N2" s="8">
        <f>'2017'!N2</f>
        <v>0.47609999999999997</v>
      </c>
      <c r="O2" s="8">
        <f>'2017'!O2-'2017'!K2</f>
        <v>9.3722053552050468</v>
      </c>
      <c r="Q2" s="8">
        <f>O2</f>
        <v>9.3722053552050468</v>
      </c>
      <c r="R2" s="8">
        <f>J15</f>
        <v>0.52499873976055444</v>
      </c>
      <c r="S2" s="8">
        <f>Q2*R2</f>
        <v>4.9203960002597693</v>
      </c>
    </row>
    <row r="3" spans="1:19" x14ac:dyDescent="0.3">
      <c r="A3" t="s">
        <v>33</v>
      </c>
      <c r="B3">
        <f>ForecastingBuildingStock!F10</f>
        <v>2.5</v>
      </c>
      <c r="F3" s="24" t="s">
        <v>6</v>
      </c>
      <c r="G3" s="3"/>
      <c r="H3" s="3">
        <f t="shared" ref="H3:H11" si="0">SUM(C16,C42)</f>
        <v>0.84309395261829745</v>
      </c>
      <c r="I3" s="8">
        <f>IF(H3&gt;=M3,0,IF(I2=0,C16+C15,C16))</f>
        <v>0.71024193999999996</v>
      </c>
      <c r="J3" s="8">
        <f>M3-I3-K3</f>
        <v>10.398316399432176</v>
      </c>
      <c r="K3" s="8">
        <f>IF(H3&gt;=M3,0,IF(K2=0,C42+C41,C42))</f>
        <v>0.13285201261829752</v>
      </c>
      <c r="L3" s="8"/>
      <c r="M3" s="8">
        <f t="shared" ref="M3:M12" si="1">O3-N3</f>
        <v>11.241410352050472</v>
      </c>
      <c r="N3" s="8">
        <f>'2017'!N3</f>
        <v>0.59839999999999993</v>
      </c>
      <c r="O3" s="8">
        <f>'2017'!O3-'2017'!K3</f>
        <v>11.839810352050472</v>
      </c>
      <c r="Q3" s="8">
        <f t="shared" ref="Q3:Q11" si="2">O3</f>
        <v>11.839810352050472</v>
      </c>
      <c r="R3" s="8">
        <f t="shared" ref="R3:R11" si="3">J16</f>
        <v>0.4658932152406417</v>
      </c>
      <c r="S3" s="8">
        <f t="shared" ref="S3:S11" si="4">Q3*R3</f>
        <v>5.5160873127562287</v>
      </c>
    </row>
    <row r="4" spans="1:19" x14ac:dyDescent="0.3">
      <c r="A4" t="s">
        <v>74</v>
      </c>
      <c r="B4" s="3">
        <f>ForecastingBuildingStock!F26</f>
        <v>7.1024193999999996</v>
      </c>
      <c r="F4" s="24" t="s">
        <v>7</v>
      </c>
      <c r="G4" s="3"/>
      <c r="H4" s="3">
        <f t="shared" si="0"/>
        <v>1.9339061946529945</v>
      </c>
      <c r="I4" s="8">
        <f t="shared" ref="I4:I11" si="5">IF(H4&gt;=M4,0,IF(I3=0,C17+C16,C17))</f>
        <v>1.598044365</v>
      </c>
      <c r="J4" s="8">
        <f t="shared" ref="J4:J11" si="6">M4-I4-K4</f>
        <v>37.642968852665618</v>
      </c>
      <c r="K4" s="8">
        <f t="shared" ref="K4:K11" si="7">IF(H4&gt;=M4,0,IF(K3=0,C43+C42,C43))</f>
        <v>0.3358618296529946</v>
      </c>
      <c r="L4" s="8"/>
      <c r="M4" s="8">
        <f t="shared" si="1"/>
        <v>39.576875047318609</v>
      </c>
      <c r="N4" s="8">
        <f>'2017'!N4</f>
        <v>2.10005</v>
      </c>
      <c r="O4" s="8">
        <f>'2017'!O4-'2017'!K4</f>
        <v>41.676925047318612</v>
      </c>
      <c r="Q4" s="8">
        <f t="shared" si="2"/>
        <v>41.676925047318612</v>
      </c>
      <c r="R4" s="8">
        <f t="shared" si="3"/>
        <v>0.391118354324897</v>
      </c>
      <c r="S4" s="8">
        <f t="shared" si="4"/>
        <v>16.300610337829337</v>
      </c>
    </row>
    <row r="5" spans="1:19" x14ac:dyDescent="0.3">
      <c r="A5" s="1" t="s">
        <v>42</v>
      </c>
      <c r="B5" s="1" t="s">
        <v>17</v>
      </c>
      <c r="F5" s="24" t="s">
        <v>8</v>
      </c>
      <c r="G5" s="3"/>
      <c r="H5" s="3">
        <f t="shared" si="0"/>
        <v>2.0256353231861213</v>
      </c>
      <c r="I5" s="8">
        <f t="shared" si="5"/>
        <v>1.7756048499999999</v>
      </c>
      <c r="J5" s="8">
        <f t="shared" si="6"/>
        <v>34.96930887870662</v>
      </c>
      <c r="K5" s="8">
        <f t="shared" si="7"/>
        <v>0.25003047318612126</v>
      </c>
      <c r="L5" s="8"/>
      <c r="M5" s="8">
        <f t="shared" si="1"/>
        <v>36.994944201892743</v>
      </c>
      <c r="N5" s="8">
        <f>'2017'!N5</f>
        <v>1.9598</v>
      </c>
      <c r="O5" s="8">
        <f>'2017'!O5-'2017'!K5</f>
        <v>38.954744201892744</v>
      </c>
      <c r="Q5" s="8">
        <f t="shared" si="2"/>
        <v>38.954744201892744</v>
      </c>
      <c r="R5" s="8">
        <f t="shared" si="3"/>
        <v>0.31852043575875089</v>
      </c>
      <c r="S5" s="8">
        <f t="shared" si="4"/>
        <v>12.407882098057552</v>
      </c>
    </row>
    <row r="6" spans="1:19" x14ac:dyDescent="0.3">
      <c r="A6" t="s">
        <v>21</v>
      </c>
      <c r="B6">
        <f>ForecastingBuildingStock!F14</f>
        <v>0.17100000000000001</v>
      </c>
      <c r="F6" s="24" t="s">
        <v>9</v>
      </c>
      <c r="G6" s="3"/>
      <c r="H6" s="3">
        <f t="shared" si="0"/>
        <v>2.2084203255362773</v>
      </c>
      <c r="I6" s="8">
        <f t="shared" si="5"/>
        <v>1.953165335</v>
      </c>
      <c r="J6" s="8">
        <f t="shared" si="6"/>
        <v>58.819332710425861</v>
      </c>
      <c r="K6" s="8">
        <f t="shared" si="7"/>
        <v>0.25525499053627743</v>
      </c>
      <c r="L6" s="8"/>
      <c r="M6" s="8">
        <f t="shared" si="1"/>
        <v>61.027753035962142</v>
      </c>
      <c r="N6" s="8">
        <f>'2017'!N6</f>
        <v>3.2249499999999998</v>
      </c>
      <c r="O6" s="8">
        <f>'2017'!O6-'2017'!K6</f>
        <v>64.252703035962142</v>
      </c>
      <c r="Q6" s="8">
        <f t="shared" si="2"/>
        <v>64.252703035962142</v>
      </c>
      <c r="R6" s="8">
        <f t="shared" si="3"/>
        <v>0.2583581140792881</v>
      </c>
      <c r="S6" s="8">
        <f t="shared" si="4"/>
        <v>16.600207180867727</v>
      </c>
    </row>
    <row r="7" spans="1:19" x14ac:dyDescent="0.3">
      <c r="A7" s="1" t="s">
        <v>35</v>
      </c>
      <c r="B7" s="1" t="s">
        <v>30</v>
      </c>
      <c r="F7" s="24" t="s">
        <v>10</v>
      </c>
      <c r="G7" s="3"/>
      <c r="H7" s="3">
        <f>SUM(C20,C46)</f>
        <v>0.57298487455835856</v>
      </c>
      <c r="I7" s="8">
        <f t="shared" si="5"/>
        <v>0.53268145499999997</v>
      </c>
      <c r="J7" s="8">
        <f t="shared" si="6"/>
        <v>23.661576131119872</v>
      </c>
      <c r="K7" s="8">
        <f t="shared" si="7"/>
        <v>4.0303419558358616E-2</v>
      </c>
      <c r="L7" s="8"/>
      <c r="M7" s="8">
        <f t="shared" si="1"/>
        <v>24.234561005678231</v>
      </c>
      <c r="N7" s="8">
        <f>'2017'!N7</f>
        <v>1.2775499999999997</v>
      </c>
      <c r="O7" s="8">
        <f>'2017'!O7-'2017'!K7</f>
        <v>25.512111005678232</v>
      </c>
      <c r="Q7" s="8">
        <f t="shared" si="2"/>
        <v>25.512111005678232</v>
      </c>
      <c r="R7" s="8">
        <f t="shared" si="3"/>
        <v>0.20852115377088962</v>
      </c>
      <c r="S7" s="8">
        <f t="shared" si="4"/>
        <v>5.3198148220350356</v>
      </c>
    </row>
    <row r="8" spans="1:19" x14ac:dyDescent="0.3">
      <c r="A8" t="s">
        <v>31</v>
      </c>
      <c r="B8" s="8">
        <f>B4*B6</f>
        <v>1.2145137174</v>
      </c>
      <c r="F8" s="24" t="s">
        <v>11</v>
      </c>
      <c r="G8" s="3"/>
      <c r="H8" s="3">
        <f t="shared" si="0"/>
        <v>1.0449034700317652E-2</v>
      </c>
      <c r="I8" s="8">
        <f t="shared" si="5"/>
        <v>0</v>
      </c>
      <c r="J8" s="8">
        <f t="shared" si="6"/>
        <v>24.324168633438479</v>
      </c>
      <c r="K8" s="8">
        <f t="shared" si="7"/>
        <v>1.0449034700317652E-2</v>
      </c>
      <c r="L8" s="8"/>
      <c r="M8" s="8">
        <f t="shared" si="1"/>
        <v>24.334617668138797</v>
      </c>
      <c r="N8" s="8">
        <f>'2017'!N8</f>
        <v>1.2812999999999999</v>
      </c>
      <c r="O8" s="8">
        <f>'2017'!O8-'2017'!K8</f>
        <v>25.615917668138799</v>
      </c>
      <c r="Q8" s="8">
        <f t="shared" si="2"/>
        <v>25.615917668138799</v>
      </c>
      <c r="R8" s="8">
        <f t="shared" si="3"/>
        <v>0.20623054710060093</v>
      </c>
      <c r="S8" s="8">
        <f t="shared" si="4"/>
        <v>5.2827847151842144</v>
      </c>
    </row>
    <row r="9" spans="1:19" x14ac:dyDescent="0.3">
      <c r="F9" s="24" t="s">
        <v>12</v>
      </c>
      <c r="G9" s="3"/>
      <c r="H9" s="3">
        <f t="shared" si="0"/>
        <v>2.9854384858027704E-3</v>
      </c>
      <c r="I9" s="19">
        <f t="shared" si="5"/>
        <v>0</v>
      </c>
      <c r="J9" s="8">
        <f t="shared" si="6"/>
        <v>30.606933895268138</v>
      </c>
      <c r="K9" s="8">
        <f t="shared" si="7"/>
        <v>2.9854384858027704E-3</v>
      </c>
      <c r="L9" s="8"/>
      <c r="M9" s="8">
        <f t="shared" si="1"/>
        <v>30.60991933375394</v>
      </c>
      <c r="N9" s="8">
        <f>'2017'!N9</f>
        <v>1.6111999999999997</v>
      </c>
      <c r="O9" s="8">
        <f>'2017'!O9-'2017'!K9</f>
        <v>32.22111933375394</v>
      </c>
      <c r="Q9" s="8">
        <f t="shared" si="2"/>
        <v>32.22111933375394</v>
      </c>
      <c r="R9" s="8">
        <f t="shared" si="3"/>
        <v>0.17628714622641511</v>
      </c>
      <c r="S9" s="8">
        <f t="shared" si="4"/>
        <v>5.6801691755682517</v>
      </c>
    </row>
    <row r="10" spans="1:19" x14ac:dyDescent="0.3">
      <c r="F10" s="24" t="s">
        <v>13</v>
      </c>
      <c r="G10" s="3"/>
      <c r="H10" s="3">
        <f t="shared" si="0"/>
        <v>0</v>
      </c>
      <c r="I10" s="19">
        <f t="shared" si="5"/>
        <v>0</v>
      </c>
      <c r="J10" s="8">
        <f t="shared" si="6"/>
        <v>25.99295</v>
      </c>
      <c r="K10" s="8">
        <f t="shared" si="7"/>
        <v>0</v>
      </c>
      <c r="L10" s="8"/>
      <c r="M10" s="8">
        <f t="shared" si="1"/>
        <v>25.99295</v>
      </c>
      <c r="N10" s="8">
        <f>'2017'!N10</f>
        <v>1.3680500000000002</v>
      </c>
      <c r="O10" s="8">
        <f>'2017'!O10-'2017'!K10</f>
        <v>27.361000000000001</v>
      </c>
      <c r="Q10" s="8">
        <f t="shared" si="2"/>
        <v>27.361000000000001</v>
      </c>
      <c r="R10" s="8">
        <f t="shared" si="3"/>
        <v>0.16459877197470851</v>
      </c>
      <c r="S10" s="8">
        <f t="shared" si="4"/>
        <v>4.5035869999999996</v>
      </c>
    </row>
    <row r="11" spans="1:19" x14ac:dyDescent="0.3">
      <c r="F11" s="17" t="s">
        <v>138</v>
      </c>
      <c r="G11" s="3"/>
      <c r="H11" s="3">
        <f t="shared" si="0"/>
        <v>0</v>
      </c>
      <c r="I11" s="19">
        <f t="shared" si="5"/>
        <v>0</v>
      </c>
      <c r="J11" s="8">
        <f t="shared" si="6"/>
        <v>21.187640000000002</v>
      </c>
      <c r="K11" s="8">
        <f t="shared" si="7"/>
        <v>0</v>
      </c>
      <c r="L11" s="8">
        <f>ForecastingBuildingStock!F12</f>
        <v>4.4361750000000004</v>
      </c>
      <c r="M11" s="8">
        <f t="shared" si="1"/>
        <v>21.187640000000002</v>
      </c>
      <c r="N11" s="8">
        <f>'2017'!N11</f>
        <v>0.88985000000000003</v>
      </c>
      <c r="O11" s="8">
        <f>('2017'!O11-'2017'!I11-'2017'!K11)+'2017'!L11</f>
        <v>22.077490000000001</v>
      </c>
      <c r="Q11" s="8">
        <f t="shared" si="2"/>
        <v>22.077490000000001</v>
      </c>
      <c r="R11" s="8">
        <f t="shared" si="3"/>
        <v>0.15069629712872953</v>
      </c>
      <c r="S11" s="8">
        <f t="shared" si="4"/>
        <v>3.3269959928965553</v>
      </c>
    </row>
    <row r="12" spans="1:19" x14ac:dyDescent="0.3">
      <c r="F12" s="25" t="s">
        <v>15</v>
      </c>
      <c r="G12" s="5"/>
      <c r="H12" s="5"/>
      <c r="I12" s="5">
        <f>ForecastingBuildingStock!F26</f>
        <v>7.1024193999999996</v>
      </c>
      <c r="J12" s="7">
        <f>M12-I12-K12</f>
        <v>275.81137660000002</v>
      </c>
      <c r="K12" s="5">
        <f>SUM(K2:K11)</f>
        <v>1.1829800000000001</v>
      </c>
      <c r="L12" s="5">
        <f>SUM(L2:L11)</f>
        <v>4.4361750000000004</v>
      </c>
      <c r="M12" s="5">
        <f t="shared" si="1"/>
        <v>284.09677599999998</v>
      </c>
      <c r="N12" s="7">
        <f>'2017'!N12</f>
        <v>14.78725</v>
      </c>
      <c r="O12" s="5">
        <f>SUM(O2:O11)</f>
        <v>298.88402600000001</v>
      </c>
    </row>
    <row r="14" spans="1:19" ht="42.6" customHeight="1" x14ac:dyDescent="0.3">
      <c r="A14" s="26" t="s">
        <v>51</v>
      </c>
      <c r="B14" s="26" t="s">
        <v>52</v>
      </c>
      <c r="F14" s="23" t="s">
        <v>50</v>
      </c>
      <c r="G14" s="23"/>
      <c r="H14" s="23"/>
      <c r="I14" s="23" t="s">
        <v>79</v>
      </c>
      <c r="J14" s="23" t="s">
        <v>100</v>
      </c>
      <c r="K14" s="23"/>
      <c r="L14" s="23" t="s">
        <v>135</v>
      </c>
      <c r="M14" s="23"/>
      <c r="N14" s="23" t="s">
        <v>143</v>
      </c>
      <c r="O14" s="23" t="s">
        <v>80</v>
      </c>
    </row>
    <row r="15" spans="1:19" x14ac:dyDescent="0.3">
      <c r="A15" s="17" t="s">
        <v>5</v>
      </c>
      <c r="B15">
        <v>7.5</v>
      </c>
      <c r="C15" s="8">
        <f>($I$12/100)*B15</f>
        <v>0.53268145499999997</v>
      </c>
      <c r="F15" s="24" t="s">
        <v>5</v>
      </c>
      <c r="G15" s="8"/>
      <c r="H15" s="8"/>
      <c r="I15">
        <f>$B$6</f>
        <v>0.17100000000000001</v>
      </c>
      <c r="J15" s="16">
        <f>'2017'!J15</f>
        <v>0.52499873976055444</v>
      </c>
      <c r="K15" s="16"/>
      <c r="L15" s="16">
        <f>$B$6</f>
        <v>0.17100000000000001</v>
      </c>
      <c r="M15" s="16"/>
      <c r="N15" s="16">
        <f>'2017'!J15</f>
        <v>0.52499873976055444</v>
      </c>
      <c r="O15" s="8"/>
    </row>
    <row r="16" spans="1:19" x14ac:dyDescent="0.3">
      <c r="A16" s="17" t="s">
        <v>6</v>
      </c>
      <c r="B16">
        <v>10</v>
      </c>
      <c r="C16" s="8">
        <f t="shared" ref="C16:C24" si="8">($I$12/100)*B16</f>
        <v>0.71024193999999996</v>
      </c>
      <c r="F16" s="24" t="s">
        <v>6</v>
      </c>
      <c r="G16" s="8"/>
      <c r="H16" s="8"/>
      <c r="I16">
        <f t="shared" ref="I16:I24" si="9">$B$6</f>
        <v>0.17100000000000001</v>
      </c>
      <c r="J16" s="16">
        <f>'2017'!J16</f>
        <v>0.4658932152406417</v>
      </c>
      <c r="K16" s="16"/>
      <c r="L16" s="16">
        <f t="shared" ref="L16:L24" si="10">$B$6</f>
        <v>0.17100000000000001</v>
      </c>
      <c r="M16" s="16"/>
      <c r="N16" s="16">
        <f>'2017'!J16</f>
        <v>0.4658932152406417</v>
      </c>
      <c r="O16" s="8"/>
    </row>
    <row r="17" spans="1:15" x14ac:dyDescent="0.3">
      <c r="A17" s="17" t="s">
        <v>7</v>
      </c>
      <c r="B17">
        <v>22.5</v>
      </c>
      <c r="C17" s="8">
        <f t="shared" si="8"/>
        <v>1.598044365</v>
      </c>
      <c r="F17" s="24" t="s">
        <v>7</v>
      </c>
      <c r="G17" s="8"/>
      <c r="H17" s="8"/>
      <c r="I17">
        <f t="shared" si="9"/>
        <v>0.17100000000000001</v>
      </c>
      <c r="J17" s="16">
        <f>'2017'!J17</f>
        <v>0.391118354324897</v>
      </c>
      <c r="K17" s="16"/>
      <c r="L17" s="16">
        <f t="shared" si="10"/>
        <v>0.17100000000000001</v>
      </c>
      <c r="M17" s="16"/>
      <c r="N17" s="16">
        <f>'2017'!J17</f>
        <v>0.391118354324897</v>
      </c>
      <c r="O17" s="8"/>
    </row>
    <row r="18" spans="1:15" x14ac:dyDescent="0.3">
      <c r="A18" s="17" t="s">
        <v>8</v>
      </c>
      <c r="B18">
        <v>25</v>
      </c>
      <c r="C18" s="8">
        <f t="shared" si="8"/>
        <v>1.7756048499999999</v>
      </c>
      <c r="F18" s="24" t="s">
        <v>8</v>
      </c>
      <c r="G18" s="8"/>
      <c r="H18" s="8"/>
      <c r="I18">
        <f t="shared" si="9"/>
        <v>0.17100000000000001</v>
      </c>
      <c r="J18" s="16">
        <f>'2017'!J18</f>
        <v>0.31852043575875089</v>
      </c>
      <c r="K18" s="16"/>
      <c r="L18" s="16">
        <f t="shared" si="10"/>
        <v>0.17100000000000001</v>
      </c>
      <c r="M18" s="16"/>
      <c r="N18" s="16">
        <f>'2017'!J18</f>
        <v>0.31852043575875089</v>
      </c>
      <c r="O18" s="8"/>
    </row>
    <row r="19" spans="1:15" x14ac:dyDescent="0.3">
      <c r="A19" s="17" t="s">
        <v>9</v>
      </c>
      <c r="B19">
        <v>27.5</v>
      </c>
      <c r="C19" s="8">
        <f t="shared" si="8"/>
        <v>1.953165335</v>
      </c>
      <c r="F19" s="24" t="s">
        <v>9</v>
      </c>
      <c r="G19" s="8"/>
      <c r="H19" s="8"/>
      <c r="I19">
        <f t="shared" si="9"/>
        <v>0.17100000000000001</v>
      </c>
      <c r="J19" s="16">
        <f>'2017'!J19</f>
        <v>0.2583581140792881</v>
      </c>
      <c r="K19" s="16"/>
      <c r="L19" s="16">
        <f t="shared" si="10"/>
        <v>0.17100000000000001</v>
      </c>
      <c r="M19" s="16"/>
      <c r="N19" s="16">
        <f>'2017'!J19</f>
        <v>0.2583581140792881</v>
      </c>
      <c r="O19" s="8"/>
    </row>
    <row r="20" spans="1:15" x14ac:dyDescent="0.3">
      <c r="A20" s="17" t="s">
        <v>10</v>
      </c>
      <c r="B20">
        <v>7.5</v>
      </c>
      <c r="C20" s="8">
        <f t="shared" si="8"/>
        <v>0.53268145499999997</v>
      </c>
      <c r="F20" s="24" t="s">
        <v>10</v>
      </c>
      <c r="G20" s="8"/>
      <c r="H20" s="8"/>
      <c r="I20">
        <f t="shared" si="9"/>
        <v>0.17100000000000001</v>
      </c>
      <c r="J20" s="16">
        <f>'2017'!J20</f>
        <v>0.20852115377088962</v>
      </c>
      <c r="K20" s="16"/>
      <c r="L20" s="16">
        <f t="shared" si="10"/>
        <v>0.17100000000000001</v>
      </c>
      <c r="M20" s="16"/>
      <c r="N20" s="16">
        <f>'2017'!J20</f>
        <v>0.20852115377088962</v>
      </c>
      <c r="O20" s="8"/>
    </row>
    <row r="21" spans="1:15" x14ac:dyDescent="0.3">
      <c r="A21" s="17" t="s">
        <v>11</v>
      </c>
      <c r="B21">
        <v>0</v>
      </c>
      <c r="C21" s="8">
        <f t="shared" si="8"/>
        <v>0</v>
      </c>
      <c r="F21" s="24" t="s">
        <v>11</v>
      </c>
      <c r="G21" s="8"/>
      <c r="H21" s="8"/>
      <c r="I21">
        <f t="shared" si="9"/>
        <v>0.17100000000000001</v>
      </c>
      <c r="J21" s="16">
        <f>'2017'!J21</f>
        <v>0.20623054710060093</v>
      </c>
      <c r="K21" s="16"/>
      <c r="L21" s="16">
        <f t="shared" si="10"/>
        <v>0.17100000000000001</v>
      </c>
      <c r="M21" s="16"/>
      <c r="N21" s="16">
        <f>'2017'!J21</f>
        <v>0.20623054710060093</v>
      </c>
      <c r="O21" s="8"/>
    </row>
    <row r="22" spans="1:15" x14ac:dyDescent="0.3">
      <c r="A22" s="17" t="s">
        <v>12</v>
      </c>
      <c r="B22">
        <v>0</v>
      </c>
      <c r="C22" s="8">
        <f t="shared" si="8"/>
        <v>0</v>
      </c>
      <c r="F22" s="24" t="s">
        <v>12</v>
      </c>
      <c r="G22" s="8"/>
      <c r="H22" s="8"/>
      <c r="I22">
        <f t="shared" si="9"/>
        <v>0.17100000000000001</v>
      </c>
      <c r="J22" s="16">
        <f>'2017'!J22</f>
        <v>0.17628714622641511</v>
      </c>
      <c r="K22" s="16"/>
      <c r="L22" s="16">
        <f t="shared" si="10"/>
        <v>0.17100000000000001</v>
      </c>
      <c r="M22" s="16"/>
      <c r="N22" s="16">
        <f>'2017'!J22</f>
        <v>0.17628714622641511</v>
      </c>
      <c r="O22" s="8"/>
    </row>
    <row r="23" spans="1:15" x14ac:dyDescent="0.3">
      <c r="A23" s="17" t="s">
        <v>13</v>
      </c>
      <c r="B23">
        <v>0</v>
      </c>
      <c r="C23" s="8">
        <f t="shared" si="8"/>
        <v>0</v>
      </c>
      <c r="F23" s="24" t="s">
        <v>13</v>
      </c>
      <c r="G23" s="8"/>
      <c r="H23" s="8"/>
      <c r="I23">
        <f t="shared" si="9"/>
        <v>0.17100000000000001</v>
      </c>
      <c r="J23" s="16">
        <f>'2017'!J23</f>
        <v>0.16459877197470851</v>
      </c>
      <c r="K23" s="16"/>
      <c r="L23" s="16">
        <f t="shared" si="10"/>
        <v>0.17100000000000001</v>
      </c>
      <c r="M23" s="16"/>
      <c r="N23" s="16">
        <f>'2017'!J23</f>
        <v>0.16459877197470851</v>
      </c>
      <c r="O23" s="8"/>
    </row>
    <row r="24" spans="1:15" x14ac:dyDescent="0.3">
      <c r="A24" s="17" t="s">
        <v>138</v>
      </c>
      <c r="B24">
        <v>0</v>
      </c>
      <c r="C24" s="8">
        <f t="shared" si="8"/>
        <v>0</v>
      </c>
      <c r="F24" s="17" t="s">
        <v>138</v>
      </c>
      <c r="G24" s="8"/>
      <c r="H24" s="8"/>
      <c r="I24">
        <f t="shared" si="9"/>
        <v>0.17100000000000001</v>
      </c>
      <c r="J24" s="16">
        <f>'2017'!J24</f>
        <v>0.15069629712872953</v>
      </c>
      <c r="K24" s="16"/>
      <c r="L24" s="16">
        <f t="shared" si="10"/>
        <v>0.17100000000000001</v>
      </c>
      <c r="M24" s="16"/>
      <c r="N24" s="16">
        <f>'2017'!J24</f>
        <v>0.15069629712872953</v>
      </c>
      <c r="O24" s="8"/>
    </row>
    <row r="25" spans="1:15" x14ac:dyDescent="0.3">
      <c r="B25">
        <f>SUM(B15:B24)</f>
        <v>100</v>
      </c>
      <c r="F25" s="25" t="s">
        <v>43</v>
      </c>
      <c r="G25" s="7"/>
      <c r="H25" s="7"/>
      <c r="I25" s="2">
        <f>AVERAGE(I15:I24)</f>
        <v>0.17100000000000001</v>
      </c>
      <c r="J25" s="7">
        <f>(1/O12)*(SUM(S2:S11))</f>
        <v>0.26718903550721934</v>
      </c>
      <c r="K25" s="7"/>
      <c r="L25" s="28">
        <f>AVERAGE(L15:L24)</f>
        <v>0.17100000000000001</v>
      </c>
      <c r="M25" s="28"/>
      <c r="N25" s="7">
        <f>AVERAGE(N15:N24)</f>
        <v>0.28652227753654758</v>
      </c>
      <c r="O25" s="7">
        <f>O38/O12</f>
        <v>0.26426091678021074</v>
      </c>
    </row>
    <row r="27" spans="1:15" ht="57.6" x14ac:dyDescent="0.3">
      <c r="A27" s="26" t="s">
        <v>95</v>
      </c>
      <c r="B27" s="26" t="s">
        <v>52</v>
      </c>
      <c r="F27" s="23" t="s">
        <v>81</v>
      </c>
      <c r="G27" s="23">
        <v>2017</v>
      </c>
      <c r="H27" s="23">
        <v>2018</v>
      </c>
      <c r="I27" s="23" t="s">
        <v>82</v>
      </c>
      <c r="J27" s="23" t="s">
        <v>83</v>
      </c>
      <c r="K27" s="23"/>
      <c r="L27" s="23" t="s">
        <v>136</v>
      </c>
      <c r="M27" s="23"/>
      <c r="N27" s="23" t="s">
        <v>144</v>
      </c>
      <c r="O27" s="23" t="s">
        <v>61</v>
      </c>
    </row>
    <row r="28" spans="1:15" x14ac:dyDescent="0.3">
      <c r="A28" s="17" t="s">
        <v>5</v>
      </c>
      <c r="B28" s="3">
        <v>3.15</v>
      </c>
      <c r="F28" s="24" t="s">
        <v>5</v>
      </c>
      <c r="I28" s="8">
        <f>I2*I15</f>
        <v>9.1088528804999999E-2</v>
      </c>
      <c r="J28" s="8">
        <f>J2*J15</f>
        <v>4.3092847326715908</v>
      </c>
      <c r="K28" s="8"/>
      <c r="L28" s="8"/>
      <c r="M28" s="8"/>
      <c r="N28" s="8">
        <f>N2*N15</f>
        <v>0.24995189999999995</v>
      </c>
      <c r="O28" s="8">
        <f t="shared" ref="O28:O37" si="11">SUM(I28:N28)</f>
        <v>4.6503251614765908</v>
      </c>
    </row>
    <row r="29" spans="1:15" x14ac:dyDescent="0.3">
      <c r="A29" s="17" t="s">
        <v>6</v>
      </c>
      <c r="B29" s="3">
        <v>4.0232801194877776</v>
      </c>
      <c r="F29" s="24" t="s">
        <v>6</v>
      </c>
      <c r="I29" s="8">
        <f t="shared" ref="I29:J37" si="12">I3*I16</f>
        <v>0.12145137174000001</v>
      </c>
      <c r="J29" s="8">
        <f t="shared" si="12"/>
        <v>4.844505060420949</v>
      </c>
      <c r="K29" s="8"/>
      <c r="L29" s="8"/>
      <c r="M29" s="8"/>
      <c r="N29" s="8">
        <f t="shared" ref="N29:N37" si="13">N3*N16</f>
        <v>0.27879049999999994</v>
      </c>
      <c r="O29" s="8">
        <f t="shared" si="11"/>
        <v>5.2447469321609486</v>
      </c>
    </row>
    <row r="30" spans="1:15" x14ac:dyDescent="0.3">
      <c r="A30" s="17" t="s">
        <v>7</v>
      </c>
      <c r="B30" s="3">
        <v>14</v>
      </c>
      <c r="F30" s="24" t="s">
        <v>7</v>
      </c>
      <c r="I30" s="8">
        <f t="shared" si="12"/>
        <v>0.27326558641500004</v>
      </c>
      <c r="J30" s="8">
        <f t="shared" si="12"/>
        <v>14.722856029557933</v>
      </c>
      <c r="K30" s="8"/>
      <c r="L30" s="8"/>
      <c r="M30" s="8"/>
      <c r="N30" s="8">
        <f t="shared" si="13"/>
        <v>0.82136809999999993</v>
      </c>
      <c r="O30" s="8">
        <f t="shared" si="11"/>
        <v>15.817489715972933</v>
      </c>
    </row>
    <row r="31" spans="1:15" x14ac:dyDescent="0.3">
      <c r="A31" s="17" t="s">
        <v>8</v>
      </c>
      <c r="B31" s="3">
        <v>13.1</v>
      </c>
      <c r="F31" s="24" t="s">
        <v>8</v>
      </c>
      <c r="I31" s="8">
        <f t="shared" si="12"/>
        <v>0.30362842935000001</v>
      </c>
      <c r="J31" s="8">
        <f t="shared" si="12"/>
        <v>11.138439502227989</v>
      </c>
      <c r="K31" s="8"/>
      <c r="L31" s="8"/>
      <c r="M31" s="8"/>
      <c r="N31" s="8">
        <f t="shared" si="13"/>
        <v>0.62423635</v>
      </c>
      <c r="O31" s="8">
        <f t="shared" si="11"/>
        <v>12.06630428157799</v>
      </c>
    </row>
    <row r="32" spans="1:15" x14ac:dyDescent="0.3">
      <c r="A32" s="17" t="s">
        <v>9</v>
      </c>
      <c r="B32" s="3">
        <v>21.7</v>
      </c>
      <c r="F32" s="24" t="s">
        <v>9</v>
      </c>
      <c r="I32" s="8">
        <f t="shared" si="12"/>
        <v>0.33399127228500003</v>
      </c>
      <c r="J32" s="8">
        <f t="shared" si="12"/>
        <v>15.196451870467808</v>
      </c>
      <c r="K32" s="8"/>
      <c r="L32" s="8"/>
      <c r="M32" s="8"/>
      <c r="N32" s="8">
        <f t="shared" si="13"/>
        <v>0.83319200000000015</v>
      </c>
      <c r="O32" s="8">
        <f t="shared" si="11"/>
        <v>16.363635142752809</v>
      </c>
    </row>
    <row r="33" spans="1:15" x14ac:dyDescent="0.3">
      <c r="A33" s="17" t="s">
        <v>10</v>
      </c>
      <c r="B33" s="3">
        <v>8.6980512836708073</v>
      </c>
      <c r="F33" s="24" t="s">
        <v>10</v>
      </c>
      <c r="I33" s="8">
        <f t="shared" si="12"/>
        <v>9.1088528804999999E-2</v>
      </c>
      <c r="J33" s="8">
        <f t="shared" si="12"/>
        <v>4.9339391548988587</v>
      </c>
      <c r="K33" s="8"/>
      <c r="L33" s="8"/>
      <c r="M33" s="8"/>
      <c r="N33" s="8">
        <f t="shared" si="13"/>
        <v>0.26639619999999997</v>
      </c>
      <c r="O33" s="8">
        <f t="shared" si="11"/>
        <v>5.2914238837038585</v>
      </c>
    </row>
    <row r="34" spans="1:15" x14ac:dyDescent="0.3">
      <c r="A34" s="17" t="s">
        <v>11</v>
      </c>
      <c r="B34" s="3">
        <v>8.6793457204355224</v>
      </c>
      <c r="F34" s="24" t="s">
        <v>11</v>
      </c>
      <c r="I34" s="8">
        <f t="shared" si="12"/>
        <v>0</v>
      </c>
      <c r="J34" s="8">
        <f t="shared" si="12"/>
        <v>5.0163866050412942</v>
      </c>
      <c r="K34" s="8"/>
      <c r="L34" s="8"/>
      <c r="M34" s="8"/>
      <c r="N34" s="8">
        <f t="shared" si="13"/>
        <v>0.26424319999999996</v>
      </c>
      <c r="O34" s="8">
        <f t="shared" si="11"/>
        <v>5.2806298050412943</v>
      </c>
    </row>
    <row r="35" spans="1:15" x14ac:dyDescent="0.3">
      <c r="A35" s="17" t="s">
        <v>12</v>
      </c>
      <c r="B35" s="3">
        <v>10.9</v>
      </c>
      <c r="F35" s="24" t="s">
        <v>12</v>
      </c>
      <c r="I35">
        <f t="shared" si="12"/>
        <v>0</v>
      </c>
      <c r="J35" s="8">
        <f t="shared" si="12"/>
        <v>5.3956090311373552</v>
      </c>
      <c r="K35" s="8"/>
      <c r="L35" s="8"/>
      <c r="M35" s="8"/>
      <c r="N35" s="8">
        <f t="shared" si="13"/>
        <v>0.28403384999999998</v>
      </c>
      <c r="O35" s="8">
        <f t="shared" si="11"/>
        <v>5.6796428811373554</v>
      </c>
    </row>
    <row r="36" spans="1:15" x14ac:dyDescent="0.3">
      <c r="A36" s="17" t="s">
        <v>13</v>
      </c>
      <c r="B36" s="3">
        <v>9.296401917693359</v>
      </c>
      <c r="F36" s="24" t="s">
        <v>13</v>
      </c>
      <c r="I36">
        <f t="shared" si="12"/>
        <v>0</v>
      </c>
      <c r="J36" s="8">
        <f t="shared" si="12"/>
        <v>4.2784076500000001</v>
      </c>
      <c r="K36" s="8"/>
      <c r="L36" s="8"/>
      <c r="M36" s="8"/>
      <c r="N36" s="8">
        <f t="shared" si="13"/>
        <v>0.22517935000000003</v>
      </c>
      <c r="O36" s="8">
        <f t="shared" si="11"/>
        <v>4.5035870000000005</v>
      </c>
    </row>
    <row r="37" spans="1:15" x14ac:dyDescent="0.3">
      <c r="A37" s="17" t="s">
        <v>138</v>
      </c>
      <c r="B37" s="3">
        <v>6.5</v>
      </c>
      <c r="F37" s="17" t="s">
        <v>138</v>
      </c>
      <c r="I37">
        <f t="shared" si="12"/>
        <v>0</v>
      </c>
      <c r="J37" s="8">
        <f t="shared" si="12"/>
        <v>3.1928988928965554</v>
      </c>
      <c r="K37" s="8"/>
      <c r="L37" s="8">
        <f>L24*ForecastingBuildingStock!F12</f>
        <v>0.75858592500000011</v>
      </c>
      <c r="M37" s="8"/>
      <c r="N37" s="8">
        <f t="shared" si="13"/>
        <v>0.13409709999999997</v>
      </c>
      <c r="O37" s="8">
        <f t="shared" si="11"/>
        <v>4.0855819178965556</v>
      </c>
    </row>
    <row r="38" spans="1:15" x14ac:dyDescent="0.3">
      <c r="B38" s="3"/>
      <c r="F38" s="25" t="s">
        <v>15</v>
      </c>
      <c r="I38" s="7">
        <f>SUM(I28:I37)</f>
        <v>1.2145137174000002</v>
      </c>
      <c r="J38" s="7">
        <f>SUM(J28:J37)</f>
        <v>73.028778529320334</v>
      </c>
      <c r="K38" s="7"/>
      <c r="L38" s="7">
        <f>SUM(L28:L37)</f>
        <v>0.75858592500000011</v>
      </c>
      <c r="M38" s="7"/>
      <c r="N38" s="7">
        <f>SUM(N28:N37)</f>
        <v>3.9814885500000003</v>
      </c>
      <c r="O38" s="7">
        <f>SUM(O28:O37)</f>
        <v>78.983366721720344</v>
      </c>
    </row>
    <row r="40" spans="1:15" x14ac:dyDescent="0.3">
      <c r="A40" s="26" t="s">
        <v>98</v>
      </c>
      <c r="B40" s="26" t="s">
        <v>52</v>
      </c>
      <c r="C40" s="26" t="s">
        <v>99</v>
      </c>
    </row>
    <row r="41" spans="1:15" x14ac:dyDescent="0.3">
      <c r="A41" s="17" t="s">
        <v>5</v>
      </c>
      <c r="B41" s="3">
        <v>13.123028391167241</v>
      </c>
      <c r="C41" s="8">
        <f>(ForecastingBuildingStock!$F$20/100)*B41</f>
        <v>0.15524280126183024</v>
      </c>
    </row>
    <row r="42" spans="1:15" x14ac:dyDescent="0.3">
      <c r="A42" s="17" t="s">
        <v>6</v>
      </c>
      <c r="B42" s="3">
        <v>11.230283911672007</v>
      </c>
      <c r="C42" s="8">
        <f>(ForecastingBuildingStock!$F$20/100)*B42</f>
        <v>0.13285201261829752</v>
      </c>
    </row>
    <row r="43" spans="1:15" x14ac:dyDescent="0.3">
      <c r="A43" s="17" t="s">
        <v>7</v>
      </c>
      <c r="B43" s="3">
        <v>28.391167192428831</v>
      </c>
      <c r="C43" s="8">
        <f>(ForecastingBuildingStock!$F$20/100)*B43</f>
        <v>0.3358618296529946</v>
      </c>
    </row>
    <row r="44" spans="1:15" x14ac:dyDescent="0.3">
      <c r="A44" s="17" t="s">
        <v>8</v>
      </c>
      <c r="B44" s="3">
        <v>21.135646687697275</v>
      </c>
      <c r="C44" s="8">
        <f>(ForecastingBuildingStock!$F$20/100)*B44</f>
        <v>0.25003047318612126</v>
      </c>
    </row>
    <row r="45" spans="1:15" x14ac:dyDescent="0.3">
      <c r="A45" s="17" t="s">
        <v>9</v>
      </c>
      <c r="B45" s="3">
        <v>21.57728706624604</v>
      </c>
      <c r="C45" s="8">
        <f>(ForecastingBuildingStock!$F$20/100)*B45</f>
        <v>0.25525499053627743</v>
      </c>
    </row>
    <row r="46" spans="1:15" x14ac:dyDescent="0.3">
      <c r="A46" s="17" t="s">
        <v>10</v>
      </c>
      <c r="B46" s="3">
        <v>3.4069400630913971</v>
      </c>
      <c r="C46" s="8">
        <f>(ForecastingBuildingStock!$F$20/100)*B46</f>
        <v>4.0303419558358616E-2</v>
      </c>
    </row>
    <row r="47" spans="1:15" x14ac:dyDescent="0.3">
      <c r="A47" s="17" t="s">
        <v>11</v>
      </c>
      <c r="B47" s="3">
        <v>0.88328075709797715</v>
      </c>
      <c r="C47" s="8">
        <f>(ForecastingBuildingStock!$F$20/100)*B47</f>
        <v>1.0449034700317652E-2</v>
      </c>
    </row>
    <row r="48" spans="1:15" x14ac:dyDescent="0.3">
      <c r="A48" s="17" t="s">
        <v>12</v>
      </c>
      <c r="B48" s="3">
        <v>0.2523659305992299</v>
      </c>
      <c r="C48" s="8">
        <f>(ForecastingBuildingStock!$F$20/100)*B48</f>
        <v>2.9854384858027704E-3</v>
      </c>
    </row>
    <row r="49" spans="1:3" x14ac:dyDescent="0.3">
      <c r="A49" s="17" t="s">
        <v>13</v>
      </c>
      <c r="B49" s="3">
        <v>0</v>
      </c>
      <c r="C49" s="8">
        <f>(ForecastingBuildingStock!$F$20/100)*B49</f>
        <v>0</v>
      </c>
    </row>
    <row r="50" spans="1:3" x14ac:dyDescent="0.3">
      <c r="A50" s="17" t="s">
        <v>138</v>
      </c>
      <c r="B50" s="3">
        <v>0</v>
      </c>
      <c r="C50" s="8">
        <f>(ForecastingBuildingStock!$F$20/100)*B50</f>
        <v>0</v>
      </c>
    </row>
    <row r="51" spans="1:3" x14ac:dyDescent="0.3">
      <c r="B51" s="19">
        <f>SUM(B41:B50)</f>
        <v>100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250C6-98EC-48E7-B652-683F65E8EF22}">
  <dimension ref="A1:S51"/>
  <sheetViews>
    <sheetView topLeftCell="C3" workbookViewId="0">
      <selection activeCell="F24" sqref="F15:F24"/>
    </sheetView>
  </sheetViews>
  <sheetFormatPr defaultRowHeight="14.4" x14ac:dyDescent="0.3"/>
  <cols>
    <col min="1" max="1" width="45.77734375" bestFit="1" customWidth="1"/>
    <col min="6" max="6" width="20.33203125" customWidth="1"/>
    <col min="9" max="9" width="17.77734375" customWidth="1"/>
    <col min="10" max="10" width="17.109375" customWidth="1"/>
    <col min="11" max="11" width="17.88671875" customWidth="1"/>
    <col min="12" max="12" width="16.44140625" customWidth="1"/>
    <col min="13" max="14" width="22.6640625" customWidth="1"/>
    <col min="15" max="15" width="23.109375" customWidth="1"/>
  </cols>
  <sheetData>
    <row r="1" spans="1:19" ht="66" customHeight="1" x14ac:dyDescent="0.3">
      <c r="A1" s="30">
        <v>2019</v>
      </c>
      <c r="F1" s="23" t="s">
        <v>70</v>
      </c>
      <c r="G1" s="23"/>
      <c r="H1" s="23" t="s">
        <v>147</v>
      </c>
      <c r="I1" s="23" t="s">
        <v>87</v>
      </c>
      <c r="J1" s="23" t="s">
        <v>88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89</v>
      </c>
      <c r="Q1" s="23" t="s">
        <v>96</v>
      </c>
      <c r="R1" s="23" t="s">
        <v>56</v>
      </c>
      <c r="S1" s="23" t="s">
        <v>97</v>
      </c>
    </row>
    <row r="2" spans="1:19" x14ac:dyDescent="0.3">
      <c r="A2" s="1" t="s">
        <v>74</v>
      </c>
      <c r="B2" s="1" t="s">
        <v>1</v>
      </c>
      <c r="C2" s="14"/>
      <c r="F2" s="24" t="s">
        <v>5</v>
      </c>
      <c r="G2" s="3"/>
      <c r="H2" s="3">
        <f>SUM(C15,C41)</f>
        <v>0.69402399688683025</v>
      </c>
      <c r="I2" s="8">
        <f>IF(H2&gt;=M2,0,C15)</f>
        <v>0.53878119562500004</v>
      </c>
      <c r="J2" s="8">
        <f>M2-I2-K2</f>
        <v>8.0468385570563861</v>
      </c>
      <c r="K2" s="8">
        <f>IF(H2&gt;=M2,0,C41)</f>
        <v>0.15524280126183024</v>
      </c>
      <c r="L2" s="8"/>
      <c r="M2" s="8">
        <f>O2-N2</f>
        <v>8.7408625539432165</v>
      </c>
      <c r="N2" s="8">
        <f>'2017'!N2</f>
        <v>0.47609999999999997</v>
      </c>
      <c r="O2" s="8">
        <f>'2018'!O2-'2018'!K2</f>
        <v>9.2169625539432172</v>
      </c>
      <c r="Q2" s="3">
        <f>O2</f>
        <v>9.2169625539432172</v>
      </c>
      <c r="R2" s="3">
        <f>J15</f>
        <v>0.52499873976055444</v>
      </c>
      <c r="S2" s="3">
        <f>Q2*R2</f>
        <v>4.8388937252404105</v>
      </c>
    </row>
    <row r="3" spans="1:19" x14ac:dyDescent="0.3">
      <c r="A3" t="s">
        <v>33</v>
      </c>
      <c r="B3">
        <f>ForecastingBuildingStock!G10</f>
        <v>2.5</v>
      </c>
      <c r="F3" s="24" t="s">
        <v>6</v>
      </c>
      <c r="G3" s="3"/>
      <c r="H3" s="3">
        <f t="shared" ref="H3:H11" si="0">SUM(C16,C42)</f>
        <v>0.85122694011829758</v>
      </c>
      <c r="I3" s="8">
        <f>IF(H3&gt;=M3,0,IF(I2=0,C16+C15,C16))</f>
        <v>0.71837492750000009</v>
      </c>
      <c r="J3" s="8">
        <f>M3-I3-K3</f>
        <v>10.257331399313879</v>
      </c>
      <c r="K3" s="8">
        <f>IF(H3&gt;=M3,0,IF(K2=0,C42+C41,C42))</f>
        <v>0.13285201261829752</v>
      </c>
      <c r="L3" s="8"/>
      <c r="M3" s="8">
        <f t="shared" ref="M3:M12" si="1">O3-N3</f>
        <v>11.108558339432175</v>
      </c>
      <c r="N3" s="8">
        <f>'2017'!N3</f>
        <v>0.59839999999999993</v>
      </c>
      <c r="O3" s="8">
        <f>'2018'!O3-'2018'!K3</f>
        <v>11.706958339432175</v>
      </c>
      <c r="Q3" s="3">
        <f t="shared" ref="Q3:Q11" si="2">O3</f>
        <v>11.706958339432175</v>
      </c>
      <c r="R3" s="3">
        <f t="shared" ref="R3:R11" si="3">J16</f>
        <v>0.4658932152406417</v>
      </c>
      <c r="S3" s="3">
        <f t="shared" ref="S3:S11" si="4">Q3*R3</f>
        <v>5.4541924614462998</v>
      </c>
    </row>
    <row r="4" spans="1:19" x14ac:dyDescent="0.3">
      <c r="A4" t="s">
        <v>74</v>
      </c>
      <c r="B4" s="3">
        <f>ForecastingBuildingStock!G26</f>
        <v>7.1837492750000003</v>
      </c>
      <c r="F4" s="24" t="s">
        <v>7</v>
      </c>
      <c r="G4" s="3"/>
      <c r="H4" s="3">
        <f t="shared" si="0"/>
        <v>1.952205416527995</v>
      </c>
      <c r="I4" s="8">
        <f t="shared" ref="I4:I11" si="5">IF(H4&gt;=M4,0,IF(I3=0,C17+C16,C17))</f>
        <v>1.6163435868750002</v>
      </c>
      <c r="J4" s="8">
        <f t="shared" ref="J4:J11" si="6">M4-I4-K4</f>
        <v>37.288807801137629</v>
      </c>
      <c r="K4" s="8">
        <f t="shared" ref="K4:K11" si="7">IF(H4&gt;=M4,0,IF(K3=0,C43+C42,C43))</f>
        <v>0.3358618296529946</v>
      </c>
      <c r="L4" s="8"/>
      <c r="M4" s="8">
        <f t="shared" si="1"/>
        <v>39.241013217665618</v>
      </c>
      <c r="N4" s="8">
        <f>'2017'!N4</f>
        <v>2.10005</v>
      </c>
      <c r="O4" s="8">
        <f>'2018'!O4-'2018'!K4</f>
        <v>41.341063217665621</v>
      </c>
      <c r="Q4" s="3">
        <f t="shared" si="2"/>
        <v>41.341063217665621</v>
      </c>
      <c r="R4" s="3">
        <f t="shared" si="3"/>
        <v>0.391118354324897</v>
      </c>
      <c r="S4" s="3">
        <f t="shared" si="4"/>
        <v>16.169248611734908</v>
      </c>
    </row>
    <row r="5" spans="1:19" x14ac:dyDescent="0.3">
      <c r="A5" s="1" t="s">
        <v>42</v>
      </c>
      <c r="B5" s="1" t="s">
        <v>17</v>
      </c>
      <c r="F5" s="24" t="s">
        <v>8</v>
      </c>
      <c r="G5" s="3"/>
      <c r="H5" s="3">
        <f t="shared" si="0"/>
        <v>2.0459677919361217</v>
      </c>
      <c r="I5" s="8">
        <f t="shared" si="5"/>
        <v>1.7959373187500003</v>
      </c>
      <c r="J5" s="8">
        <f t="shared" si="6"/>
        <v>34.6989459367705</v>
      </c>
      <c r="K5" s="8">
        <f t="shared" si="7"/>
        <v>0.25003047318612126</v>
      </c>
      <c r="L5" s="8"/>
      <c r="M5" s="8">
        <f t="shared" si="1"/>
        <v>36.744913728706621</v>
      </c>
      <c r="N5" s="8">
        <f>'2017'!N5</f>
        <v>1.9598</v>
      </c>
      <c r="O5" s="8">
        <f>'2018'!O5-'2018'!K5</f>
        <v>38.704713728706622</v>
      </c>
      <c r="Q5" s="3">
        <f t="shared" si="2"/>
        <v>38.704713728706622</v>
      </c>
      <c r="R5" s="3">
        <f t="shared" si="3"/>
        <v>0.31852043575875089</v>
      </c>
      <c r="S5" s="3">
        <f t="shared" si="4"/>
        <v>12.328242282785341</v>
      </c>
    </row>
    <row r="6" spans="1:19" x14ac:dyDescent="0.3">
      <c r="A6" t="s">
        <v>21</v>
      </c>
      <c r="B6">
        <f>ForecastingBuildingStock!G14</f>
        <v>0.17100000000000001</v>
      </c>
      <c r="F6" s="24" t="s">
        <v>9</v>
      </c>
      <c r="G6" s="3"/>
      <c r="H6" s="3">
        <f t="shared" si="0"/>
        <v>2.2307860411612777</v>
      </c>
      <c r="I6" s="8">
        <f t="shared" si="5"/>
        <v>1.9755310506250003</v>
      </c>
      <c r="J6" s="8">
        <f t="shared" si="6"/>
        <v>58.541712004264582</v>
      </c>
      <c r="K6" s="8">
        <f t="shared" si="7"/>
        <v>0.25525499053627743</v>
      </c>
      <c r="L6" s="8"/>
      <c r="M6" s="8">
        <f t="shared" si="1"/>
        <v>60.772498045425863</v>
      </c>
      <c r="N6" s="8">
        <f>'2017'!N6</f>
        <v>3.2249499999999998</v>
      </c>
      <c r="O6" s="8">
        <f>'2018'!O6-'2018'!K6</f>
        <v>63.997448045425863</v>
      </c>
      <c r="Q6" s="3">
        <f t="shared" si="2"/>
        <v>63.997448045425863</v>
      </c>
      <c r="R6" s="3">
        <f t="shared" si="3"/>
        <v>0.2583581140792881</v>
      </c>
      <c r="S6" s="3">
        <f t="shared" si="4"/>
        <v>16.53425998290345</v>
      </c>
    </row>
    <row r="7" spans="1:19" x14ac:dyDescent="0.3">
      <c r="A7" s="1" t="s">
        <v>35</v>
      </c>
      <c r="B7" s="1" t="s">
        <v>30</v>
      </c>
      <c r="F7" s="24" t="s">
        <v>10</v>
      </c>
      <c r="G7" s="3"/>
      <c r="H7" s="3">
        <f t="shared" si="0"/>
        <v>0.57908461518335863</v>
      </c>
      <c r="I7" s="8">
        <f t="shared" si="5"/>
        <v>0.53878119562500004</v>
      </c>
      <c r="J7" s="8">
        <f t="shared" si="6"/>
        <v>23.615172970936516</v>
      </c>
      <c r="K7" s="8">
        <f t="shared" si="7"/>
        <v>4.0303419558358616E-2</v>
      </c>
      <c r="L7" s="8"/>
      <c r="M7" s="8">
        <f t="shared" si="1"/>
        <v>24.194257586119875</v>
      </c>
      <c r="N7" s="8">
        <f>'2017'!N7</f>
        <v>1.2775499999999997</v>
      </c>
      <c r="O7" s="8">
        <f>'2018'!O7-'2018'!K7</f>
        <v>25.471807586119873</v>
      </c>
      <c r="Q7" s="3">
        <f t="shared" si="2"/>
        <v>25.471807586119873</v>
      </c>
      <c r="R7" s="3">
        <f t="shared" si="3"/>
        <v>0.20852115377088962</v>
      </c>
      <c r="S7" s="3">
        <f t="shared" si="4"/>
        <v>5.3114107064878144</v>
      </c>
    </row>
    <row r="8" spans="1:19" x14ac:dyDescent="0.3">
      <c r="A8" t="s">
        <v>31</v>
      </c>
      <c r="B8" s="8">
        <f>B4*B6</f>
        <v>1.2284211260250002</v>
      </c>
      <c r="F8" s="24" t="s">
        <v>11</v>
      </c>
      <c r="G8" s="3"/>
      <c r="H8" s="3">
        <f t="shared" si="0"/>
        <v>1.0449034700317652E-2</v>
      </c>
      <c r="I8" s="8">
        <f t="shared" si="5"/>
        <v>0</v>
      </c>
      <c r="J8" s="8">
        <f t="shared" si="6"/>
        <v>24.313719598738164</v>
      </c>
      <c r="K8" s="8">
        <f t="shared" si="7"/>
        <v>1.0449034700317652E-2</v>
      </c>
      <c r="L8" s="8"/>
      <c r="M8" s="8">
        <f t="shared" si="1"/>
        <v>24.324168633438482</v>
      </c>
      <c r="N8" s="8">
        <f>'2017'!N8</f>
        <v>1.2812999999999999</v>
      </c>
      <c r="O8" s="8">
        <f>'2018'!O8-'2018'!K8</f>
        <v>25.60546863343848</v>
      </c>
      <c r="Q8" s="3">
        <f t="shared" si="2"/>
        <v>25.60546863343848</v>
      </c>
      <c r="R8" s="3">
        <f t="shared" si="3"/>
        <v>0.20623054710060093</v>
      </c>
      <c r="S8" s="3">
        <f t="shared" si="4"/>
        <v>5.2806298050412943</v>
      </c>
    </row>
    <row r="9" spans="1:19" x14ac:dyDescent="0.3">
      <c r="F9" s="24" t="s">
        <v>12</v>
      </c>
      <c r="G9" s="3"/>
      <c r="H9" s="3">
        <f t="shared" si="0"/>
        <v>2.9854384858027704E-3</v>
      </c>
      <c r="I9" s="8">
        <f t="shared" si="5"/>
        <v>0</v>
      </c>
      <c r="J9" s="8">
        <f t="shared" si="6"/>
        <v>30.603948456782337</v>
      </c>
      <c r="K9" s="8">
        <f t="shared" si="7"/>
        <v>2.9854384858027704E-3</v>
      </c>
      <c r="L9" s="8"/>
      <c r="M9" s="8">
        <f t="shared" si="1"/>
        <v>30.606933895268138</v>
      </c>
      <c r="N9" s="8">
        <f>'2017'!N9</f>
        <v>1.6111999999999997</v>
      </c>
      <c r="O9" s="8">
        <f>'2018'!O9-'2018'!K9</f>
        <v>32.218133895268139</v>
      </c>
      <c r="Q9" s="3">
        <f t="shared" si="2"/>
        <v>32.218133895268139</v>
      </c>
      <c r="R9" s="3">
        <f t="shared" si="3"/>
        <v>0.17628714622641511</v>
      </c>
      <c r="S9" s="3">
        <f t="shared" si="4"/>
        <v>5.6796428811373554</v>
      </c>
    </row>
    <row r="10" spans="1:19" x14ac:dyDescent="0.3">
      <c r="F10" s="24" t="s">
        <v>13</v>
      </c>
      <c r="G10" s="3"/>
      <c r="H10" s="3">
        <f t="shared" si="0"/>
        <v>0</v>
      </c>
      <c r="I10" s="8">
        <f t="shared" si="5"/>
        <v>0</v>
      </c>
      <c r="J10" s="8">
        <f t="shared" si="6"/>
        <v>25.99295</v>
      </c>
      <c r="K10" s="8">
        <f t="shared" si="7"/>
        <v>0</v>
      </c>
      <c r="L10" s="8"/>
      <c r="M10" s="8">
        <f t="shared" si="1"/>
        <v>25.99295</v>
      </c>
      <c r="N10" s="8">
        <f>'2017'!N10</f>
        <v>1.3680500000000002</v>
      </c>
      <c r="O10" s="8">
        <f>'2018'!O10-'2018'!K10</f>
        <v>27.361000000000001</v>
      </c>
      <c r="Q10" s="3">
        <f t="shared" si="2"/>
        <v>27.361000000000001</v>
      </c>
      <c r="R10" s="3">
        <f t="shared" si="3"/>
        <v>0.16459877197470851</v>
      </c>
      <c r="S10" s="3">
        <f t="shared" si="4"/>
        <v>4.5035869999999996</v>
      </c>
    </row>
    <row r="11" spans="1:19" x14ac:dyDescent="0.3">
      <c r="F11" s="17" t="s">
        <v>138</v>
      </c>
      <c r="G11" s="3"/>
      <c r="H11" s="3">
        <f t="shared" si="0"/>
        <v>0</v>
      </c>
      <c r="I11" s="8">
        <f t="shared" si="5"/>
        <v>0</v>
      </c>
      <c r="J11" s="8">
        <f t="shared" si="6"/>
        <v>25.623815000000004</v>
      </c>
      <c r="K11" s="8">
        <f t="shared" si="7"/>
        <v>0</v>
      </c>
      <c r="L11" s="8">
        <f>ForecastingBuildingStock!G12</f>
        <v>4.4832603899999999</v>
      </c>
      <c r="M11" s="8">
        <f t="shared" si="1"/>
        <v>25.623815000000004</v>
      </c>
      <c r="N11" s="8">
        <f>'2017'!N11</f>
        <v>0.88985000000000003</v>
      </c>
      <c r="O11" s="8">
        <f>('2018'!O11-'2018'!I11-'2018'!K11)+'2018'!L11</f>
        <v>26.513665000000003</v>
      </c>
      <c r="Q11" s="3">
        <f t="shared" si="2"/>
        <v>26.513665000000003</v>
      </c>
      <c r="R11" s="3">
        <f t="shared" si="3"/>
        <v>0.15069629712872953</v>
      </c>
      <c r="S11" s="3">
        <f t="shared" si="4"/>
        <v>3.9955111388115974</v>
      </c>
    </row>
    <row r="12" spans="1:19" x14ac:dyDescent="0.3">
      <c r="F12" s="25" t="s">
        <v>15</v>
      </c>
      <c r="G12" s="5"/>
      <c r="H12" s="5"/>
      <c r="I12" s="5">
        <f>ForecastingBuildingStock!G26</f>
        <v>7.1837492750000003</v>
      </c>
      <c r="J12" s="7">
        <f>M12-I12-K12</f>
        <v>278.98324172499997</v>
      </c>
      <c r="K12" s="5">
        <f>SUM(K2:K11)</f>
        <v>1.1829800000000001</v>
      </c>
      <c r="L12" s="5">
        <f>SUM(L2:L11)</f>
        <v>4.4832603899999999</v>
      </c>
      <c r="M12" s="5">
        <f t="shared" si="1"/>
        <v>287.34997099999998</v>
      </c>
      <c r="N12" s="7">
        <f>'2017'!N12</f>
        <v>14.78725</v>
      </c>
      <c r="O12" s="5">
        <f>SUM(O2:O11)</f>
        <v>302.13722099999995</v>
      </c>
    </row>
    <row r="14" spans="1:19" ht="55.2" customHeight="1" x14ac:dyDescent="0.3">
      <c r="A14" s="26" t="s">
        <v>51</v>
      </c>
      <c r="B14" s="26" t="s">
        <v>52</v>
      </c>
      <c r="F14" s="23" t="s">
        <v>50</v>
      </c>
      <c r="G14" s="23"/>
      <c r="H14" s="23"/>
      <c r="I14" s="23" t="s">
        <v>90</v>
      </c>
      <c r="J14" s="23" t="s">
        <v>105</v>
      </c>
      <c r="K14" s="23"/>
      <c r="L14" s="23" t="s">
        <v>135</v>
      </c>
      <c r="M14" s="23"/>
      <c r="N14" s="23" t="s">
        <v>143</v>
      </c>
      <c r="O14" s="23" t="s">
        <v>91</v>
      </c>
    </row>
    <row r="15" spans="1:19" x14ac:dyDescent="0.3">
      <c r="A15" s="17" t="s">
        <v>5</v>
      </c>
      <c r="B15">
        <v>7.5</v>
      </c>
      <c r="C15" s="8">
        <f>($I$12/100)*B15</f>
        <v>0.53878119562500004</v>
      </c>
      <c r="F15" s="24" t="s">
        <v>5</v>
      </c>
      <c r="G15" s="8"/>
      <c r="H15" s="8"/>
      <c r="I15">
        <f>$B$6</f>
        <v>0.17100000000000001</v>
      </c>
      <c r="J15" s="16">
        <f>'2017'!J15</f>
        <v>0.52499873976055444</v>
      </c>
      <c r="K15" s="16"/>
      <c r="L15" s="16">
        <f>$B$6</f>
        <v>0.17100000000000001</v>
      </c>
      <c r="M15" s="16"/>
      <c r="N15" s="16">
        <f>'2017'!J15</f>
        <v>0.52499873976055444</v>
      </c>
      <c r="O15" s="8"/>
    </row>
    <row r="16" spans="1:19" x14ac:dyDescent="0.3">
      <c r="A16" s="17" t="s">
        <v>6</v>
      </c>
      <c r="B16">
        <v>10</v>
      </c>
      <c r="C16" s="8">
        <f t="shared" ref="C16:C24" si="8">($I$12/100)*B16</f>
        <v>0.71837492750000009</v>
      </c>
      <c r="F16" s="24" t="s">
        <v>6</v>
      </c>
      <c r="G16" s="8"/>
      <c r="H16" s="8"/>
      <c r="I16">
        <f t="shared" ref="I16:I24" si="9">$B$6</f>
        <v>0.17100000000000001</v>
      </c>
      <c r="J16" s="16">
        <f>'2017'!J16</f>
        <v>0.4658932152406417</v>
      </c>
      <c r="K16" s="16"/>
      <c r="L16" s="16">
        <f t="shared" ref="L16:L24" si="10">$B$6</f>
        <v>0.17100000000000001</v>
      </c>
      <c r="M16" s="16"/>
      <c r="N16" s="16">
        <f>'2017'!J16</f>
        <v>0.4658932152406417</v>
      </c>
      <c r="O16" s="8"/>
    </row>
    <row r="17" spans="1:15" x14ac:dyDescent="0.3">
      <c r="A17" s="17" t="s">
        <v>7</v>
      </c>
      <c r="B17">
        <v>22.5</v>
      </c>
      <c r="C17" s="8">
        <f t="shared" si="8"/>
        <v>1.6163435868750002</v>
      </c>
      <c r="F17" s="24" t="s">
        <v>7</v>
      </c>
      <c r="G17" s="8"/>
      <c r="H17" s="8"/>
      <c r="I17">
        <f t="shared" si="9"/>
        <v>0.17100000000000001</v>
      </c>
      <c r="J17" s="16">
        <f>'2017'!J17</f>
        <v>0.391118354324897</v>
      </c>
      <c r="K17" s="16"/>
      <c r="L17" s="16">
        <f t="shared" si="10"/>
        <v>0.17100000000000001</v>
      </c>
      <c r="M17" s="16"/>
      <c r="N17" s="16">
        <f>'2017'!J17</f>
        <v>0.391118354324897</v>
      </c>
      <c r="O17" s="8"/>
    </row>
    <row r="18" spans="1:15" x14ac:dyDescent="0.3">
      <c r="A18" s="17" t="s">
        <v>8</v>
      </c>
      <c r="B18">
        <v>25</v>
      </c>
      <c r="C18" s="8">
        <f t="shared" si="8"/>
        <v>1.7959373187500003</v>
      </c>
      <c r="F18" s="24" t="s">
        <v>8</v>
      </c>
      <c r="G18" s="8"/>
      <c r="H18" s="8"/>
      <c r="I18">
        <f t="shared" si="9"/>
        <v>0.17100000000000001</v>
      </c>
      <c r="J18" s="16">
        <f>'2017'!J18</f>
        <v>0.31852043575875089</v>
      </c>
      <c r="K18" s="16"/>
      <c r="L18" s="16">
        <f t="shared" si="10"/>
        <v>0.17100000000000001</v>
      </c>
      <c r="M18" s="16"/>
      <c r="N18" s="16">
        <f>'2017'!J18</f>
        <v>0.31852043575875089</v>
      </c>
      <c r="O18" s="8"/>
    </row>
    <row r="19" spans="1:15" x14ac:dyDescent="0.3">
      <c r="A19" s="17" t="s">
        <v>9</v>
      </c>
      <c r="B19">
        <v>27.5</v>
      </c>
      <c r="C19" s="8">
        <f t="shared" si="8"/>
        <v>1.9755310506250003</v>
      </c>
      <c r="F19" s="24" t="s">
        <v>9</v>
      </c>
      <c r="G19" s="8"/>
      <c r="H19" s="8"/>
      <c r="I19">
        <f t="shared" si="9"/>
        <v>0.17100000000000001</v>
      </c>
      <c r="J19" s="16">
        <f>'2017'!J19</f>
        <v>0.2583581140792881</v>
      </c>
      <c r="K19" s="16"/>
      <c r="L19" s="16">
        <f t="shared" si="10"/>
        <v>0.17100000000000001</v>
      </c>
      <c r="M19" s="16"/>
      <c r="N19" s="16">
        <f>'2017'!J19</f>
        <v>0.2583581140792881</v>
      </c>
      <c r="O19" s="8"/>
    </row>
    <row r="20" spans="1:15" x14ac:dyDescent="0.3">
      <c r="A20" s="17" t="s">
        <v>10</v>
      </c>
      <c r="B20">
        <v>7.5</v>
      </c>
      <c r="C20" s="8">
        <f t="shared" si="8"/>
        <v>0.53878119562500004</v>
      </c>
      <c r="F20" s="24" t="s">
        <v>10</v>
      </c>
      <c r="G20" s="8"/>
      <c r="H20" s="8"/>
      <c r="I20">
        <f t="shared" si="9"/>
        <v>0.17100000000000001</v>
      </c>
      <c r="J20" s="16">
        <f>'2017'!J20</f>
        <v>0.20852115377088962</v>
      </c>
      <c r="K20" s="16"/>
      <c r="L20" s="16">
        <f t="shared" si="10"/>
        <v>0.17100000000000001</v>
      </c>
      <c r="M20" s="16"/>
      <c r="N20" s="16">
        <f>'2017'!J20</f>
        <v>0.20852115377088962</v>
      </c>
      <c r="O20" s="8"/>
    </row>
    <row r="21" spans="1:15" x14ac:dyDescent="0.3">
      <c r="A21" s="17" t="s">
        <v>11</v>
      </c>
      <c r="B21">
        <v>0</v>
      </c>
      <c r="C21" s="8">
        <f t="shared" si="8"/>
        <v>0</v>
      </c>
      <c r="F21" s="24" t="s">
        <v>11</v>
      </c>
      <c r="G21" s="8"/>
      <c r="H21" s="8"/>
      <c r="I21">
        <f t="shared" si="9"/>
        <v>0.17100000000000001</v>
      </c>
      <c r="J21" s="16">
        <f>'2017'!J21</f>
        <v>0.20623054710060093</v>
      </c>
      <c r="K21" s="16"/>
      <c r="L21" s="16">
        <f t="shared" si="10"/>
        <v>0.17100000000000001</v>
      </c>
      <c r="M21" s="16"/>
      <c r="N21" s="16">
        <f>'2017'!J21</f>
        <v>0.20623054710060093</v>
      </c>
      <c r="O21" s="8"/>
    </row>
    <row r="22" spans="1:15" x14ac:dyDescent="0.3">
      <c r="A22" s="17" t="s">
        <v>12</v>
      </c>
      <c r="B22">
        <v>0</v>
      </c>
      <c r="C22" s="8">
        <f t="shared" si="8"/>
        <v>0</v>
      </c>
      <c r="F22" s="24" t="s">
        <v>12</v>
      </c>
      <c r="G22" s="8"/>
      <c r="H22" s="8"/>
      <c r="I22">
        <f t="shared" si="9"/>
        <v>0.17100000000000001</v>
      </c>
      <c r="J22" s="16">
        <f>'2017'!J22</f>
        <v>0.17628714622641511</v>
      </c>
      <c r="K22" s="16"/>
      <c r="L22" s="16">
        <f t="shared" si="10"/>
        <v>0.17100000000000001</v>
      </c>
      <c r="M22" s="16"/>
      <c r="N22" s="16">
        <f>'2017'!J22</f>
        <v>0.17628714622641511</v>
      </c>
      <c r="O22" s="8"/>
    </row>
    <row r="23" spans="1:15" x14ac:dyDescent="0.3">
      <c r="A23" s="17" t="s">
        <v>13</v>
      </c>
      <c r="B23">
        <v>0</v>
      </c>
      <c r="C23" s="8">
        <f t="shared" si="8"/>
        <v>0</v>
      </c>
      <c r="F23" s="24" t="s">
        <v>13</v>
      </c>
      <c r="G23" s="8"/>
      <c r="H23" s="8"/>
      <c r="I23">
        <f t="shared" si="9"/>
        <v>0.17100000000000001</v>
      </c>
      <c r="J23" s="16">
        <f>'2017'!J23</f>
        <v>0.16459877197470851</v>
      </c>
      <c r="K23" s="16"/>
      <c r="L23" s="16">
        <f t="shared" si="10"/>
        <v>0.17100000000000001</v>
      </c>
      <c r="M23" s="16"/>
      <c r="N23" s="16">
        <f>'2017'!J23</f>
        <v>0.16459877197470851</v>
      </c>
      <c r="O23" s="8"/>
    </row>
    <row r="24" spans="1:15" x14ac:dyDescent="0.3">
      <c r="A24" s="17" t="s">
        <v>138</v>
      </c>
      <c r="B24">
        <v>0</v>
      </c>
      <c r="C24" s="8">
        <f t="shared" si="8"/>
        <v>0</v>
      </c>
      <c r="F24" s="17" t="s">
        <v>138</v>
      </c>
      <c r="G24" s="8"/>
      <c r="H24" s="8"/>
      <c r="I24">
        <f t="shared" si="9"/>
        <v>0.17100000000000001</v>
      </c>
      <c r="J24" s="16">
        <f>'2017'!J24</f>
        <v>0.15069629712872953</v>
      </c>
      <c r="K24" s="16"/>
      <c r="L24" s="16">
        <f t="shared" si="10"/>
        <v>0.17100000000000001</v>
      </c>
      <c r="M24" s="16"/>
      <c r="N24" s="16">
        <f>'2017'!J24</f>
        <v>0.15069629712872953</v>
      </c>
      <c r="O24" s="8"/>
    </row>
    <row r="25" spans="1:15" x14ac:dyDescent="0.3">
      <c r="B25">
        <f>SUM(B15:B24)</f>
        <v>100</v>
      </c>
      <c r="F25" s="25" t="s">
        <v>43</v>
      </c>
      <c r="G25" s="7"/>
      <c r="H25" s="7"/>
      <c r="I25" s="2">
        <f>AVERAGE(I15:I24)</f>
        <v>0.17100000000000001</v>
      </c>
      <c r="J25" s="7">
        <f>(1/O12)*(SUM(S2:S11))</f>
        <v>0.26509682696654074</v>
      </c>
      <c r="K25" s="7"/>
      <c r="L25" s="28">
        <f>AVERAGE(L15:L24)</f>
        <v>0.17100000000000001</v>
      </c>
      <c r="M25" s="28"/>
      <c r="N25" s="7">
        <f>AVERAGE(N15:N24)</f>
        <v>0.28652227753654758</v>
      </c>
      <c r="O25" s="7">
        <f>O38/O12</f>
        <v>0.26218131686237711</v>
      </c>
    </row>
    <row r="27" spans="1:15" ht="57.6" x14ac:dyDescent="0.3">
      <c r="A27" s="26" t="s">
        <v>95</v>
      </c>
      <c r="B27" s="26" t="s">
        <v>52</v>
      </c>
      <c r="F27" s="23" t="s">
        <v>92</v>
      </c>
      <c r="G27" s="23">
        <v>2018</v>
      </c>
      <c r="H27" s="23">
        <v>2019</v>
      </c>
      <c r="I27" s="23" t="s">
        <v>93</v>
      </c>
      <c r="J27" s="23" t="s">
        <v>94</v>
      </c>
      <c r="K27" s="23"/>
      <c r="L27" s="23" t="s">
        <v>136</v>
      </c>
      <c r="M27" s="23"/>
      <c r="N27" s="23" t="s">
        <v>144</v>
      </c>
      <c r="O27" s="23" t="s">
        <v>61</v>
      </c>
    </row>
    <row r="28" spans="1:15" x14ac:dyDescent="0.3">
      <c r="A28" s="17" t="s">
        <v>5</v>
      </c>
      <c r="B28" s="3">
        <v>3.1</v>
      </c>
      <c r="F28" s="24" t="s">
        <v>5</v>
      </c>
      <c r="I28" s="8">
        <f t="shared" ref="I28:J37" si="11">I2*I15</f>
        <v>9.2131584451875012E-2</v>
      </c>
      <c r="J28" s="8">
        <f t="shared" si="11"/>
        <v>4.2245801015112407</v>
      </c>
      <c r="K28" s="8"/>
      <c r="L28" s="8"/>
      <c r="M28" s="8"/>
      <c r="N28" s="8">
        <f>N2*N15</f>
        <v>0.24995189999999995</v>
      </c>
      <c r="O28" s="8">
        <f t="shared" ref="O28:O37" si="12">SUM(I28:N28)</f>
        <v>4.5666635859631155</v>
      </c>
    </row>
    <row r="29" spans="1:15" x14ac:dyDescent="0.3">
      <c r="A29" s="17" t="s">
        <v>6</v>
      </c>
      <c r="B29" s="3">
        <v>3.9</v>
      </c>
      <c r="F29" s="24" t="s">
        <v>6</v>
      </c>
      <c r="I29" s="8">
        <f t="shared" si="11"/>
        <v>0.12284211260250003</v>
      </c>
      <c r="J29" s="8">
        <f t="shared" si="11"/>
        <v>4.7788211054151333</v>
      </c>
      <c r="K29" s="8"/>
      <c r="L29" s="8"/>
      <c r="M29" s="8"/>
      <c r="N29" s="8">
        <f t="shared" ref="N29:N37" si="13">N3*N16</f>
        <v>0.27879049999999994</v>
      </c>
      <c r="O29" s="8">
        <f t="shared" si="12"/>
        <v>5.1804537180176329</v>
      </c>
    </row>
    <row r="30" spans="1:15" x14ac:dyDescent="0.3">
      <c r="A30" s="17" t="s">
        <v>7</v>
      </c>
      <c r="B30" s="3">
        <v>13.9</v>
      </c>
      <c r="F30" s="24" t="s">
        <v>7</v>
      </c>
      <c r="I30" s="8">
        <f t="shared" si="11"/>
        <v>0.27639475335562508</v>
      </c>
      <c r="J30" s="8">
        <f t="shared" si="11"/>
        <v>14.584337141918331</v>
      </c>
      <c r="K30" s="8"/>
      <c r="L30" s="8"/>
      <c r="M30" s="8"/>
      <c r="N30" s="8">
        <f t="shared" si="13"/>
        <v>0.82136809999999993</v>
      </c>
      <c r="O30" s="8">
        <f t="shared" si="12"/>
        <v>15.682099995273955</v>
      </c>
    </row>
    <row r="31" spans="1:15" x14ac:dyDescent="0.3">
      <c r="A31" s="17" t="s">
        <v>8</v>
      </c>
      <c r="B31" s="3">
        <v>13</v>
      </c>
      <c r="F31" s="24" t="s">
        <v>8</v>
      </c>
      <c r="I31" s="8">
        <f t="shared" si="11"/>
        <v>0.30710528150625005</v>
      </c>
      <c r="J31" s="8">
        <f t="shared" si="11"/>
        <v>11.052323380149478</v>
      </c>
      <c r="K31" s="8"/>
      <c r="L31" s="8"/>
      <c r="M31" s="8"/>
      <c r="N31" s="8">
        <f t="shared" si="13"/>
        <v>0.62423635</v>
      </c>
      <c r="O31" s="8">
        <f t="shared" si="12"/>
        <v>11.983665011655727</v>
      </c>
    </row>
    <row r="32" spans="1:15" x14ac:dyDescent="0.3">
      <c r="A32" s="17" t="s">
        <v>9</v>
      </c>
      <c r="B32" s="3">
        <v>21.6</v>
      </c>
      <c r="F32" s="24" t="s">
        <v>9</v>
      </c>
      <c r="I32" s="8">
        <f t="shared" si="11"/>
        <v>0.33781580965687508</v>
      </c>
      <c r="J32" s="8">
        <f t="shared" si="11"/>
        <v>15.124726308394619</v>
      </c>
      <c r="K32" s="8"/>
      <c r="L32" s="8"/>
      <c r="M32" s="8"/>
      <c r="N32" s="8">
        <f t="shared" si="13"/>
        <v>0.83319200000000015</v>
      </c>
      <c r="O32" s="8">
        <f t="shared" si="12"/>
        <v>16.295734118051495</v>
      </c>
    </row>
    <row r="33" spans="1:15" x14ac:dyDescent="0.3">
      <c r="A33" s="17" t="s">
        <v>10</v>
      </c>
      <c r="B33" s="3">
        <v>8.6</v>
      </c>
      <c r="F33" s="24" t="s">
        <v>10</v>
      </c>
      <c r="I33" s="8">
        <f t="shared" si="11"/>
        <v>9.2131584451875012E-2</v>
      </c>
      <c r="J33" s="8">
        <f t="shared" si="11"/>
        <v>4.9242631143988094</v>
      </c>
      <c r="K33" s="8"/>
      <c r="L33" s="8"/>
      <c r="M33" s="8"/>
      <c r="N33" s="8">
        <f t="shared" si="13"/>
        <v>0.26639619999999997</v>
      </c>
      <c r="O33" s="8">
        <f t="shared" si="12"/>
        <v>5.282790898850684</v>
      </c>
    </row>
    <row r="34" spans="1:15" x14ac:dyDescent="0.3">
      <c r="A34" s="17" t="s">
        <v>11</v>
      </c>
      <c r="B34" s="3">
        <v>8.7188663104785835</v>
      </c>
      <c r="F34" s="24" t="s">
        <v>11</v>
      </c>
      <c r="I34" s="8">
        <f t="shared" si="11"/>
        <v>0</v>
      </c>
      <c r="J34" s="8">
        <f t="shared" si="11"/>
        <v>5.0142316948983749</v>
      </c>
      <c r="K34" s="8"/>
      <c r="L34" s="8"/>
      <c r="M34" s="8"/>
      <c r="N34" s="8">
        <f t="shared" si="13"/>
        <v>0.26424319999999996</v>
      </c>
      <c r="O34" s="8">
        <f t="shared" si="12"/>
        <v>5.2784748948983751</v>
      </c>
    </row>
    <row r="35" spans="1:15" x14ac:dyDescent="0.3">
      <c r="A35" s="17" t="s">
        <v>12</v>
      </c>
      <c r="B35" s="3">
        <v>10.9</v>
      </c>
      <c r="F35" s="24" t="s">
        <v>12</v>
      </c>
      <c r="I35">
        <f t="shared" si="11"/>
        <v>0</v>
      </c>
      <c r="J35" s="8">
        <f t="shared" si="11"/>
        <v>5.3950827367064589</v>
      </c>
      <c r="K35" s="8"/>
      <c r="L35" s="8"/>
      <c r="M35" s="8"/>
      <c r="N35" s="8">
        <f t="shared" si="13"/>
        <v>0.28403384999999998</v>
      </c>
      <c r="O35" s="8">
        <f t="shared" si="12"/>
        <v>5.679116586706459</v>
      </c>
    </row>
    <row r="36" spans="1:15" x14ac:dyDescent="0.3">
      <c r="A36" s="17" t="s">
        <v>13</v>
      </c>
      <c r="B36" s="3">
        <v>9.296401917693359</v>
      </c>
      <c r="F36" s="24" t="s">
        <v>13</v>
      </c>
      <c r="I36">
        <f t="shared" si="11"/>
        <v>0</v>
      </c>
      <c r="J36" s="8">
        <f t="shared" si="11"/>
        <v>4.2784076500000001</v>
      </c>
      <c r="K36" s="8"/>
      <c r="L36" s="8"/>
      <c r="M36" s="8"/>
      <c r="N36" s="8">
        <f t="shared" si="13"/>
        <v>0.22517935000000003</v>
      </c>
      <c r="O36" s="8">
        <f t="shared" si="12"/>
        <v>4.5035870000000005</v>
      </c>
    </row>
    <row r="37" spans="1:15" x14ac:dyDescent="0.3">
      <c r="A37" s="17" t="s">
        <v>138</v>
      </c>
      <c r="B37" s="3">
        <v>7</v>
      </c>
      <c r="F37" s="17" t="s">
        <v>138</v>
      </c>
      <c r="I37">
        <f t="shared" si="11"/>
        <v>0</v>
      </c>
      <c r="J37" s="8">
        <f t="shared" si="11"/>
        <v>3.8614140388115974</v>
      </c>
      <c r="K37" s="8"/>
      <c r="L37" s="8">
        <f>L24*ForecastingBuildingStock!G12</f>
        <v>0.76663752669000007</v>
      </c>
      <c r="M37" s="8"/>
      <c r="N37" s="8">
        <f t="shared" si="13"/>
        <v>0.13409709999999997</v>
      </c>
      <c r="O37" s="8">
        <f t="shared" si="12"/>
        <v>4.7621486655015977</v>
      </c>
    </row>
    <row r="38" spans="1:15" x14ac:dyDescent="0.3">
      <c r="A38" s="17"/>
      <c r="B38" s="3"/>
      <c r="F38" s="25" t="s">
        <v>15</v>
      </c>
      <c r="I38" s="7">
        <f>SUM(I28:I37)</f>
        <v>1.2284211260250002</v>
      </c>
      <c r="J38" s="7">
        <f>SUM(J28:J37)</f>
        <v>73.238187272204058</v>
      </c>
      <c r="K38" s="7"/>
      <c r="L38" s="7">
        <f>SUM(L28:L37)</f>
        <v>0.76663752669000007</v>
      </c>
      <c r="M38" s="7"/>
      <c r="N38" s="7">
        <f>SUM(N28:N37)</f>
        <v>3.9814885500000003</v>
      </c>
      <c r="O38" s="7">
        <f>SUM(O28:O37)</f>
        <v>79.214734474919041</v>
      </c>
    </row>
    <row r="40" spans="1:15" x14ac:dyDescent="0.3">
      <c r="A40" s="26" t="s">
        <v>98</v>
      </c>
      <c r="B40" s="26" t="s">
        <v>52</v>
      </c>
      <c r="C40" s="26" t="s">
        <v>99</v>
      </c>
    </row>
    <row r="41" spans="1:15" x14ac:dyDescent="0.3">
      <c r="A41" s="17" t="s">
        <v>5</v>
      </c>
      <c r="B41" s="3">
        <v>13.123028391167241</v>
      </c>
      <c r="C41" s="8">
        <f>(ForecastingBuildingStock!$G$20/100)*B41</f>
        <v>0.15524280126183024</v>
      </c>
    </row>
    <row r="42" spans="1:15" x14ac:dyDescent="0.3">
      <c r="A42" s="17" t="s">
        <v>6</v>
      </c>
      <c r="B42" s="3">
        <v>11.230283911672007</v>
      </c>
      <c r="C42" s="8">
        <f>(ForecastingBuildingStock!$G$20/100)*B42</f>
        <v>0.13285201261829752</v>
      </c>
    </row>
    <row r="43" spans="1:15" x14ac:dyDescent="0.3">
      <c r="A43" s="17" t="s">
        <v>7</v>
      </c>
      <c r="B43" s="3">
        <v>28.391167192428831</v>
      </c>
      <c r="C43" s="8">
        <f>(ForecastingBuildingStock!$G$20/100)*B43</f>
        <v>0.3358618296529946</v>
      </c>
    </row>
    <row r="44" spans="1:15" x14ac:dyDescent="0.3">
      <c r="A44" s="17" t="s">
        <v>8</v>
      </c>
      <c r="B44" s="3">
        <v>21.135646687697275</v>
      </c>
      <c r="C44" s="8">
        <f>(ForecastingBuildingStock!$G$20/100)*B44</f>
        <v>0.25003047318612126</v>
      </c>
    </row>
    <row r="45" spans="1:15" x14ac:dyDescent="0.3">
      <c r="A45" s="17" t="s">
        <v>9</v>
      </c>
      <c r="B45" s="3">
        <v>21.57728706624604</v>
      </c>
      <c r="C45" s="8">
        <f>(ForecastingBuildingStock!$G$20/100)*B45</f>
        <v>0.25525499053627743</v>
      </c>
    </row>
    <row r="46" spans="1:15" x14ac:dyDescent="0.3">
      <c r="A46" s="17" t="s">
        <v>10</v>
      </c>
      <c r="B46" s="3">
        <v>3.4069400630913971</v>
      </c>
      <c r="C46" s="8">
        <f>(ForecastingBuildingStock!$G$20/100)*B46</f>
        <v>4.0303419558358616E-2</v>
      </c>
    </row>
    <row r="47" spans="1:15" x14ac:dyDescent="0.3">
      <c r="A47" s="17" t="s">
        <v>11</v>
      </c>
      <c r="B47" s="3">
        <v>0.88328075709797715</v>
      </c>
      <c r="C47" s="8">
        <f>(ForecastingBuildingStock!$G$20/100)*B47</f>
        <v>1.0449034700317652E-2</v>
      </c>
    </row>
    <row r="48" spans="1:15" x14ac:dyDescent="0.3">
      <c r="A48" s="17" t="s">
        <v>12</v>
      </c>
      <c r="B48" s="3">
        <v>0.2523659305992299</v>
      </c>
      <c r="C48" s="8">
        <f>(ForecastingBuildingStock!$G$20/100)*B48</f>
        <v>2.9854384858027704E-3</v>
      </c>
    </row>
    <row r="49" spans="1:3" x14ac:dyDescent="0.3">
      <c r="A49" s="17" t="s">
        <v>13</v>
      </c>
      <c r="B49" s="3">
        <v>0</v>
      </c>
      <c r="C49" s="8">
        <f>(ForecastingBuildingStock!$G$20/100)*B49</f>
        <v>0</v>
      </c>
    </row>
    <row r="50" spans="1:3" x14ac:dyDescent="0.3">
      <c r="A50" s="17" t="s">
        <v>138</v>
      </c>
      <c r="B50">
        <v>0</v>
      </c>
      <c r="C50" s="8">
        <f>(ForecastingBuildingStock!$G$20/100)*B50</f>
        <v>0</v>
      </c>
    </row>
    <row r="51" spans="1:3" x14ac:dyDescent="0.3">
      <c r="A51" s="17"/>
      <c r="B51">
        <f>SUM(B41:B50)</f>
        <v>100</v>
      </c>
      <c r="C51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72A03-05FF-4798-9946-1EDA3063EBD9}">
  <dimension ref="A1:S51"/>
  <sheetViews>
    <sheetView topLeftCell="I1" workbookViewId="0">
      <selection activeCell="L11" sqref="L11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0" width="17.109375" customWidth="1"/>
    <col min="11" max="11" width="15.6640625" customWidth="1"/>
    <col min="12" max="12" width="16.6640625" customWidth="1"/>
    <col min="13" max="14" width="22.6640625" customWidth="1"/>
    <col min="15" max="15" width="23.109375" customWidth="1"/>
  </cols>
  <sheetData>
    <row r="1" spans="1:19" ht="66" customHeight="1" x14ac:dyDescent="0.3">
      <c r="A1" s="30">
        <v>2020</v>
      </c>
      <c r="F1" s="23" t="s">
        <v>70</v>
      </c>
      <c r="G1" s="23"/>
      <c r="H1" s="23" t="s">
        <v>147</v>
      </c>
      <c r="I1" s="23" t="s">
        <v>101</v>
      </c>
      <c r="J1" s="23" t="s">
        <v>102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SUM(C15,C41)</f>
        <v>0.70185976371082481</v>
      </c>
      <c r="I2" s="8">
        <f>IF(H2&gt;=M2,0,C15)</f>
        <v>0.54496922135625003</v>
      </c>
      <c r="J2" s="8">
        <f>M2-I2-K2</f>
        <v>7.8837599889705618</v>
      </c>
      <c r="K2" s="8">
        <f>IF(H2&gt;=M2,0,C41)</f>
        <v>0.15689054235457472</v>
      </c>
      <c r="M2" s="8">
        <f>O2-N2</f>
        <v>8.5856197526813869</v>
      </c>
      <c r="N2" s="8">
        <f>'2017'!N2</f>
        <v>0.47609999999999997</v>
      </c>
      <c r="O2" s="8">
        <f>'2019'!O2-'2019'!K2</f>
        <v>9.0617197526813875</v>
      </c>
      <c r="Q2" s="3">
        <f>O2</f>
        <v>9.0617197526813875</v>
      </c>
      <c r="R2" s="3">
        <f t="shared" ref="R2:R11" si="0">J15</f>
        <v>0.52499873976055444</v>
      </c>
      <c r="S2" s="3">
        <f>Q2*R2</f>
        <v>4.7573914502210517</v>
      </c>
    </row>
    <row r="3" spans="1:19" x14ac:dyDescent="0.3">
      <c r="A3" t="s">
        <v>33</v>
      </c>
      <c r="B3">
        <f>ForecastingBuildingStock!H10</f>
        <v>2.5</v>
      </c>
      <c r="F3" s="24" t="s">
        <v>6</v>
      </c>
      <c r="G3" s="3"/>
      <c r="H3" s="3">
        <f t="shared" ref="H3:H11" si="1">SUM(C16,C42)</f>
        <v>0.86088772722074236</v>
      </c>
      <c r="I3" s="8">
        <f>IF(H3&gt;=M3,0,IF(I2=0,C16+C15,C16))</f>
        <v>0.72662562847500001</v>
      </c>
      <c r="J3" s="8">
        <f>M3-I3-K3</f>
        <v>10.114818599593136</v>
      </c>
      <c r="K3" s="8">
        <f>IF(H3&gt;=M3,0,IF(K2=0,C42+C41,C42))</f>
        <v>0.13426209874574233</v>
      </c>
      <c r="L3" s="8"/>
      <c r="M3" s="8">
        <f t="shared" ref="M3:M12" si="2">O3-N3</f>
        <v>10.975706326813878</v>
      </c>
      <c r="N3" s="8">
        <f>'2017'!N3</f>
        <v>0.59839999999999993</v>
      </c>
      <c r="O3" s="8">
        <f>'2019'!O3-'2019'!K3</f>
        <v>11.574106326813878</v>
      </c>
      <c r="Q3" s="3">
        <f t="shared" ref="Q3:Q10" si="3">O3</f>
        <v>11.574106326813878</v>
      </c>
      <c r="R3" s="3">
        <f t="shared" si="0"/>
        <v>0.4658932152406417</v>
      </c>
      <c r="S3" s="3">
        <f t="shared" ref="S3:S11" si="4">Q3*R3</f>
        <v>5.3922976101363709</v>
      </c>
    </row>
    <row r="4" spans="1:19" x14ac:dyDescent="0.3">
      <c r="A4" t="s">
        <v>74</v>
      </c>
      <c r="B4" s="3">
        <f>ForecastingBuildingStock!H26</f>
        <v>7.2662562847499998</v>
      </c>
      <c r="F4" s="24" t="s">
        <v>7</v>
      </c>
      <c r="G4" s="3"/>
      <c r="H4" s="3">
        <f t="shared" si="1"/>
        <v>1.9743343182012398</v>
      </c>
      <c r="I4" s="8">
        <f t="shared" ref="I4:I11" si="5">IF(H4&gt;=M4,0,IF(I3=0,C17+C16,C17))</f>
        <v>1.6349076640687501</v>
      </c>
      <c r="J4" s="8">
        <f t="shared" ref="J4:J11" si="6">M4-I4-K4</f>
        <v>36.93081706981139</v>
      </c>
      <c r="K4" s="8">
        <f t="shared" ref="K4:K11" si="7">IF(H4&gt;=M4,0,IF(K3=0,C43+C42,C43))</f>
        <v>0.33942665413248985</v>
      </c>
      <c r="L4" s="8"/>
      <c r="M4" s="8">
        <f t="shared" si="2"/>
        <v>38.905151388012627</v>
      </c>
      <c r="N4" s="8">
        <f>'2017'!N4</f>
        <v>2.10005</v>
      </c>
      <c r="O4" s="8">
        <f>'2019'!O4-'2019'!K4</f>
        <v>41.00520138801263</v>
      </c>
      <c r="Q4" s="3">
        <f t="shared" si="3"/>
        <v>41.00520138801263</v>
      </c>
      <c r="R4" s="3">
        <f t="shared" si="0"/>
        <v>0.391118354324897</v>
      </c>
      <c r="S4" s="3">
        <f t="shared" si="4"/>
        <v>16.037886885640482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1"/>
        <v>2.0692483581528012</v>
      </c>
      <c r="I5" s="8">
        <f t="shared" si="5"/>
        <v>1.8165640711875</v>
      </c>
      <c r="J5" s="8">
        <f t="shared" si="6"/>
        <v>34.425634897367701</v>
      </c>
      <c r="K5" s="8">
        <f t="shared" si="7"/>
        <v>0.25268428696530104</v>
      </c>
      <c r="L5" s="8"/>
      <c r="M5" s="8">
        <f t="shared" si="2"/>
        <v>36.494883255520499</v>
      </c>
      <c r="N5" s="8">
        <f>'2017'!N5</f>
        <v>1.9598</v>
      </c>
      <c r="O5" s="8">
        <f>'2019'!O5-'2019'!K5</f>
        <v>38.4546832555205</v>
      </c>
      <c r="Q5" s="3">
        <f t="shared" si="3"/>
        <v>38.4546832555205</v>
      </c>
      <c r="R5" s="3">
        <f t="shared" si="0"/>
        <v>0.31852043575875089</v>
      </c>
      <c r="S5" s="3">
        <f t="shared" si="4"/>
        <v>12.24860246751313</v>
      </c>
    </row>
    <row r="6" spans="1:19" x14ac:dyDescent="0.3">
      <c r="A6" t="s">
        <v>21</v>
      </c>
      <c r="B6">
        <f>ForecastingBuildingStock!H14</f>
        <v>0.122</v>
      </c>
      <c r="F6" s="24" t="s">
        <v>9</v>
      </c>
      <c r="G6" s="3"/>
      <c r="H6" s="3">
        <f t="shared" si="1"/>
        <v>2.256184735446944</v>
      </c>
      <c r="I6" s="8">
        <f t="shared" si="5"/>
        <v>1.99822047830625</v>
      </c>
      <c r="J6" s="8">
        <f t="shared" si="6"/>
        <v>58.26105831944264</v>
      </c>
      <c r="K6" s="8">
        <f t="shared" si="7"/>
        <v>0.25796425714069382</v>
      </c>
      <c r="L6" s="8"/>
      <c r="M6" s="8">
        <f t="shared" si="2"/>
        <v>60.517243054889583</v>
      </c>
      <c r="N6" s="8">
        <f>'2017'!N6</f>
        <v>3.2249499999999998</v>
      </c>
      <c r="O6" s="8">
        <f>'2019'!O6-'2019'!K6</f>
        <v>63.742193054889583</v>
      </c>
      <c r="Q6" s="3">
        <f t="shared" si="3"/>
        <v>63.742193054889583</v>
      </c>
      <c r="R6" s="3">
        <f t="shared" si="0"/>
        <v>0.2583581140792881</v>
      </c>
      <c r="S6" s="3">
        <f t="shared" si="4"/>
        <v>16.468312784939169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1"/>
        <v>0.58570041985214805</v>
      </c>
      <c r="I7" s="8">
        <f t="shared" si="5"/>
        <v>0.54496922135625003</v>
      </c>
      <c r="J7" s="8">
        <f t="shared" si="6"/>
        <v>23.568253746709363</v>
      </c>
      <c r="K7" s="8">
        <f t="shared" si="7"/>
        <v>4.0731198495898034E-2</v>
      </c>
      <c r="L7" s="8"/>
      <c r="M7" s="8">
        <f t="shared" si="2"/>
        <v>24.153954166561512</v>
      </c>
      <c r="N7" s="8">
        <f>'2017'!N7</f>
        <v>1.2775499999999997</v>
      </c>
      <c r="O7" s="8">
        <f>'2019'!O7-'2019'!K7</f>
        <v>25.431504166561513</v>
      </c>
      <c r="Q7" s="3">
        <f t="shared" si="3"/>
        <v>25.431504166561513</v>
      </c>
      <c r="R7" s="3">
        <f t="shared" si="0"/>
        <v>0.20852115377088962</v>
      </c>
      <c r="S7" s="3">
        <f t="shared" si="4"/>
        <v>5.3030065909405932</v>
      </c>
    </row>
    <row r="8" spans="1:19" x14ac:dyDescent="0.3">
      <c r="A8" t="s">
        <v>31</v>
      </c>
      <c r="B8" s="8">
        <f>B4*B6</f>
        <v>0.88648326673949995</v>
      </c>
      <c r="F8" s="24" t="s">
        <v>11</v>
      </c>
      <c r="G8" s="3"/>
      <c r="H8" s="3">
        <f t="shared" si="1"/>
        <v>1.055994035079086E-2</v>
      </c>
      <c r="I8" s="8">
        <f t="shared" si="5"/>
        <v>0</v>
      </c>
      <c r="J8" s="8">
        <f t="shared" si="6"/>
        <v>24.303159658387369</v>
      </c>
      <c r="K8" s="8">
        <f t="shared" si="7"/>
        <v>1.055994035079086E-2</v>
      </c>
      <c r="L8" s="8"/>
      <c r="M8" s="8">
        <f t="shared" si="2"/>
        <v>24.31371959873816</v>
      </c>
      <c r="N8" s="8">
        <f>'2017'!N8</f>
        <v>1.2812999999999999</v>
      </c>
      <c r="O8" s="8">
        <f>'2019'!O8-'2019'!K8</f>
        <v>25.595019598738162</v>
      </c>
      <c r="Q8" s="3">
        <f t="shared" si="3"/>
        <v>25.595019598738162</v>
      </c>
      <c r="R8" s="3">
        <f t="shared" si="0"/>
        <v>0.20623054710060093</v>
      </c>
      <c r="S8" s="3">
        <f t="shared" si="4"/>
        <v>5.2784748948983742</v>
      </c>
    </row>
    <row r="9" spans="1:19" x14ac:dyDescent="0.3">
      <c r="F9" s="24" t="s">
        <v>12</v>
      </c>
      <c r="G9" s="3"/>
      <c r="H9" s="3">
        <f t="shared" si="1"/>
        <v>3.0171258145093773E-3</v>
      </c>
      <c r="I9" s="8">
        <f t="shared" si="5"/>
        <v>0</v>
      </c>
      <c r="J9" s="8">
        <f t="shared" si="6"/>
        <v>30.600931330967828</v>
      </c>
      <c r="K9" s="8">
        <f t="shared" si="7"/>
        <v>3.0171258145093773E-3</v>
      </c>
      <c r="L9" s="8"/>
      <c r="M9" s="8">
        <f t="shared" si="2"/>
        <v>30.603948456782337</v>
      </c>
      <c r="N9" s="8">
        <f>'2017'!N9</f>
        <v>1.6111999999999997</v>
      </c>
      <c r="O9" s="8">
        <f>'2019'!O9-'2019'!K9</f>
        <v>32.215148456782337</v>
      </c>
      <c r="Q9" s="3">
        <f t="shared" si="3"/>
        <v>32.215148456782337</v>
      </c>
      <c r="R9" s="3">
        <f t="shared" si="0"/>
        <v>0.17628714622641511</v>
      </c>
      <c r="S9" s="3">
        <f t="shared" si="4"/>
        <v>5.679116586706459</v>
      </c>
    </row>
    <row r="10" spans="1:19" x14ac:dyDescent="0.3">
      <c r="F10" s="24" t="s">
        <v>13</v>
      </c>
      <c r="G10" s="3"/>
      <c r="H10" s="3">
        <f t="shared" si="1"/>
        <v>0</v>
      </c>
      <c r="I10" s="8">
        <f t="shared" si="5"/>
        <v>0</v>
      </c>
      <c r="J10" s="8">
        <f t="shared" si="6"/>
        <v>25.99295</v>
      </c>
      <c r="K10" s="8">
        <f t="shared" si="7"/>
        <v>0</v>
      </c>
      <c r="L10" s="8"/>
      <c r="M10" s="8">
        <f t="shared" si="2"/>
        <v>25.99295</v>
      </c>
      <c r="N10" s="8">
        <f>'2017'!N10</f>
        <v>1.3680500000000002</v>
      </c>
      <c r="O10" s="8">
        <f>'2019'!O10-'2019'!K10</f>
        <v>27.361000000000001</v>
      </c>
      <c r="Q10" s="3">
        <f t="shared" si="3"/>
        <v>27.361000000000001</v>
      </c>
      <c r="R10" s="3">
        <f t="shared" si="0"/>
        <v>0.16459877197470851</v>
      </c>
      <c r="S10" s="3">
        <f t="shared" si="4"/>
        <v>4.5035869999999996</v>
      </c>
    </row>
    <row r="11" spans="1:19" x14ac:dyDescent="0.3">
      <c r="F11" s="17" t="s">
        <v>138</v>
      </c>
      <c r="G11" s="3"/>
      <c r="H11" s="3">
        <f t="shared" si="1"/>
        <v>0</v>
      </c>
      <c r="I11" s="8">
        <f t="shared" si="5"/>
        <v>0</v>
      </c>
      <c r="J11" s="8">
        <f t="shared" si="6"/>
        <v>30.107075390000002</v>
      </c>
      <c r="K11" s="8">
        <f t="shared" si="7"/>
        <v>0</v>
      </c>
      <c r="L11" s="8">
        <f>ForecastingBuildingStock!H12</f>
        <v>4.5320583149999996</v>
      </c>
      <c r="M11" s="8">
        <f t="shared" si="2"/>
        <v>30.107075390000002</v>
      </c>
      <c r="N11" s="8">
        <f>'2017'!N11</f>
        <v>0.88985000000000003</v>
      </c>
      <c r="O11" s="8">
        <f>('2019'!O11-'2019'!I11-'2019'!K11)+'2019'!L11</f>
        <v>30.996925390000001</v>
      </c>
      <c r="Q11" s="3">
        <f>O11</f>
        <v>30.996925390000001</v>
      </c>
      <c r="R11" s="3">
        <f t="shared" si="0"/>
        <v>0.15069629712872953</v>
      </c>
      <c r="S11" s="3">
        <f t="shared" si="4"/>
        <v>4.6711218786485009</v>
      </c>
    </row>
    <row r="12" spans="1:19" x14ac:dyDescent="0.3">
      <c r="F12" s="25" t="s">
        <v>15</v>
      </c>
      <c r="G12" s="5"/>
      <c r="H12" s="5"/>
      <c r="I12" s="5">
        <f>ForecastingBuildingStock!H26</f>
        <v>7.2662562847499998</v>
      </c>
      <c r="J12" s="5">
        <f>M12-I12-K12</f>
        <v>282.18845900125001</v>
      </c>
      <c r="K12" s="5">
        <f>SUM(K2:K11)</f>
        <v>1.1955361039999999</v>
      </c>
      <c r="L12" s="5">
        <f>SUM(L3:L11)</f>
        <v>4.5320583149999996</v>
      </c>
      <c r="M12" s="5">
        <f t="shared" si="2"/>
        <v>290.65025138999999</v>
      </c>
      <c r="N12" s="7">
        <f>'2017'!N12</f>
        <v>14.78725</v>
      </c>
      <c r="O12" s="5">
        <f>SUM(O2:O11)</f>
        <v>305.43750139000002</v>
      </c>
    </row>
    <row r="14" spans="1:19" ht="55.2" customHeight="1" x14ac:dyDescent="0.3">
      <c r="A14" s="32" t="s">
        <v>51</v>
      </c>
      <c r="B14" s="18" t="s">
        <v>52</v>
      </c>
      <c r="F14" s="23" t="s">
        <v>50</v>
      </c>
      <c r="G14" s="23"/>
      <c r="H14" s="23"/>
      <c r="I14" s="23" t="s">
        <v>104</v>
      </c>
      <c r="J14" s="23" t="s">
        <v>106</v>
      </c>
      <c r="K14" s="23"/>
      <c r="L14" s="23" t="s">
        <v>135</v>
      </c>
      <c r="M14" s="23"/>
      <c r="N14" s="23" t="s">
        <v>143</v>
      </c>
      <c r="O14" s="23" t="s">
        <v>106</v>
      </c>
    </row>
    <row r="15" spans="1:19" x14ac:dyDescent="0.3">
      <c r="A15" s="17" t="s">
        <v>5</v>
      </c>
      <c r="B15">
        <v>7.5</v>
      </c>
      <c r="C15" s="8">
        <f>($I$12/100)*B15</f>
        <v>0.54496922135625003</v>
      </c>
      <c r="F15" s="24" t="s">
        <v>5</v>
      </c>
      <c r="G15" s="8"/>
      <c r="H15" s="8"/>
      <c r="I15">
        <f>$B$6</f>
        <v>0.122</v>
      </c>
      <c r="J15" s="16">
        <f>'2017'!J15</f>
        <v>0.52499873976055444</v>
      </c>
      <c r="K15" s="16"/>
      <c r="L15" s="16">
        <f>$B$6</f>
        <v>0.122</v>
      </c>
      <c r="M15" s="16"/>
      <c r="N15" s="16">
        <f>'2017'!J15</f>
        <v>0.52499873976055444</v>
      </c>
      <c r="O15" s="8"/>
    </row>
    <row r="16" spans="1:19" x14ac:dyDescent="0.3">
      <c r="A16" s="17" t="s">
        <v>6</v>
      </c>
      <c r="B16">
        <v>10</v>
      </c>
      <c r="C16" s="8">
        <f t="shared" ref="C16:C24" si="8">($I$12/100)*B16</f>
        <v>0.72662562847500001</v>
      </c>
      <c r="F16" s="24" t="s">
        <v>6</v>
      </c>
      <c r="G16" s="8"/>
      <c r="H16" s="8"/>
      <c r="I16">
        <f t="shared" ref="I16:I24" si="9">$B$6</f>
        <v>0.122</v>
      </c>
      <c r="J16" s="16">
        <f>'2017'!J16</f>
        <v>0.4658932152406417</v>
      </c>
      <c r="K16" s="16"/>
      <c r="L16" s="16">
        <f t="shared" ref="L16:L24" si="10">$B$6</f>
        <v>0.122</v>
      </c>
      <c r="M16" s="16"/>
      <c r="N16" s="16">
        <f>'2017'!J16</f>
        <v>0.4658932152406417</v>
      </c>
      <c r="O16" s="8"/>
    </row>
    <row r="17" spans="1:15" x14ac:dyDescent="0.3">
      <c r="A17" s="17" t="s">
        <v>7</v>
      </c>
      <c r="B17">
        <v>22.5</v>
      </c>
      <c r="C17" s="8">
        <f t="shared" si="8"/>
        <v>1.6349076640687501</v>
      </c>
      <c r="F17" s="24" t="s">
        <v>7</v>
      </c>
      <c r="G17" s="8"/>
      <c r="H17" s="8"/>
      <c r="I17">
        <f t="shared" si="9"/>
        <v>0.122</v>
      </c>
      <c r="J17" s="16">
        <f>'2017'!J17</f>
        <v>0.391118354324897</v>
      </c>
      <c r="K17" s="16"/>
      <c r="L17" s="16">
        <f t="shared" si="10"/>
        <v>0.122</v>
      </c>
      <c r="M17" s="16"/>
      <c r="N17" s="16">
        <f>'2017'!J17</f>
        <v>0.391118354324897</v>
      </c>
      <c r="O17" s="8"/>
    </row>
    <row r="18" spans="1:15" x14ac:dyDescent="0.3">
      <c r="A18" s="17" t="s">
        <v>8</v>
      </c>
      <c r="B18">
        <v>25</v>
      </c>
      <c r="C18" s="8">
        <f t="shared" si="8"/>
        <v>1.8165640711875</v>
      </c>
      <c r="F18" s="24" t="s">
        <v>8</v>
      </c>
      <c r="G18" s="8"/>
      <c r="H18" s="8"/>
      <c r="I18">
        <f t="shared" si="9"/>
        <v>0.122</v>
      </c>
      <c r="J18" s="16">
        <f>'2017'!J18</f>
        <v>0.31852043575875089</v>
      </c>
      <c r="K18" s="16"/>
      <c r="L18" s="16">
        <f t="shared" si="10"/>
        <v>0.122</v>
      </c>
      <c r="M18" s="16"/>
      <c r="N18" s="16">
        <f>'2017'!J18</f>
        <v>0.31852043575875089</v>
      </c>
      <c r="O18" s="8"/>
    </row>
    <row r="19" spans="1:15" x14ac:dyDescent="0.3">
      <c r="A19" s="17" t="s">
        <v>9</v>
      </c>
      <c r="B19">
        <v>27.5</v>
      </c>
      <c r="C19" s="8">
        <f t="shared" si="8"/>
        <v>1.99822047830625</v>
      </c>
      <c r="F19" s="24" t="s">
        <v>9</v>
      </c>
      <c r="G19" s="8"/>
      <c r="H19" s="8"/>
      <c r="I19">
        <f t="shared" si="9"/>
        <v>0.122</v>
      </c>
      <c r="J19" s="16">
        <f>'2017'!J19</f>
        <v>0.2583581140792881</v>
      </c>
      <c r="K19" s="16"/>
      <c r="L19" s="16">
        <f t="shared" si="10"/>
        <v>0.122</v>
      </c>
      <c r="M19" s="16"/>
      <c r="N19" s="16">
        <f>'2017'!J19</f>
        <v>0.2583581140792881</v>
      </c>
      <c r="O19" s="8"/>
    </row>
    <row r="20" spans="1:15" x14ac:dyDescent="0.3">
      <c r="A20" s="17" t="s">
        <v>10</v>
      </c>
      <c r="B20">
        <v>7.5</v>
      </c>
      <c r="C20" s="8">
        <f t="shared" si="8"/>
        <v>0.54496922135625003</v>
      </c>
      <c r="F20" s="24" t="s">
        <v>10</v>
      </c>
      <c r="G20" s="8"/>
      <c r="H20" s="8"/>
      <c r="I20">
        <f t="shared" si="9"/>
        <v>0.122</v>
      </c>
      <c r="J20" s="16">
        <f>'2017'!J20</f>
        <v>0.20852115377088962</v>
      </c>
      <c r="K20" s="16"/>
      <c r="L20" s="16">
        <f t="shared" si="10"/>
        <v>0.122</v>
      </c>
      <c r="M20" s="16"/>
      <c r="N20" s="16">
        <f>'2017'!J20</f>
        <v>0.20852115377088962</v>
      </c>
      <c r="O20" s="8"/>
    </row>
    <row r="21" spans="1:15" x14ac:dyDescent="0.3">
      <c r="A21" s="17" t="s">
        <v>11</v>
      </c>
      <c r="B21">
        <v>0</v>
      </c>
      <c r="C21" s="8">
        <f t="shared" si="8"/>
        <v>0</v>
      </c>
      <c r="F21" s="24" t="s">
        <v>11</v>
      </c>
      <c r="G21" s="8"/>
      <c r="H21" s="8"/>
      <c r="I21">
        <f t="shared" si="9"/>
        <v>0.122</v>
      </c>
      <c r="J21" s="16">
        <f>'2017'!J21</f>
        <v>0.20623054710060093</v>
      </c>
      <c r="K21" s="16"/>
      <c r="L21" s="16">
        <f t="shared" si="10"/>
        <v>0.122</v>
      </c>
      <c r="M21" s="16"/>
      <c r="N21" s="16">
        <f>'2017'!J21</f>
        <v>0.20623054710060093</v>
      </c>
      <c r="O21" s="8"/>
    </row>
    <row r="22" spans="1:15" x14ac:dyDescent="0.3">
      <c r="A22" s="17" t="s">
        <v>12</v>
      </c>
      <c r="B22">
        <v>0</v>
      </c>
      <c r="C22" s="8">
        <f t="shared" si="8"/>
        <v>0</v>
      </c>
      <c r="F22" s="24" t="s">
        <v>12</v>
      </c>
      <c r="G22" s="8"/>
      <c r="H22" s="8"/>
      <c r="I22">
        <f t="shared" si="9"/>
        <v>0.122</v>
      </c>
      <c r="J22" s="16">
        <f>'2017'!J22</f>
        <v>0.17628714622641511</v>
      </c>
      <c r="K22" s="16"/>
      <c r="L22" s="16">
        <f t="shared" si="10"/>
        <v>0.122</v>
      </c>
      <c r="M22" s="16"/>
      <c r="N22" s="16">
        <f>'2017'!J22</f>
        <v>0.17628714622641511</v>
      </c>
      <c r="O22" s="8"/>
    </row>
    <row r="23" spans="1:15" x14ac:dyDescent="0.3">
      <c r="A23" s="17" t="s">
        <v>13</v>
      </c>
      <c r="B23">
        <v>0</v>
      </c>
      <c r="C23" s="8">
        <f t="shared" si="8"/>
        <v>0</v>
      </c>
      <c r="F23" s="24" t="s">
        <v>13</v>
      </c>
      <c r="G23" s="8"/>
      <c r="H23" s="8"/>
      <c r="I23">
        <f t="shared" si="9"/>
        <v>0.122</v>
      </c>
      <c r="J23" s="16">
        <f>'2017'!J23</f>
        <v>0.16459877197470851</v>
      </c>
      <c r="K23" s="16"/>
      <c r="L23" s="16">
        <f t="shared" si="10"/>
        <v>0.122</v>
      </c>
      <c r="M23" s="16"/>
      <c r="N23" s="16">
        <f>'2017'!J23</f>
        <v>0.16459877197470851</v>
      </c>
      <c r="O23" s="8"/>
    </row>
    <row r="24" spans="1:15" x14ac:dyDescent="0.3">
      <c r="A24" s="17" t="s">
        <v>138</v>
      </c>
      <c r="B24">
        <v>0</v>
      </c>
      <c r="C24" s="8">
        <f t="shared" si="8"/>
        <v>0</v>
      </c>
      <c r="F24" s="17" t="s">
        <v>138</v>
      </c>
      <c r="G24" s="8"/>
      <c r="H24" s="8"/>
      <c r="I24">
        <f t="shared" si="9"/>
        <v>0.122</v>
      </c>
      <c r="J24" s="16">
        <f>'2017'!J24</f>
        <v>0.15069629712872953</v>
      </c>
      <c r="K24" s="16"/>
      <c r="L24" s="16">
        <f t="shared" si="10"/>
        <v>0.122</v>
      </c>
      <c r="M24" s="16"/>
      <c r="N24" s="16">
        <f>'2017'!J24</f>
        <v>0.15069629712872953</v>
      </c>
      <c r="O24" s="8"/>
    </row>
    <row r="25" spans="1:15" x14ac:dyDescent="0.3">
      <c r="B25">
        <f>SUM(B15:B24)</f>
        <v>100</v>
      </c>
      <c r="F25" s="25" t="s">
        <v>43</v>
      </c>
      <c r="G25" s="7"/>
      <c r="H25" s="7"/>
      <c r="I25" s="2">
        <f>AVERAGE(I15:I24)</f>
        <v>0.12199999999999997</v>
      </c>
      <c r="J25" s="7">
        <f>(1/O12)*(SUM(S2:S11))</f>
        <v>0.26303187324421468</v>
      </c>
      <c r="L25" s="28">
        <f>AVERAGE(L15:L24)</f>
        <v>0.12199999999999997</v>
      </c>
      <c r="M25" s="28"/>
      <c r="N25" s="7">
        <f>AVERAGE(N15:N24)</f>
        <v>0.28652227753654758</v>
      </c>
      <c r="O25" s="7">
        <f>O39/O12</f>
        <v>0</v>
      </c>
    </row>
    <row r="26" spans="1:15" x14ac:dyDescent="0.3">
      <c r="K26" s="35"/>
      <c r="L26" s="35"/>
      <c r="M26" s="35"/>
      <c r="N26" s="35"/>
    </row>
    <row r="27" spans="1:15" ht="57.6" x14ac:dyDescent="0.3">
      <c r="A27" s="26" t="s">
        <v>95</v>
      </c>
      <c r="B27" s="18" t="s">
        <v>52</v>
      </c>
      <c r="F27" s="23" t="s">
        <v>107</v>
      </c>
      <c r="G27" s="23"/>
      <c r="H27" s="23"/>
      <c r="I27" s="23" t="s">
        <v>108</v>
      </c>
      <c r="J27" s="23" t="s">
        <v>109</v>
      </c>
      <c r="K27" s="23"/>
      <c r="L27" s="23" t="s">
        <v>136</v>
      </c>
      <c r="M27" s="23"/>
      <c r="N27" s="23" t="s">
        <v>144</v>
      </c>
      <c r="O27" s="23" t="s">
        <v>61</v>
      </c>
    </row>
    <row r="28" spans="1:15" x14ac:dyDescent="0.3">
      <c r="A28" s="17" t="s">
        <v>5</v>
      </c>
      <c r="B28" s="3">
        <v>3.05</v>
      </c>
      <c r="F28" s="24" t="s">
        <v>5</v>
      </c>
      <c r="I28" s="8">
        <f t="shared" ref="I28:J37" si="11">I2*I15</f>
        <v>6.6486245005462505E-2</v>
      </c>
      <c r="J28" s="8">
        <f t="shared" si="11"/>
        <v>4.1389640587842278</v>
      </c>
      <c r="K28" s="8"/>
      <c r="L28" s="8"/>
      <c r="M28" s="8"/>
      <c r="N28" s="8">
        <f t="shared" ref="N28:N37" si="12">N2*N15</f>
        <v>0.24995189999999995</v>
      </c>
      <c r="O28" s="8">
        <f t="shared" ref="O28:O37" si="13">SUM(I28:N28)</f>
        <v>4.4554022037896903</v>
      </c>
    </row>
    <row r="29" spans="1:15" x14ac:dyDescent="0.3">
      <c r="A29" s="17" t="s">
        <v>6</v>
      </c>
      <c r="B29" s="3">
        <v>3.9</v>
      </c>
      <c r="F29" s="24" t="s">
        <v>6</v>
      </c>
      <c r="I29" s="8">
        <f t="shared" si="11"/>
        <v>8.8648326673949993E-2</v>
      </c>
      <c r="J29" s="8">
        <f t="shared" si="11"/>
        <v>4.7124253589402905</v>
      </c>
      <c r="K29" s="8"/>
      <c r="L29" s="8"/>
      <c r="M29" s="8"/>
      <c r="N29" s="8">
        <f t="shared" si="12"/>
        <v>0.27879049999999994</v>
      </c>
      <c r="O29" s="8">
        <f t="shared" si="13"/>
        <v>5.079864185614241</v>
      </c>
    </row>
    <row r="30" spans="1:15" x14ac:dyDescent="0.3">
      <c r="A30" s="17" t="s">
        <v>7</v>
      </c>
      <c r="B30" s="3">
        <v>13.8</v>
      </c>
      <c r="F30" s="24" t="s">
        <v>7</v>
      </c>
      <c r="I30" s="8">
        <f t="shared" si="11"/>
        <v>0.1994587350163875</v>
      </c>
      <c r="J30" s="8">
        <f t="shared" si="11"/>
        <v>14.444320396218446</v>
      </c>
      <c r="K30" s="8"/>
      <c r="L30" s="8"/>
      <c r="M30" s="8"/>
      <c r="N30" s="8">
        <f t="shared" si="12"/>
        <v>0.82136809999999993</v>
      </c>
      <c r="O30" s="8">
        <f t="shared" si="13"/>
        <v>15.465147231234834</v>
      </c>
    </row>
    <row r="31" spans="1:15" x14ac:dyDescent="0.3">
      <c r="A31" s="17" t="s">
        <v>8</v>
      </c>
      <c r="B31" s="3">
        <v>12.9</v>
      </c>
      <c r="F31" s="24" t="s">
        <v>8</v>
      </c>
      <c r="I31" s="8">
        <f t="shared" si="11"/>
        <v>0.22162081668487499</v>
      </c>
      <c r="J31" s="8">
        <f t="shared" si="11"/>
        <v>10.965268228781222</v>
      </c>
      <c r="K31" s="8"/>
      <c r="L31" s="8"/>
      <c r="M31" s="8"/>
      <c r="N31" s="8">
        <f t="shared" si="12"/>
        <v>0.62423635</v>
      </c>
      <c r="O31" s="8">
        <f t="shared" si="13"/>
        <v>11.811125395466096</v>
      </c>
    </row>
    <row r="32" spans="1:15" x14ac:dyDescent="0.3">
      <c r="A32" s="17" t="s">
        <v>9</v>
      </c>
      <c r="B32" s="3">
        <v>21.5</v>
      </c>
      <c r="F32" s="24" t="s">
        <v>9</v>
      </c>
      <c r="I32" s="8">
        <f t="shared" si="11"/>
        <v>0.2437828983533625</v>
      </c>
      <c r="J32" s="8">
        <f t="shared" si="11"/>
        <v>15.052217151674618</v>
      </c>
      <c r="K32" s="8"/>
      <c r="L32" s="8"/>
      <c r="M32" s="8"/>
      <c r="N32" s="8">
        <f t="shared" si="12"/>
        <v>0.83319200000000015</v>
      </c>
      <c r="O32" s="8">
        <f t="shared" si="13"/>
        <v>16.129192050027982</v>
      </c>
    </row>
    <row r="33" spans="1:15" x14ac:dyDescent="0.3">
      <c r="A33" s="17" t="s">
        <v>10</v>
      </c>
      <c r="B33" s="3">
        <v>8.6</v>
      </c>
      <c r="F33" s="24" t="s">
        <v>10</v>
      </c>
      <c r="I33" s="8">
        <f t="shared" si="11"/>
        <v>6.6486245005462505E-2</v>
      </c>
      <c r="J33" s="8">
        <f t="shared" si="11"/>
        <v>4.9144794636289282</v>
      </c>
      <c r="K33" s="8"/>
      <c r="L33" s="8"/>
      <c r="M33" s="8"/>
      <c r="N33" s="8">
        <f t="shared" si="12"/>
        <v>0.26639619999999997</v>
      </c>
      <c r="O33" s="8">
        <f t="shared" si="13"/>
        <v>5.2473619086343906</v>
      </c>
    </row>
    <row r="34" spans="1:15" x14ac:dyDescent="0.3">
      <c r="A34" s="17" t="s">
        <v>11</v>
      </c>
      <c r="B34" s="3">
        <v>8.7188663104785835</v>
      </c>
      <c r="F34" s="24" t="s">
        <v>11</v>
      </c>
      <c r="I34" s="8">
        <f t="shared" si="11"/>
        <v>0</v>
      </c>
      <c r="J34" s="8">
        <f t="shared" si="11"/>
        <v>5.0120539126224806</v>
      </c>
      <c r="K34" s="8"/>
      <c r="L34" s="8"/>
      <c r="M34" s="8"/>
      <c r="N34" s="8">
        <f t="shared" si="12"/>
        <v>0.26424319999999996</v>
      </c>
      <c r="O34" s="8">
        <f t="shared" si="13"/>
        <v>5.2762971126224807</v>
      </c>
    </row>
    <row r="35" spans="1:15" x14ac:dyDescent="0.3">
      <c r="A35" s="17" t="s">
        <v>12</v>
      </c>
      <c r="B35" s="3">
        <v>10.9</v>
      </c>
      <c r="F35" s="24" t="s">
        <v>12</v>
      </c>
      <c r="I35">
        <f t="shared" si="11"/>
        <v>0</v>
      </c>
      <c r="J35" s="8">
        <f t="shared" si="11"/>
        <v>5.3945508562068136</v>
      </c>
      <c r="K35" s="8"/>
      <c r="L35" s="8"/>
      <c r="M35" s="8"/>
      <c r="N35" s="8">
        <f t="shared" si="12"/>
        <v>0.28403384999999998</v>
      </c>
      <c r="O35" s="8">
        <f t="shared" si="13"/>
        <v>5.6785847062068138</v>
      </c>
    </row>
    <row r="36" spans="1:15" x14ac:dyDescent="0.3">
      <c r="A36" s="17" t="s">
        <v>13</v>
      </c>
      <c r="B36" s="3">
        <v>9.296401917693359</v>
      </c>
      <c r="F36" s="24" t="s">
        <v>13</v>
      </c>
      <c r="I36">
        <f t="shared" si="11"/>
        <v>0</v>
      </c>
      <c r="J36" s="8">
        <f t="shared" si="11"/>
        <v>4.2784076500000001</v>
      </c>
      <c r="K36" s="8"/>
      <c r="L36" s="8"/>
      <c r="M36" s="8"/>
      <c r="N36" s="8">
        <f t="shared" si="12"/>
        <v>0.22517935000000003</v>
      </c>
      <c r="O36" s="8">
        <f t="shared" si="13"/>
        <v>4.5035870000000005</v>
      </c>
    </row>
    <row r="37" spans="1:15" x14ac:dyDescent="0.3">
      <c r="A37" s="17" t="s">
        <v>138</v>
      </c>
      <c r="B37" s="3">
        <v>7</v>
      </c>
      <c r="F37" s="17" t="s">
        <v>138</v>
      </c>
      <c r="I37">
        <f t="shared" si="11"/>
        <v>0</v>
      </c>
      <c r="J37" s="8">
        <f t="shared" si="11"/>
        <v>4.537024778648501</v>
      </c>
      <c r="K37" s="7"/>
      <c r="L37" s="8">
        <f>L24*ForecastingBuildingStock!H12</f>
        <v>0.55291111442999996</v>
      </c>
      <c r="M37" s="7"/>
      <c r="N37" s="8">
        <f t="shared" si="12"/>
        <v>0.13409709999999997</v>
      </c>
      <c r="O37" s="8">
        <f t="shared" si="13"/>
        <v>5.2240329930785006</v>
      </c>
    </row>
    <row r="38" spans="1:15" x14ac:dyDescent="0.3">
      <c r="A38" s="17"/>
      <c r="B38" s="3"/>
      <c r="F38" s="36" t="s">
        <v>15</v>
      </c>
      <c r="G38" s="7"/>
      <c r="H38" s="7"/>
      <c r="I38" s="7">
        <f>SUM(I27:I36)</f>
        <v>0.88648326673950006</v>
      </c>
      <c r="J38" s="7">
        <f>SUM(J27:J36)</f>
        <v>68.91268707685704</v>
      </c>
      <c r="K38" s="7"/>
      <c r="L38" s="7">
        <f>SUM(L28:L37)</f>
        <v>0.55291111442999996</v>
      </c>
      <c r="M38" s="7"/>
      <c r="N38" s="7">
        <f>SUM(N27:N37)</f>
        <v>3.9814885500000003</v>
      </c>
      <c r="O38" s="7">
        <f>SUM(O27:O37)</f>
        <v>78.870594786675014</v>
      </c>
    </row>
    <row r="39" spans="1:15" x14ac:dyDescent="0.3">
      <c r="F39" s="25"/>
      <c r="I39" s="7"/>
      <c r="J39" s="7"/>
      <c r="L39" s="7"/>
      <c r="M39" s="7"/>
      <c r="N39" s="7"/>
      <c r="O39" s="7"/>
    </row>
    <row r="40" spans="1:15" x14ac:dyDescent="0.3">
      <c r="A40" s="26" t="s">
        <v>98</v>
      </c>
      <c r="B40" s="26" t="s">
        <v>52</v>
      </c>
      <c r="C40" s="26" t="s">
        <v>99</v>
      </c>
    </row>
    <row r="41" spans="1:15" x14ac:dyDescent="0.3">
      <c r="A41" s="17" t="s">
        <v>5</v>
      </c>
      <c r="B41" s="3">
        <v>13.123028391167241</v>
      </c>
      <c r="C41" s="8">
        <f>(ForecastingBuildingStock!$H$20/100)*B41</f>
        <v>0.15689054235457472</v>
      </c>
    </row>
    <row r="42" spans="1:15" x14ac:dyDescent="0.3">
      <c r="A42" s="17" t="s">
        <v>6</v>
      </c>
      <c r="B42" s="3">
        <v>11.230283911672007</v>
      </c>
      <c r="C42" s="8">
        <f>(ForecastingBuildingStock!$H$20/100)*B42</f>
        <v>0.13426209874574233</v>
      </c>
    </row>
    <row r="43" spans="1:15" x14ac:dyDescent="0.3">
      <c r="A43" s="17" t="s">
        <v>7</v>
      </c>
      <c r="B43" s="3">
        <v>28.391167192428831</v>
      </c>
      <c r="C43" s="8">
        <f>(ForecastingBuildingStock!$H$20/100)*B43</f>
        <v>0.33942665413248985</v>
      </c>
    </row>
    <row r="44" spans="1:15" x14ac:dyDescent="0.3">
      <c r="A44" s="17" t="s">
        <v>8</v>
      </c>
      <c r="B44" s="3">
        <v>21.135646687697275</v>
      </c>
      <c r="C44" s="8">
        <f>(ForecastingBuildingStock!$H$20/100)*B44</f>
        <v>0.25268428696530104</v>
      </c>
    </row>
    <row r="45" spans="1:15" x14ac:dyDescent="0.3">
      <c r="A45" s="17" t="s">
        <v>9</v>
      </c>
      <c r="B45" s="3">
        <v>21.57728706624604</v>
      </c>
      <c r="C45" s="8">
        <f>(ForecastingBuildingStock!$H$20/100)*B45</f>
        <v>0.25796425714069382</v>
      </c>
    </row>
    <row r="46" spans="1:15" x14ac:dyDescent="0.3">
      <c r="A46" s="17" t="s">
        <v>10</v>
      </c>
      <c r="B46" s="3">
        <v>3.4069400630913971</v>
      </c>
      <c r="C46" s="8">
        <f>(ForecastingBuildingStock!$H$20/100)*B46</f>
        <v>4.0731198495898034E-2</v>
      </c>
    </row>
    <row r="47" spans="1:15" x14ac:dyDescent="0.3">
      <c r="A47" s="17" t="s">
        <v>11</v>
      </c>
      <c r="B47" s="3">
        <v>0.88328075709797715</v>
      </c>
      <c r="C47" s="8">
        <f>(ForecastingBuildingStock!$H$20/100)*B47</f>
        <v>1.055994035079086E-2</v>
      </c>
    </row>
    <row r="48" spans="1:15" x14ac:dyDescent="0.3">
      <c r="A48" s="17" t="s">
        <v>12</v>
      </c>
      <c r="B48" s="3">
        <v>0.2523659305992299</v>
      </c>
      <c r="C48" s="8">
        <f>(ForecastingBuildingStock!$H$20/100)*B48</f>
        <v>3.0171258145093773E-3</v>
      </c>
    </row>
    <row r="49" spans="1:3" x14ac:dyDescent="0.3">
      <c r="A49" s="17" t="s">
        <v>13</v>
      </c>
      <c r="B49" s="3">
        <v>0</v>
      </c>
      <c r="C49" s="8">
        <f>(ForecastingBuildingStock!$H$20/100)*B49</f>
        <v>0</v>
      </c>
    </row>
    <row r="50" spans="1:3" x14ac:dyDescent="0.3">
      <c r="A50" s="17" t="s">
        <v>138</v>
      </c>
      <c r="B50">
        <v>0</v>
      </c>
      <c r="C50" s="8">
        <f>(ForecastingBuildingStock!$H$20/100)*B50</f>
        <v>0</v>
      </c>
    </row>
    <row r="51" spans="1:3" x14ac:dyDescent="0.3">
      <c r="B51">
        <f>SUM(B41:B50)</f>
        <v>100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09642-5153-4F82-A6FC-273D16AF889B}">
  <dimension ref="A1:S51"/>
  <sheetViews>
    <sheetView topLeftCell="A24" workbookViewId="0">
      <selection activeCell="B15" sqref="B15:B22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0" width="17.109375" customWidth="1"/>
    <col min="11" max="11" width="15.109375" customWidth="1"/>
    <col min="12" max="12" width="16.21875" customWidth="1"/>
    <col min="13" max="14" width="22.6640625" customWidth="1"/>
    <col min="15" max="15" width="23.109375" customWidth="1"/>
  </cols>
  <sheetData>
    <row r="1" spans="1:19" ht="66" customHeight="1" x14ac:dyDescent="0.3">
      <c r="A1" s="30">
        <v>2021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SUM(C15,C41)</f>
        <v>0.48229561098124996</v>
      </c>
      <c r="I2" s="8">
        <f>IF(H2&gt;=M2,0,C15)</f>
        <v>0.36748346700124995</v>
      </c>
      <c r="J2" s="8">
        <f>M2-I2-K2</f>
        <v>7.9464335993455624</v>
      </c>
      <c r="K2" s="8">
        <f>IF(H2&gt;=M2,0,C41)</f>
        <v>0.11481214397999999</v>
      </c>
      <c r="L2" s="8"/>
      <c r="M2" s="8">
        <f>O2-N2</f>
        <v>8.4287292103268125</v>
      </c>
      <c r="N2" s="8">
        <f>'2017'!N2</f>
        <v>0.47609999999999997</v>
      </c>
      <c r="O2" s="8">
        <f>'2020'!O2-'2020'!K2</f>
        <v>8.9048292103268132</v>
      </c>
      <c r="Q2" s="3">
        <f>O2</f>
        <v>8.9048292103268132</v>
      </c>
      <c r="R2" s="3">
        <f>J15</f>
        <v>0.52499873976055444</v>
      </c>
      <c r="S2" s="3">
        <f>Q2*R2</f>
        <v>4.6750241132045502</v>
      </c>
    </row>
    <row r="3" spans="1:19" x14ac:dyDescent="0.3">
      <c r="A3" t="s">
        <v>33</v>
      </c>
      <c r="B3">
        <f>ForecastingBuildingStock!I10</f>
        <v>2.5</v>
      </c>
      <c r="F3" s="24" t="s">
        <v>6</v>
      </c>
      <c r="G3" s="3"/>
      <c r="H3" s="3">
        <f t="shared" ref="H3:H11" si="0">SUM(C16,C42)</f>
        <v>0.69745961546587498</v>
      </c>
      <c r="I3" s="8">
        <f>IF(H3&gt;=M3,0,IF(I2=0,C16+C15,C16))</f>
        <v>0.55122520050187496</v>
      </c>
      <c r="J3" s="8">
        <f>M3-I3-K3</f>
        <v>10.14398461260226</v>
      </c>
      <c r="K3" s="8">
        <f>IF(H3&gt;=M3,0,IF(K2=0,C42+C41,C42))</f>
        <v>0.14623441496399997</v>
      </c>
      <c r="L3" s="8"/>
      <c r="M3" s="8">
        <f t="shared" ref="M3:M12" si="1">O3-N3</f>
        <v>10.841444228068136</v>
      </c>
      <c r="N3" s="8">
        <f>'2017'!N3</f>
        <v>0.59839999999999993</v>
      </c>
      <c r="O3" s="8">
        <f>'2020'!O3-'2020'!K3</f>
        <v>11.439844228068136</v>
      </c>
      <c r="Q3" s="3">
        <f t="shared" ref="Q3:Q11" si="2">O3</f>
        <v>11.439844228068136</v>
      </c>
      <c r="R3" s="3">
        <f t="shared" ref="R3:R11" si="3">J16</f>
        <v>0.4658932152406417</v>
      </c>
      <c r="S3" s="3">
        <f t="shared" ref="S3:S11" si="4">Q3*R3</f>
        <v>5.3297458092667602</v>
      </c>
    </row>
    <row r="4" spans="1:19" x14ac:dyDescent="0.3">
      <c r="A4" t="s">
        <v>74</v>
      </c>
      <c r="B4" s="3">
        <f>ForecastingBuildingStock!I26</f>
        <v>7.3496693400249988</v>
      </c>
      <c r="F4" s="24" t="s">
        <v>7</v>
      </c>
      <c r="G4" s="3"/>
      <c r="H4" s="3">
        <f t="shared" si="0"/>
        <v>2.0101975222856248</v>
      </c>
      <c r="I4" s="8">
        <f t="shared" ref="I4:I11" si="5">IF(H4&gt;=M4,0,IF(I3=0,C17+C16,C17))</f>
        <v>1.6536756015056246</v>
      </c>
      <c r="J4" s="8">
        <f t="shared" ref="J4:J11" si="6">M4-I4-K4</f>
        <v>36.555527211594516</v>
      </c>
      <c r="K4" s="8">
        <f t="shared" ref="K4:K11" si="7">IF(H4&gt;=M4,0,IF(K3=0,C43+C42,C43))</f>
        <v>0.35652192077999995</v>
      </c>
      <c r="L4" s="8"/>
      <c r="M4" s="8">
        <f t="shared" si="1"/>
        <v>38.565724733880138</v>
      </c>
      <c r="N4" s="8">
        <f>'2017'!N4</f>
        <v>2.10005</v>
      </c>
      <c r="O4" s="8">
        <f>'2020'!O4-'2020'!K4</f>
        <v>40.665774733880141</v>
      </c>
      <c r="Q4" s="3">
        <f t="shared" si="2"/>
        <v>40.665774733880141</v>
      </c>
      <c r="R4" s="3">
        <f t="shared" si="3"/>
        <v>0.391118354324897</v>
      </c>
      <c r="S4" s="3">
        <f t="shared" si="4"/>
        <v>15.905130891262177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1.9135136115656246</v>
      </c>
      <c r="I5" s="8">
        <f t="shared" si="5"/>
        <v>1.6536756015056246</v>
      </c>
      <c r="J5" s="8">
        <f t="shared" si="6"/>
        <v>34.328685356989574</v>
      </c>
      <c r="K5" s="8">
        <f t="shared" si="7"/>
        <v>0.25983801005999996</v>
      </c>
      <c r="L5" s="8"/>
      <c r="M5" s="8">
        <f t="shared" si="1"/>
        <v>36.242198968555201</v>
      </c>
      <c r="N5" s="8">
        <f>'2017'!N5</f>
        <v>1.9598</v>
      </c>
      <c r="O5" s="8">
        <f>'2020'!O5-'2020'!K5</f>
        <v>38.201998968555202</v>
      </c>
      <c r="Q5" s="3">
        <f t="shared" si="2"/>
        <v>38.201998968555202</v>
      </c>
      <c r="R5" s="3">
        <f t="shared" si="3"/>
        <v>0.31852043575875089</v>
      </c>
      <c r="S5" s="3">
        <f t="shared" si="4"/>
        <v>12.168117358319554</v>
      </c>
    </row>
    <row r="6" spans="1:19" x14ac:dyDescent="0.3">
      <c r="A6" t="s">
        <v>21</v>
      </c>
      <c r="B6">
        <f>ForecastingBuildingStock!I14</f>
        <v>0.122</v>
      </c>
      <c r="F6" s="24" t="s">
        <v>9</v>
      </c>
      <c r="G6" s="3"/>
      <c r="H6" s="3">
        <f t="shared" si="0"/>
        <v>2.2846227252188749</v>
      </c>
      <c r="I6" s="8">
        <f t="shared" si="5"/>
        <v>2.0211590685068748</v>
      </c>
      <c r="J6" s="8">
        <f t="shared" si="6"/>
        <v>57.974656072530017</v>
      </c>
      <c r="K6" s="8">
        <f t="shared" si="7"/>
        <v>0.26346365671199995</v>
      </c>
      <c r="L6" s="8"/>
      <c r="M6" s="8">
        <f t="shared" si="1"/>
        <v>60.259278797748891</v>
      </c>
      <c r="N6" s="8">
        <f>'2017'!N6</f>
        <v>3.2249499999999998</v>
      </c>
      <c r="O6" s="8">
        <f>'2020'!O6-'2020'!K6</f>
        <v>63.484228797748891</v>
      </c>
      <c r="Q6" s="3">
        <f t="shared" si="2"/>
        <v>63.484228797748891</v>
      </c>
      <c r="R6" s="3">
        <f t="shared" si="3"/>
        <v>0.2583581140792881</v>
      </c>
      <c r="S6" s="3">
        <f t="shared" si="4"/>
        <v>16.401665625964434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0.77847469382649992</v>
      </c>
      <c r="I7" s="8">
        <f t="shared" si="5"/>
        <v>0.73496693400249991</v>
      </c>
      <c r="J7" s="8">
        <f t="shared" si="6"/>
        <v>23.334748274239114</v>
      </c>
      <c r="K7" s="8">
        <f t="shared" si="7"/>
        <v>4.3507759823999993E-2</v>
      </c>
      <c r="L7" s="8"/>
      <c r="M7" s="8">
        <f t="shared" si="1"/>
        <v>24.113222968065614</v>
      </c>
      <c r="N7" s="8">
        <f>'2017'!N7</f>
        <v>1.2775499999999997</v>
      </c>
      <c r="O7" s="8">
        <f>'2020'!O7-'2020'!K7</f>
        <v>25.390772968065615</v>
      </c>
      <c r="Q7" s="3">
        <f t="shared" si="2"/>
        <v>25.390772968065615</v>
      </c>
      <c r="R7" s="3">
        <f t="shared" si="3"/>
        <v>0.20852115377088962</v>
      </c>
      <c r="S7" s="3">
        <f t="shared" si="4"/>
        <v>5.2945132744357579</v>
      </c>
    </row>
    <row r="8" spans="1:19" x14ac:dyDescent="0.3">
      <c r="A8" t="s">
        <v>31</v>
      </c>
      <c r="B8" s="8">
        <f>B4*B6</f>
        <v>0.89665965948304982</v>
      </c>
      <c r="F8" s="24" t="s">
        <v>11</v>
      </c>
      <c r="G8" s="3"/>
      <c r="H8" s="3">
        <f t="shared" si="0"/>
        <v>0.38077750472524996</v>
      </c>
      <c r="I8" s="8">
        <f t="shared" si="5"/>
        <v>0.36748346700124995</v>
      </c>
      <c r="J8" s="8">
        <f t="shared" si="6"/>
        <v>23.922382153662124</v>
      </c>
      <c r="K8" s="8">
        <f t="shared" si="7"/>
        <v>1.3294037723999999E-2</v>
      </c>
      <c r="L8" s="8"/>
      <c r="M8" s="8">
        <f t="shared" si="1"/>
        <v>24.303159658387372</v>
      </c>
      <c r="N8" s="8">
        <f>'2017'!N8</f>
        <v>1.2812999999999999</v>
      </c>
      <c r="O8" s="8">
        <f>'2020'!O8-'2020'!K8</f>
        <v>25.58445965838737</v>
      </c>
      <c r="Q8" s="3">
        <f t="shared" si="2"/>
        <v>25.58445965838737</v>
      </c>
      <c r="R8" s="3">
        <f t="shared" si="3"/>
        <v>0.20623054710060093</v>
      </c>
      <c r="S8" s="3">
        <f t="shared" si="4"/>
        <v>5.2762971126224807</v>
      </c>
    </row>
    <row r="9" spans="1:19" x14ac:dyDescent="0.3">
      <c r="F9" s="24" t="s">
        <v>12</v>
      </c>
      <c r="G9" s="3"/>
      <c r="H9" s="3">
        <f t="shared" si="0"/>
        <v>7.2512933039999986E-3</v>
      </c>
      <c r="I9" s="8">
        <f t="shared" si="5"/>
        <v>0</v>
      </c>
      <c r="J9" s="8">
        <f t="shared" si="6"/>
        <v>30.593680037663827</v>
      </c>
      <c r="K9" s="8">
        <f t="shared" si="7"/>
        <v>7.2512933039999986E-3</v>
      </c>
      <c r="L9" s="8"/>
      <c r="M9" s="8">
        <f t="shared" si="1"/>
        <v>30.600931330967828</v>
      </c>
      <c r="N9" s="8">
        <f>'2017'!N9</f>
        <v>1.6111999999999997</v>
      </c>
      <c r="O9" s="8">
        <f>'2020'!O9-'2020'!K9</f>
        <v>32.212131330967829</v>
      </c>
      <c r="Q9" s="3">
        <f t="shared" si="2"/>
        <v>32.212131330967829</v>
      </c>
      <c r="R9" s="3">
        <f t="shared" si="3"/>
        <v>0.17628714622641511</v>
      </c>
      <c r="S9" s="3">
        <f t="shared" si="4"/>
        <v>5.6785847062068129</v>
      </c>
    </row>
    <row r="10" spans="1:19" x14ac:dyDescent="0.3">
      <c r="F10" s="24" t="s">
        <v>13</v>
      </c>
      <c r="G10" s="3"/>
      <c r="H10" s="3">
        <f t="shared" si="0"/>
        <v>3.6256466519999993E-3</v>
      </c>
      <c r="I10" s="8">
        <f t="shared" si="5"/>
        <v>0</v>
      </c>
      <c r="J10" s="8">
        <f t="shared" si="6"/>
        <v>25.989324353348</v>
      </c>
      <c r="K10" s="8">
        <f t="shared" si="7"/>
        <v>3.6256466519999993E-3</v>
      </c>
      <c r="L10" s="8"/>
      <c r="M10" s="8">
        <f t="shared" si="1"/>
        <v>25.99295</v>
      </c>
      <c r="N10" s="8">
        <f>'2017'!N10</f>
        <v>1.3680500000000002</v>
      </c>
      <c r="O10" s="8">
        <f>'2020'!O10-'2020'!K10</f>
        <v>27.361000000000001</v>
      </c>
      <c r="Q10" s="3">
        <f t="shared" si="2"/>
        <v>27.361000000000001</v>
      </c>
      <c r="R10" s="3">
        <f t="shared" si="3"/>
        <v>0.16459877197470851</v>
      </c>
      <c r="S10" s="3">
        <f t="shared" si="4"/>
        <v>4.5035869999999996</v>
      </c>
    </row>
    <row r="11" spans="1:19" x14ac:dyDescent="0.3">
      <c r="F11" s="17" t="s">
        <v>138</v>
      </c>
      <c r="G11" s="3"/>
      <c r="H11" s="3">
        <f t="shared" si="0"/>
        <v>0</v>
      </c>
      <c r="I11" s="8">
        <f t="shared" si="5"/>
        <v>0</v>
      </c>
      <c r="J11" s="8">
        <f t="shared" si="6"/>
        <v>34.639133704999999</v>
      </c>
      <c r="K11" s="8">
        <f t="shared" si="7"/>
        <v>0</v>
      </c>
      <c r="L11" s="8">
        <f>ForecastingBuildingStock!I12</f>
        <v>4.5815625208500004</v>
      </c>
      <c r="M11" s="8">
        <f t="shared" si="1"/>
        <v>34.639133704999999</v>
      </c>
      <c r="N11" s="8">
        <f>'2017'!N11</f>
        <v>0.88985000000000003</v>
      </c>
      <c r="O11" s="8">
        <f>('2020'!O11-'2020'!I11-'2020'!K11)+'2020'!L11</f>
        <v>35.528983705000002</v>
      </c>
      <c r="Q11" s="3">
        <f t="shared" si="2"/>
        <v>35.528983705000002</v>
      </c>
      <c r="R11" s="3">
        <f t="shared" si="3"/>
        <v>0.15069629712872953</v>
      </c>
      <c r="S11" s="3">
        <f t="shared" si="4"/>
        <v>5.35408628509047</v>
      </c>
    </row>
    <row r="12" spans="1:19" x14ac:dyDescent="0.3">
      <c r="F12" s="25" t="s">
        <v>15</v>
      </c>
      <c r="G12" s="5"/>
      <c r="H12" s="5"/>
      <c r="I12" s="5">
        <f>ForecastingBuildingStock!I26</f>
        <v>7.3496693400249988</v>
      </c>
      <c r="J12" s="7">
        <f>M12-I12-K12</f>
        <v>285.428555376975</v>
      </c>
      <c r="K12" s="5">
        <f>SUM(K2:K11)</f>
        <v>1.2085488839999998</v>
      </c>
      <c r="L12" s="5">
        <f>SUM(L2:L11)</f>
        <v>4.5815625208500004</v>
      </c>
      <c r="M12" s="7">
        <f t="shared" si="1"/>
        <v>293.98677360099998</v>
      </c>
      <c r="N12" s="7">
        <f>'2017'!N12</f>
        <v>14.78725</v>
      </c>
      <c r="O12" s="5">
        <f>SUM(O2:O11)</f>
        <v>308.77402360099995</v>
      </c>
    </row>
    <row r="14" spans="1:19" ht="55.2" customHeight="1" x14ac:dyDescent="0.3">
      <c r="A14" s="32" t="s">
        <v>51</v>
      </c>
      <c r="B14" s="18" t="s">
        <v>52</v>
      </c>
      <c r="F14" s="23" t="s">
        <v>50</v>
      </c>
      <c r="G14" s="23"/>
      <c r="H14" s="23"/>
      <c r="I14" s="23" t="s">
        <v>112</v>
      </c>
      <c r="J14" s="23" t="s">
        <v>113</v>
      </c>
      <c r="K14" s="23"/>
      <c r="L14" s="23" t="s">
        <v>135</v>
      </c>
      <c r="M14" s="23"/>
      <c r="N14" s="23" t="s">
        <v>143</v>
      </c>
      <c r="O14" s="23" t="s">
        <v>106</v>
      </c>
    </row>
    <row r="15" spans="1:19" x14ac:dyDescent="0.3">
      <c r="A15" s="17" t="s">
        <v>5</v>
      </c>
      <c r="B15">
        <v>5</v>
      </c>
      <c r="C15" s="8">
        <f>($I$12/100)*B15</f>
        <v>0.36748346700124995</v>
      </c>
      <c r="D15">
        <v>5</v>
      </c>
      <c r="F15" s="24" t="s">
        <v>5</v>
      </c>
      <c r="G15" s="8"/>
      <c r="H15" s="8"/>
      <c r="I15">
        <f>$B$6</f>
        <v>0.122</v>
      </c>
      <c r="J15" s="16">
        <f>'2017'!J15</f>
        <v>0.52499873976055444</v>
      </c>
      <c r="K15" s="16"/>
      <c r="L15" s="16">
        <f>$B$6</f>
        <v>0.122</v>
      </c>
      <c r="M15" s="16"/>
      <c r="N15" s="16">
        <f>'2017'!J15</f>
        <v>0.52499873976055444</v>
      </c>
      <c r="O15" s="8"/>
    </row>
    <row r="16" spans="1:19" x14ac:dyDescent="0.3">
      <c r="A16" s="17" t="s">
        <v>6</v>
      </c>
      <c r="B16">
        <v>7.5</v>
      </c>
      <c r="C16" s="8">
        <f t="shared" ref="C16:C24" si="8">($I$12/100)*B16</f>
        <v>0.55122520050187496</v>
      </c>
      <c r="D16">
        <v>10</v>
      </c>
      <c r="F16" s="24" t="s">
        <v>6</v>
      </c>
      <c r="G16" s="8"/>
      <c r="H16" s="8"/>
      <c r="I16">
        <f t="shared" ref="I16:I24" si="9">$B$6</f>
        <v>0.122</v>
      </c>
      <c r="J16" s="16">
        <f>'2017'!J16</f>
        <v>0.4658932152406417</v>
      </c>
      <c r="K16" s="16"/>
      <c r="L16" s="16">
        <f t="shared" ref="L16:L24" si="10">$B$6</f>
        <v>0.122</v>
      </c>
      <c r="M16" s="16"/>
      <c r="N16" s="16">
        <f>'2017'!J16</f>
        <v>0.4658932152406417</v>
      </c>
      <c r="O16" s="8"/>
    </row>
    <row r="17" spans="1:15" x14ac:dyDescent="0.3">
      <c r="A17" s="17" t="s">
        <v>7</v>
      </c>
      <c r="B17">
        <v>22.5</v>
      </c>
      <c r="C17" s="8">
        <f t="shared" si="8"/>
        <v>1.6536756015056246</v>
      </c>
      <c r="D17">
        <v>25</v>
      </c>
      <c r="F17" s="24" t="s">
        <v>7</v>
      </c>
      <c r="G17" s="8"/>
      <c r="H17" s="8"/>
      <c r="I17">
        <f t="shared" si="9"/>
        <v>0.122</v>
      </c>
      <c r="J17" s="16">
        <f>'2017'!J17</f>
        <v>0.391118354324897</v>
      </c>
      <c r="K17" s="16"/>
      <c r="L17" s="16">
        <f t="shared" si="10"/>
        <v>0.122</v>
      </c>
      <c r="M17" s="16"/>
      <c r="N17" s="16">
        <f>'2017'!J17</f>
        <v>0.391118354324897</v>
      </c>
      <c r="O17" s="8"/>
    </row>
    <row r="18" spans="1:15" x14ac:dyDescent="0.3">
      <c r="A18" s="17" t="s">
        <v>8</v>
      </c>
      <c r="B18">
        <v>22.5</v>
      </c>
      <c r="C18" s="8">
        <f t="shared" si="8"/>
        <v>1.6536756015056246</v>
      </c>
      <c r="D18">
        <v>25</v>
      </c>
      <c r="F18" s="24" t="s">
        <v>8</v>
      </c>
      <c r="G18" s="8"/>
      <c r="H18" s="8"/>
      <c r="I18">
        <f t="shared" si="9"/>
        <v>0.122</v>
      </c>
      <c r="J18" s="16">
        <f>'2017'!J18</f>
        <v>0.31852043575875089</v>
      </c>
      <c r="K18" s="16"/>
      <c r="L18" s="16">
        <f t="shared" si="10"/>
        <v>0.122</v>
      </c>
      <c r="M18" s="16"/>
      <c r="N18" s="16">
        <f>'2017'!J18</f>
        <v>0.31852043575875089</v>
      </c>
      <c r="O18" s="8"/>
    </row>
    <row r="19" spans="1:15" x14ac:dyDescent="0.3">
      <c r="A19" s="17" t="s">
        <v>9</v>
      </c>
      <c r="B19">
        <v>27.5</v>
      </c>
      <c r="C19" s="8">
        <f t="shared" si="8"/>
        <v>2.0211590685068748</v>
      </c>
      <c r="D19">
        <v>25</v>
      </c>
      <c r="F19" s="24" t="s">
        <v>9</v>
      </c>
      <c r="G19" s="8"/>
      <c r="H19" s="8"/>
      <c r="I19">
        <f t="shared" si="9"/>
        <v>0.122</v>
      </c>
      <c r="J19" s="16">
        <f>'2017'!J19</f>
        <v>0.2583581140792881</v>
      </c>
      <c r="K19" s="16"/>
      <c r="L19" s="16">
        <f t="shared" si="10"/>
        <v>0.122</v>
      </c>
      <c r="M19" s="16"/>
      <c r="N19" s="16">
        <f>'2017'!J19</f>
        <v>0.2583581140792881</v>
      </c>
      <c r="O19" s="8"/>
    </row>
    <row r="20" spans="1:15" x14ac:dyDescent="0.3">
      <c r="A20" s="17" t="s">
        <v>10</v>
      </c>
      <c r="B20">
        <v>10</v>
      </c>
      <c r="C20" s="8">
        <f t="shared" si="8"/>
        <v>0.73496693400249991</v>
      </c>
      <c r="D20">
        <v>10</v>
      </c>
      <c r="F20" s="24" t="s">
        <v>10</v>
      </c>
      <c r="G20" s="8"/>
      <c r="H20" s="8"/>
      <c r="I20">
        <f t="shared" si="9"/>
        <v>0.122</v>
      </c>
      <c r="J20" s="16">
        <f>'2017'!J20</f>
        <v>0.20852115377088962</v>
      </c>
      <c r="K20" s="16"/>
      <c r="L20" s="16">
        <f t="shared" si="10"/>
        <v>0.122</v>
      </c>
      <c r="M20" s="16"/>
      <c r="N20" s="16">
        <f>'2017'!J20</f>
        <v>0.20852115377088962</v>
      </c>
      <c r="O20" s="8"/>
    </row>
    <row r="21" spans="1:15" x14ac:dyDescent="0.3">
      <c r="A21" s="17" t="s">
        <v>11</v>
      </c>
      <c r="B21">
        <v>5</v>
      </c>
      <c r="C21" s="8">
        <f t="shared" si="8"/>
        <v>0.36748346700124995</v>
      </c>
      <c r="D21">
        <v>0</v>
      </c>
      <c r="F21" s="24" t="s">
        <v>11</v>
      </c>
      <c r="G21" s="8"/>
      <c r="H21" s="8"/>
      <c r="I21">
        <f t="shared" si="9"/>
        <v>0.122</v>
      </c>
      <c r="J21" s="16">
        <f>'2017'!J21</f>
        <v>0.20623054710060093</v>
      </c>
      <c r="K21" s="16"/>
      <c r="L21" s="16">
        <f t="shared" si="10"/>
        <v>0.122</v>
      </c>
      <c r="M21" s="16"/>
      <c r="N21" s="16">
        <f>'2017'!J21</f>
        <v>0.20623054710060093</v>
      </c>
      <c r="O21" s="8"/>
    </row>
    <row r="22" spans="1:15" x14ac:dyDescent="0.3">
      <c r="A22" s="17" t="s">
        <v>12</v>
      </c>
      <c r="B22">
        <v>0</v>
      </c>
      <c r="C22" s="8">
        <f t="shared" si="8"/>
        <v>0</v>
      </c>
      <c r="D22">
        <v>0</v>
      </c>
      <c r="F22" s="24" t="s">
        <v>12</v>
      </c>
      <c r="G22" s="8"/>
      <c r="H22" s="8"/>
      <c r="I22">
        <f t="shared" si="9"/>
        <v>0.122</v>
      </c>
      <c r="J22" s="16">
        <f>'2017'!J22</f>
        <v>0.17628714622641511</v>
      </c>
      <c r="K22" s="16"/>
      <c r="L22" s="16">
        <f t="shared" si="10"/>
        <v>0.122</v>
      </c>
      <c r="M22" s="16"/>
      <c r="N22" s="16">
        <f>'2017'!J22</f>
        <v>0.17628714622641511</v>
      </c>
      <c r="O22" s="8"/>
    </row>
    <row r="23" spans="1:15" x14ac:dyDescent="0.3">
      <c r="A23" s="17" t="s">
        <v>13</v>
      </c>
      <c r="B23">
        <v>0</v>
      </c>
      <c r="C23" s="8">
        <f t="shared" si="8"/>
        <v>0</v>
      </c>
      <c r="D23">
        <v>0</v>
      </c>
      <c r="F23" s="24" t="s">
        <v>13</v>
      </c>
      <c r="G23" s="8"/>
      <c r="H23" s="8"/>
      <c r="I23">
        <f t="shared" si="9"/>
        <v>0.122</v>
      </c>
      <c r="J23" s="16">
        <f>'2017'!J23</f>
        <v>0.16459877197470851</v>
      </c>
      <c r="K23" s="16"/>
      <c r="L23" s="16">
        <f t="shared" si="10"/>
        <v>0.122</v>
      </c>
      <c r="M23" s="16"/>
      <c r="N23" s="16">
        <f>'2017'!J23</f>
        <v>0.16459877197470851</v>
      </c>
      <c r="O23" s="8"/>
    </row>
    <row r="24" spans="1:15" x14ac:dyDescent="0.3">
      <c r="A24" s="17" t="s">
        <v>138</v>
      </c>
      <c r="B24">
        <v>0</v>
      </c>
      <c r="C24" s="8">
        <f t="shared" si="8"/>
        <v>0</v>
      </c>
      <c r="D24">
        <v>0</v>
      </c>
      <c r="F24" s="17" t="s">
        <v>138</v>
      </c>
      <c r="G24" s="8"/>
      <c r="H24" s="8"/>
      <c r="I24">
        <f t="shared" si="9"/>
        <v>0.122</v>
      </c>
      <c r="J24" s="16">
        <f>'2017'!J24</f>
        <v>0.15069629712872953</v>
      </c>
      <c r="K24" s="16"/>
      <c r="L24" s="16">
        <f t="shared" si="10"/>
        <v>0.122</v>
      </c>
      <c r="M24" s="16"/>
      <c r="N24" s="16">
        <f>'2017'!J24</f>
        <v>0.15069629712872953</v>
      </c>
      <c r="O24" s="8"/>
    </row>
    <row r="25" spans="1:15" x14ac:dyDescent="0.3">
      <c r="B25">
        <f>SUM(B15:B24)</f>
        <v>100</v>
      </c>
      <c r="F25" s="25" t="s">
        <v>43</v>
      </c>
      <c r="G25" s="7"/>
      <c r="H25" s="7"/>
      <c r="I25" s="2">
        <f>AVERAGE(I16:I24)</f>
        <v>0.12199999999999998</v>
      </c>
      <c r="J25" s="7">
        <f>(1/O12)*(SUM(S2:S11))</f>
        <v>0.26098941626160821</v>
      </c>
      <c r="L25" s="28">
        <f>AVERAGE(L15:L24)</f>
        <v>0.12199999999999997</v>
      </c>
      <c r="M25" s="28"/>
      <c r="N25" s="7">
        <f>AVERAGE(N15:N24)</f>
        <v>0.28652227753654758</v>
      </c>
      <c r="O25" s="7">
        <f>O39/O12</f>
        <v>0</v>
      </c>
    </row>
    <row r="26" spans="1:15" x14ac:dyDescent="0.3">
      <c r="K26" s="35"/>
      <c r="L26" s="35"/>
      <c r="M26" s="35"/>
      <c r="N26" s="35"/>
    </row>
    <row r="27" spans="1:15" ht="57.6" x14ac:dyDescent="0.3">
      <c r="A27" s="26" t="s">
        <v>95</v>
      </c>
      <c r="B27" s="18" t="s">
        <v>52</v>
      </c>
      <c r="F27" s="23" t="s">
        <v>114</v>
      </c>
      <c r="G27" s="23"/>
      <c r="H27" s="23"/>
      <c r="I27" s="23" t="s">
        <v>57</v>
      </c>
      <c r="J27" s="23" t="s">
        <v>60</v>
      </c>
      <c r="K27" s="23"/>
      <c r="L27" s="23" t="s">
        <v>136</v>
      </c>
      <c r="M27" s="23"/>
      <c r="N27" s="23" t="s">
        <v>144</v>
      </c>
      <c r="O27" s="23" t="s">
        <v>61</v>
      </c>
    </row>
    <row r="28" spans="1:15" x14ac:dyDescent="0.3">
      <c r="A28" s="17" t="s">
        <v>5</v>
      </c>
      <c r="B28" s="3">
        <v>3</v>
      </c>
      <c r="F28" s="24" t="s">
        <v>5</v>
      </c>
      <c r="I28" s="8">
        <f t="shared" ref="I28:J37" si="11">I2*I15</f>
        <v>4.4832982974152495E-2</v>
      </c>
      <c r="J28" s="8">
        <f t="shared" si="11"/>
        <v>4.171867625247347</v>
      </c>
      <c r="K28" s="8"/>
      <c r="L28" s="8"/>
      <c r="M28" s="8"/>
      <c r="N28" s="8">
        <f t="shared" ref="N28:N37" si="12">N2*N15</f>
        <v>0.24995189999999995</v>
      </c>
      <c r="O28" s="8">
        <f t="shared" ref="O28:O37" si="13">SUM(I28:N28)</f>
        <v>4.4666525082214994</v>
      </c>
    </row>
    <row r="29" spans="1:15" x14ac:dyDescent="0.3">
      <c r="A29" s="17" t="s">
        <v>6</v>
      </c>
      <c r="B29" s="3">
        <v>3.8</v>
      </c>
      <c r="F29" s="24" t="s">
        <v>6</v>
      </c>
      <c r="I29" s="8">
        <f t="shared" si="11"/>
        <v>6.7249474461228739E-2</v>
      </c>
      <c r="J29" s="8">
        <f t="shared" si="11"/>
        <v>4.7260136065168625</v>
      </c>
      <c r="K29" s="8"/>
      <c r="L29" s="8"/>
      <c r="M29" s="8"/>
      <c r="N29" s="8">
        <f t="shared" si="12"/>
        <v>0.27879049999999994</v>
      </c>
      <c r="O29" s="8">
        <f t="shared" si="13"/>
        <v>5.0720535809780909</v>
      </c>
    </row>
    <row r="30" spans="1:15" x14ac:dyDescent="0.3">
      <c r="A30" s="17" t="s">
        <v>7</v>
      </c>
      <c r="B30" s="3">
        <v>13.7</v>
      </c>
      <c r="F30" s="24" t="s">
        <v>7</v>
      </c>
      <c r="I30" s="8">
        <f t="shared" si="11"/>
        <v>0.2017484233836862</v>
      </c>
      <c r="J30" s="8">
        <f t="shared" si="11"/>
        <v>14.297537644477838</v>
      </c>
      <c r="K30" s="8"/>
      <c r="L30" s="8"/>
      <c r="M30" s="8"/>
      <c r="N30" s="8">
        <f t="shared" si="12"/>
        <v>0.82136809999999993</v>
      </c>
      <c r="O30" s="8">
        <f t="shared" si="13"/>
        <v>15.320654167861523</v>
      </c>
    </row>
    <row r="31" spans="1:15" x14ac:dyDescent="0.3">
      <c r="A31" s="17" t="s">
        <v>8</v>
      </c>
      <c r="B31" s="3">
        <v>12.8</v>
      </c>
      <c r="F31" s="24" t="s">
        <v>8</v>
      </c>
      <c r="I31" s="8">
        <f t="shared" si="11"/>
        <v>0.2017484233836862</v>
      </c>
      <c r="J31" s="8">
        <f t="shared" si="11"/>
        <v>10.93438781893337</v>
      </c>
      <c r="K31" s="8"/>
      <c r="L31" s="8"/>
      <c r="M31" s="8"/>
      <c r="N31" s="8">
        <f t="shared" si="12"/>
        <v>0.62423635</v>
      </c>
      <c r="O31" s="8">
        <f t="shared" si="13"/>
        <v>11.760372592317056</v>
      </c>
    </row>
    <row r="32" spans="1:15" x14ac:dyDescent="0.3">
      <c r="A32" s="17" t="s">
        <v>9</v>
      </c>
      <c r="B32" s="3">
        <v>21.4</v>
      </c>
      <c r="F32" s="24" t="s">
        <v>9</v>
      </c>
      <c r="I32" s="8">
        <f t="shared" si="11"/>
        <v>0.24658140635783871</v>
      </c>
      <c r="J32" s="8">
        <f t="shared" si="11"/>
        <v>14.978222807294204</v>
      </c>
      <c r="K32" s="8"/>
      <c r="L32" s="8"/>
      <c r="M32" s="8"/>
      <c r="N32" s="8">
        <f t="shared" si="12"/>
        <v>0.83319200000000015</v>
      </c>
      <c r="O32" s="8">
        <f t="shared" si="13"/>
        <v>16.057996213652043</v>
      </c>
    </row>
    <row r="33" spans="1:15" x14ac:dyDescent="0.3">
      <c r="A33" s="17" t="s">
        <v>10</v>
      </c>
      <c r="B33" s="3">
        <v>8.5</v>
      </c>
      <c r="F33" s="24" t="s">
        <v>10</v>
      </c>
      <c r="I33" s="8">
        <f t="shared" si="11"/>
        <v>8.966596594830499E-2</v>
      </c>
      <c r="J33" s="8">
        <f t="shared" si="11"/>
        <v>4.8657886330976154</v>
      </c>
      <c r="K33" s="8"/>
      <c r="L33" s="8"/>
      <c r="M33" s="8"/>
      <c r="N33" s="8">
        <f t="shared" si="12"/>
        <v>0.26639619999999997</v>
      </c>
      <c r="O33" s="8">
        <f t="shared" si="13"/>
        <v>5.22185079904592</v>
      </c>
    </row>
    <row r="34" spans="1:15" x14ac:dyDescent="0.3">
      <c r="A34" s="17" t="s">
        <v>11</v>
      </c>
      <c r="B34" s="3">
        <v>8.7188663104785835</v>
      </c>
      <c r="F34" s="24" t="s">
        <v>11</v>
      </c>
      <c r="I34" s="8">
        <f t="shared" si="11"/>
        <v>4.4832982974152495E-2</v>
      </c>
      <c r="J34" s="8">
        <f t="shared" si="11"/>
        <v>4.9335259594993914</v>
      </c>
      <c r="K34" s="8"/>
      <c r="L34" s="8"/>
      <c r="M34" s="8"/>
      <c r="N34" s="8">
        <f t="shared" si="12"/>
        <v>0.26424319999999996</v>
      </c>
      <c r="O34" s="8">
        <f t="shared" si="13"/>
        <v>5.2426021424735438</v>
      </c>
    </row>
    <row r="35" spans="1:15" x14ac:dyDescent="0.3">
      <c r="A35" s="17" t="s">
        <v>12</v>
      </c>
      <c r="B35" s="3">
        <v>10.9</v>
      </c>
      <c r="F35" s="24" t="s">
        <v>12</v>
      </c>
      <c r="I35">
        <f t="shared" si="11"/>
        <v>0</v>
      </c>
      <c r="J35" s="8">
        <f t="shared" si="11"/>
        <v>5.3932725464038</v>
      </c>
      <c r="K35" s="8"/>
      <c r="L35" s="8"/>
      <c r="M35" s="8"/>
      <c r="N35" s="8">
        <f t="shared" si="12"/>
        <v>0.28403384999999998</v>
      </c>
      <c r="O35" s="8">
        <f t="shared" si="13"/>
        <v>5.6773063964038002</v>
      </c>
    </row>
    <row r="36" spans="1:15" x14ac:dyDescent="0.3">
      <c r="A36" s="17" t="s">
        <v>13</v>
      </c>
      <c r="B36" s="3">
        <v>9.296401917693359</v>
      </c>
      <c r="F36" s="24" t="s">
        <v>13</v>
      </c>
      <c r="I36">
        <f t="shared" si="11"/>
        <v>0</v>
      </c>
      <c r="J36" s="8">
        <f t="shared" si="11"/>
        <v>4.2778108730134665</v>
      </c>
      <c r="K36" s="8"/>
      <c r="L36" s="8"/>
      <c r="M36" s="8"/>
      <c r="N36" s="8">
        <f t="shared" si="12"/>
        <v>0.22517935000000003</v>
      </c>
      <c r="O36" s="8">
        <f t="shared" si="13"/>
        <v>4.5029902230134669</v>
      </c>
    </row>
    <row r="37" spans="1:15" x14ac:dyDescent="0.3">
      <c r="A37" s="17" t="s">
        <v>138</v>
      </c>
      <c r="B37" s="3">
        <v>7</v>
      </c>
      <c r="F37" s="17" t="s">
        <v>138</v>
      </c>
      <c r="I37">
        <f t="shared" si="11"/>
        <v>0</v>
      </c>
      <c r="J37" s="8">
        <f t="shared" si="11"/>
        <v>5.2199891850904701</v>
      </c>
      <c r="K37" s="7"/>
      <c r="L37" s="8">
        <f>L24*ForecastingBuildingStock!I12</f>
        <v>0.55895062754370006</v>
      </c>
      <c r="M37" s="7"/>
      <c r="N37" s="8">
        <f t="shared" si="12"/>
        <v>0.13409709999999997</v>
      </c>
      <c r="O37" s="8">
        <f t="shared" si="13"/>
        <v>5.91303691263417</v>
      </c>
    </row>
    <row r="38" spans="1:15" x14ac:dyDescent="0.3">
      <c r="A38" s="17"/>
      <c r="B38" s="3"/>
      <c r="F38" s="36" t="s">
        <v>15</v>
      </c>
      <c r="G38" s="7"/>
      <c r="H38" s="7"/>
      <c r="I38" s="7">
        <f>SUM(I27:I36)</f>
        <v>0.89665965948304982</v>
      </c>
      <c r="J38" s="7">
        <f>SUM(J27:J36)</f>
        <v>68.578427514483892</v>
      </c>
      <c r="K38" s="7"/>
      <c r="L38" s="7">
        <f>SUM(L28:L37)</f>
        <v>0.55895062754370006</v>
      </c>
      <c r="M38" s="7"/>
      <c r="N38" s="7">
        <f>SUM(N27:N37)</f>
        <v>3.9814885500000003</v>
      </c>
      <c r="O38" s="7">
        <f>SUM(O27:O37)</f>
        <v>79.235515536601113</v>
      </c>
    </row>
    <row r="39" spans="1:15" x14ac:dyDescent="0.3">
      <c r="F39" s="25"/>
      <c r="I39" s="7"/>
      <c r="J39" s="7"/>
      <c r="L39" s="7"/>
      <c r="M39" s="7"/>
      <c r="N39" s="7"/>
      <c r="O39" s="7"/>
    </row>
    <row r="40" spans="1:15" x14ac:dyDescent="0.3">
      <c r="A40" s="26" t="s">
        <v>98</v>
      </c>
      <c r="B40" s="26" t="s">
        <v>52</v>
      </c>
      <c r="C40" s="26" t="s">
        <v>99</v>
      </c>
    </row>
    <row r="41" spans="1:15" x14ac:dyDescent="0.3">
      <c r="A41" s="17" t="s">
        <v>5</v>
      </c>
      <c r="B41">
        <v>9.5</v>
      </c>
      <c r="C41" s="8">
        <f>(ForecastingBuildingStock!$I$20/100)*B41</f>
        <v>0.11481214397999999</v>
      </c>
    </row>
    <row r="42" spans="1:15" x14ac:dyDescent="0.3">
      <c r="A42" s="17" t="s">
        <v>6</v>
      </c>
      <c r="B42">
        <v>12.1</v>
      </c>
      <c r="C42" s="8">
        <f>(ForecastingBuildingStock!$I$20/100)*B42</f>
        <v>0.14623441496399997</v>
      </c>
    </row>
    <row r="43" spans="1:15" x14ac:dyDescent="0.3">
      <c r="A43" s="17" t="s">
        <v>7</v>
      </c>
      <c r="B43">
        <v>29.5</v>
      </c>
      <c r="C43" s="8">
        <f>(ForecastingBuildingStock!$I$20/100)*B43</f>
        <v>0.35652192077999995</v>
      </c>
    </row>
    <row r="44" spans="1:15" x14ac:dyDescent="0.3">
      <c r="A44" s="17" t="s">
        <v>8</v>
      </c>
      <c r="B44">
        <v>21.5</v>
      </c>
      <c r="C44" s="8">
        <f>(ForecastingBuildingStock!$I$20/100)*B44</f>
        <v>0.25983801005999996</v>
      </c>
    </row>
    <row r="45" spans="1:15" x14ac:dyDescent="0.3">
      <c r="A45" s="17" t="s">
        <v>9</v>
      </c>
      <c r="B45">
        <v>21.8</v>
      </c>
      <c r="C45" s="8">
        <f>(ForecastingBuildingStock!$I$20/100)*B45</f>
        <v>0.26346365671199995</v>
      </c>
    </row>
    <row r="46" spans="1:15" x14ac:dyDescent="0.3">
      <c r="A46" s="17" t="s">
        <v>10</v>
      </c>
      <c r="B46">
        <v>3.6</v>
      </c>
      <c r="C46" s="8">
        <f>(ForecastingBuildingStock!$I$20/100)*B46</f>
        <v>4.3507759823999993E-2</v>
      </c>
    </row>
    <row r="47" spans="1:15" x14ac:dyDescent="0.3">
      <c r="A47" s="17" t="s">
        <v>11</v>
      </c>
      <c r="B47">
        <v>1.1000000000000001</v>
      </c>
      <c r="C47" s="8">
        <f>(ForecastingBuildingStock!$I$20/100)*B47</f>
        <v>1.3294037723999999E-2</v>
      </c>
    </row>
    <row r="48" spans="1:15" x14ac:dyDescent="0.3">
      <c r="A48" s="17" t="s">
        <v>12</v>
      </c>
      <c r="B48">
        <v>0.6</v>
      </c>
      <c r="C48" s="8">
        <f>(ForecastingBuildingStock!$I$20/100)*B48</f>
        <v>7.2512933039999986E-3</v>
      </c>
    </row>
    <row r="49" spans="1:3" x14ac:dyDescent="0.3">
      <c r="A49" s="17" t="s">
        <v>13</v>
      </c>
      <c r="B49">
        <v>0.3</v>
      </c>
      <c r="C49" s="8">
        <f>(ForecastingBuildingStock!$I$20/100)*B49</f>
        <v>3.6256466519999993E-3</v>
      </c>
    </row>
    <row r="50" spans="1:3" x14ac:dyDescent="0.3">
      <c r="A50" s="17" t="s">
        <v>138</v>
      </c>
      <c r="B50">
        <v>0</v>
      </c>
      <c r="C50" s="8">
        <f>(ForecastingBuildingStock!$I$20/100)*B50</f>
        <v>0</v>
      </c>
    </row>
    <row r="51" spans="1:3" x14ac:dyDescent="0.3">
      <c r="B51">
        <f>SUM(B41:B50)</f>
        <v>99.999999999999972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6A2CC-EA9A-4844-B83B-F6584D6121F1}">
  <dimension ref="A1:S51"/>
  <sheetViews>
    <sheetView topLeftCell="A11" workbookViewId="0">
      <selection activeCell="B15" sqref="B15:B23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0" width="17.109375" customWidth="1"/>
    <col min="11" max="11" width="15.88671875" customWidth="1"/>
    <col min="12" max="12" width="16.44140625" customWidth="1"/>
    <col min="13" max="14" width="22.6640625" customWidth="1"/>
    <col min="15" max="15" width="23.109375" customWidth="1"/>
  </cols>
  <sheetData>
    <row r="1" spans="1:19" ht="66" customHeight="1" x14ac:dyDescent="0.3">
      <c r="A1" s="30">
        <v>2022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SUM(C15,C41)</f>
        <v>0.48776598457551251</v>
      </c>
      <c r="I2" s="8">
        <f>IF(H2&gt;=M2,0,C15)</f>
        <v>0.37169973404731249</v>
      </c>
      <c r="J2" s="8">
        <f>M2-I2-K2</f>
        <v>7.8261510817713003</v>
      </c>
      <c r="K2" s="8">
        <f>IF(H2&gt;=M2,0,C41)</f>
        <v>0.11606625052820001</v>
      </c>
      <c r="L2" s="8"/>
      <c r="M2" s="8">
        <f>O2-N2</f>
        <v>8.3139170663468125</v>
      </c>
      <c r="N2" s="8">
        <f>'2017'!N2</f>
        <v>0.47609999999999997</v>
      </c>
      <c r="O2" s="8">
        <f>'2021'!O2-'2021'!K2</f>
        <v>8.7900170663468131</v>
      </c>
      <c r="Q2" s="3">
        <f>O2</f>
        <v>8.7900170663468131</v>
      </c>
      <c r="R2" s="3">
        <f t="shared" ref="R2:R11" si="0">J15</f>
        <v>0.52499873976055444</v>
      </c>
      <c r="S2" s="3">
        <f>Q2*R2</f>
        <v>4.614747882305843</v>
      </c>
    </row>
    <row r="3" spans="1:19" x14ac:dyDescent="0.3">
      <c r="A3" t="s">
        <v>33</v>
      </c>
      <c r="B3">
        <f>ForecastingBuildingStock!J10</f>
        <v>2.5</v>
      </c>
      <c r="F3" s="24" t="s">
        <v>6</v>
      </c>
      <c r="G3" s="3"/>
      <c r="H3" s="3">
        <f t="shared" ref="H3:H11" si="1">SUM(C16,C42)</f>
        <v>0.70538135174372874</v>
      </c>
      <c r="I3" s="8">
        <f>IF(H3&gt;=M3,0,IF(I2=0,C16+C15,C16))</f>
        <v>0.55754960107096874</v>
      </c>
      <c r="J3" s="8">
        <f>M3-I3-K3</f>
        <v>9.9898284613604069</v>
      </c>
      <c r="K3" s="8">
        <f>IF(H3&gt;=M3,0,IF(K2=0,C42+C41,C42))</f>
        <v>0.14783175067276</v>
      </c>
      <c r="L3" s="8"/>
      <c r="M3" s="8">
        <f t="shared" ref="M3:M12" si="2">O3-N3</f>
        <v>10.695209813104135</v>
      </c>
      <c r="N3" s="8">
        <f>'2017'!N3</f>
        <v>0.59839999999999993</v>
      </c>
      <c r="O3" s="8">
        <f>'2021'!O3-'2021'!K3</f>
        <v>11.293609813104135</v>
      </c>
      <c r="Q3" s="3">
        <f t="shared" ref="Q3:Q11" si="3">O3</f>
        <v>11.293609813104135</v>
      </c>
      <c r="R3" s="3">
        <f t="shared" si="0"/>
        <v>0.4658932152406417</v>
      </c>
      <c r="S3" s="3">
        <f t="shared" ref="S3:S11" si="4">Q3*R3</f>
        <v>5.2616161875003478</v>
      </c>
    </row>
    <row r="4" spans="1:19" x14ac:dyDescent="0.3">
      <c r="A4" t="s">
        <v>74</v>
      </c>
      <c r="B4" s="3">
        <f>ForecastingBuildingStock!J26</f>
        <v>7.4339946809462498</v>
      </c>
      <c r="F4" s="24" t="s">
        <v>7</v>
      </c>
      <c r="G4" s="3"/>
      <c r="H4" s="3">
        <f t="shared" si="1"/>
        <v>2.0330650548531062</v>
      </c>
      <c r="I4" s="8">
        <f t="shared" ref="I4:I11" si="5">IF(H4&gt;=M4,0,IF(I3=0,C17+C16,C17))</f>
        <v>1.6726488032129063</v>
      </c>
      <c r="J4" s="8">
        <f t="shared" ref="J4:J11" si="6">M4-I4-K4</f>
        <v>36.17613775824703</v>
      </c>
      <c r="K4" s="8">
        <f t="shared" ref="K4:K11" si="7">IF(H4&gt;=M4,0,IF(K3=0,C43+C42,C43))</f>
        <v>0.36041625164020002</v>
      </c>
      <c r="L4" s="8"/>
      <c r="M4" s="8">
        <f t="shared" si="2"/>
        <v>38.209202813100141</v>
      </c>
      <c r="N4" s="8">
        <f>'2017'!N4</f>
        <v>2.10005</v>
      </c>
      <c r="O4" s="8">
        <f>'2021'!O4-'2021'!K4</f>
        <v>40.309252813100144</v>
      </c>
      <c r="Q4" s="3">
        <f t="shared" si="3"/>
        <v>40.309252813100144</v>
      </c>
      <c r="R4" s="3">
        <f t="shared" si="0"/>
        <v>0.391118354324897</v>
      </c>
      <c r="S4" s="3">
        <f t="shared" si="4"/>
        <v>15.765688624325954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1"/>
        <v>1.9353250544083063</v>
      </c>
      <c r="I5" s="8">
        <f t="shared" si="5"/>
        <v>1.6726488032129063</v>
      </c>
      <c r="J5" s="8">
        <f t="shared" si="6"/>
        <v>34.04703590408689</v>
      </c>
      <c r="K5" s="8">
        <f t="shared" si="7"/>
        <v>0.2626762511954</v>
      </c>
      <c r="L5" s="8"/>
      <c r="M5" s="8">
        <f t="shared" si="2"/>
        <v>35.9823609584952</v>
      </c>
      <c r="N5" s="8">
        <f>'2017'!N5</f>
        <v>1.9598</v>
      </c>
      <c r="O5" s="8">
        <f>'2021'!O5-'2021'!K5</f>
        <v>37.942160958495201</v>
      </c>
      <c r="Q5" s="3">
        <f t="shared" si="3"/>
        <v>37.942160958495201</v>
      </c>
      <c r="R5" s="3">
        <f t="shared" si="0"/>
        <v>0.31852043575875089</v>
      </c>
      <c r="S5" s="3">
        <f t="shared" si="4"/>
        <v>12.085353642128556</v>
      </c>
    </row>
    <row r="6" spans="1:19" x14ac:dyDescent="0.3">
      <c r="A6" t="s">
        <v>21</v>
      </c>
      <c r="B6">
        <f>ForecastingBuildingStock!J14</f>
        <v>0.122</v>
      </c>
      <c r="F6" s="24" t="s">
        <v>9</v>
      </c>
      <c r="G6" s="3"/>
      <c r="H6" s="3">
        <f t="shared" si="1"/>
        <v>2.3106900384722988</v>
      </c>
      <c r="I6" s="8">
        <f t="shared" si="5"/>
        <v>2.0443485372602188</v>
      </c>
      <c r="J6" s="8">
        <f t="shared" si="6"/>
        <v>57.685125102564591</v>
      </c>
      <c r="K6" s="8">
        <f t="shared" si="7"/>
        <v>0.26634150121208006</v>
      </c>
      <c r="L6" s="8"/>
      <c r="M6" s="8">
        <f t="shared" si="2"/>
        <v>59.995815141036893</v>
      </c>
      <c r="N6" s="8">
        <f>'2017'!N6</f>
        <v>3.2249499999999998</v>
      </c>
      <c r="O6" s="8">
        <f>'2021'!O6-'2021'!K6</f>
        <v>63.220765141036892</v>
      </c>
      <c r="Q6" s="3">
        <f t="shared" si="3"/>
        <v>63.220765141036892</v>
      </c>
      <c r="R6" s="3">
        <f t="shared" si="0"/>
        <v>0.2583581140792881</v>
      </c>
      <c r="S6" s="3">
        <f t="shared" si="4"/>
        <v>16.333597652487889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1"/>
        <v>0.78738246829478498</v>
      </c>
      <c r="I7" s="8">
        <f t="shared" si="5"/>
        <v>0.74339946809462498</v>
      </c>
      <c r="J7" s="8">
        <f t="shared" si="6"/>
        <v>23.282332739946831</v>
      </c>
      <c r="K7" s="8">
        <f t="shared" si="7"/>
        <v>4.3983000200160008E-2</v>
      </c>
      <c r="L7" s="8"/>
      <c r="M7" s="8">
        <f t="shared" si="2"/>
        <v>24.069715208241618</v>
      </c>
      <c r="N7" s="8">
        <f>'2017'!N7</f>
        <v>1.2775499999999997</v>
      </c>
      <c r="O7" s="8">
        <f>'2021'!O7-'2021'!K7</f>
        <v>25.347265208241616</v>
      </c>
      <c r="Q7" s="3">
        <f t="shared" si="3"/>
        <v>25.347265208241616</v>
      </c>
      <c r="R7" s="3">
        <f t="shared" si="0"/>
        <v>0.20852115377088962</v>
      </c>
      <c r="S7" s="3">
        <f t="shared" si="4"/>
        <v>5.2854409861592702</v>
      </c>
    </row>
    <row r="8" spans="1:19" x14ac:dyDescent="0.3">
      <c r="A8" t="s">
        <v>31</v>
      </c>
      <c r="B8" s="8">
        <f>B4*B6</f>
        <v>0.90694735107544244</v>
      </c>
      <c r="F8" s="24" t="s">
        <v>11</v>
      </c>
      <c r="G8" s="3"/>
      <c r="H8" s="3">
        <f t="shared" si="1"/>
        <v>0.38513898410847247</v>
      </c>
      <c r="I8" s="8">
        <f t="shared" si="5"/>
        <v>0.37169973404731249</v>
      </c>
      <c r="J8" s="8">
        <f t="shared" si="6"/>
        <v>23.904726636554898</v>
      </c>
      <c r="K8" s="8">
        <f t="shared" si="7"/>
        <v>1.3439250061160002E-2</v>
      </c>
      <c r="L8" s="8"/>
      <c r="M8" s="8">
        <f t="shared" si="2"/>
        <v>24.28986562066337</v>
      </c>
      <c r="N8" s="8">
        <f>'2017'!N8</f>
        <v>1.2812999999999999</v>
      </c>
      <c r="O8" s="8">
        <f>'2021'!O8-'2021'!K8</f>
        <v>25.571165620663372</v>
      </c>
      <c r="Q8" s="3">
        <f t="shared" si="3"/>
        <v>25.571165620663372</v>
      </c>
      <c r="R8" s="3">
        <f t="shared" si="0"/>
        <v>0.20623054710060093</v>
      </c>
      <c r="S8" s="3">
        <f t="shared" si="4"/>
        <v>5.2735554759494851</v>
      </c>
    </row>
    <row r="9" spans="1:19" x14ac:dyDescent="0.3">
      <c r="F9" s="24" t="s">
        <v>12</v>
      </c>
      <c r="G9" s="3"/>
      <c r="H9" s="3">
        <f t="shared" si="1"/>
        <v>7.3305000333600007E-3</v>
      </c>
      <c r="I9" s="8">
        <f t="shared" si="5"/>
        <v>0</v>
      </c>
      <c r="J9" s="8">
        <f t="shared" si="6"/>
        <v>30.586349537630468</v>
      </c>
      <c r="K9" s="8">
        <f t="shared" si="7"/>
        <v>7.3305000333600007E-3</v>
      </c>
      <c r="L9" s="8"/>
      <c r="M9" s="8">
        <f t="shared" si="2"/>
        <v>30.593680037663827</v>
      </c>
      <c r="N9" s="8">
        <f>'2017'!N9</f>
        <v>1.6111999999999997</v>
      </c>
      <c r="O9" s="8">
        <f>'2021'!O9-'2021'!K9</f>
        <v>32.204880037663827</v>
      </c>
      <c r="Q9" s="3">
        <f t="shared" si="3"/>
        <v>32.204880037663827</v>
      </c>
      <c r="R9" s="3">
        <f t="shared" si="0"/>
        <v>0.17628714622641511</v>
      </c>
      <c r="S9" s="3">
        <f t="shared" si="4"/>
        <v>5.6773063964038002</v>
      </c>
    </row>
    <row r="10" spans="1:19" x14ac:dyDescent="0.3">
      <c r="F10" s="24" t="s">
        <v>13</v>
      </c>
      <c r="G10" s="3"/>
      <c r="H10" s="3">
        <f t="shared" si="1"/>
        <v>3.6652500166800004E-3</v>
      </c>
      <c r="I10" s="8">
        <f t="shared" si="5"/>
        <v>0</v>
      </c>
      <c r="J10" s="8">
        <f t="shared" si="6"/>
        <v>25.985659103331319</v>
      </c>
      <c r="K10" s="8">
        <f t="shared" si="7"/>
        <v>3.6652500166800004E-3</v>
      </c>
      <c r="L10" s="8"/>
      <c r="M10" s="8">
        <f t="shared" si="2"/>
        <v>25.989324353348</v>
      </c>
      <c r="N10" s="8">
        <f>'2017'!N10</f>
        <v>1.3680500000000002</v>
      </c>
      <c r="O10" s="8">
        <f>'2021'!O10-'2021'!K10</f>
        <v>27.357374353348</v>
      </c>
      <c r="Q10" s="3">
        <f t="shared" si="3"/>
        <v>27.357374353348</v>
      </c>
      <c r="R10" s="3">
        <f t="shared" si="0"/>
        <v>0.16459877197470851</v>
      </c>
      <c r="S10" s="3">
        <f t="shared" si="4"/>
        <v>4.502990223013466</v>
      </c>
    </row>
    <row r="11" spans="1:19" x14ac:dyDescent="0.3">
      <c r="F11" s="17" t="s">
        <v>138</v>
      </c>
      <c r="G11" s="3"/>
      <c r="H11" s="3">
        <f t="shared" si="1"/>
        <v>0</v>
      </c>
      <c r="I11" s="8">
        <f t="shared" si="5"/>
        <v>0</v>
      </c>
      <c r="J11" s="8">
        <f t="shared" si="6"/>
        <v>39.220696225849998</v>
      </c>
      <c r="K11" s="8">
        <f t="shared" si="7"/>
        <v>0</v>
      </c>
      <c r="L11" s="8">
        <f>ForecastingBuildingStock!J12</f>
        <v>4.6316103540149998</v>
      </c>
      <c r="M11" s="8">
        <f t="shared" si="2"/>
        <v>39.220696225849998</v>
      </c>
      <c r="N11" s="8">
        <f>'2017'!N11</f>
        <v>0.88985000000000003</v>
      </c>
      <c r="O11" s="8">
        <f>('2021'!O11-'2021'!I11-'2021'!K11)+'2021'!L11</f>
        <v>40.110546225850001</v>
      </c>
      <c r="Q11" s="3">
        <f t="shared" si="3"/>
        <v>40.110546225850001</v>
      </c>
      <c r="R11" s="3">
        <f t="shared" si="0"/>
        <v>0.15069629712872953</v>
      </c>
      <c r="S11" s="3">
        <f t="shared" si="4"/>
        <v>6.0445107920463323</v>
      </c>
    </row>
    <row r="12" spans="1:19" x14ac:dyDescent="0.3">
      <c r="F12" s="25" t="s">
        <v>15</v>
      </c>
      <c r="G12" s="5"/>
      <c r="H12" s="5"/>
      <c r="I12" s="5">
        <f>ForecastingBuildingStock!J26</f>
        <v>7.4339946809462498</v>
      </c>
      <c r="J12" s="7">
        <f>M12-I12-K12</f>
        <v>288.70404255134378</v>
      </c>
      <c r="K12" s="5">
        <f>SUM(K2:K11)</f>
        <v>1.2217500055600001</v>
      </c>
      <c r="L12" s="5">
        <f>SUM(L2:L11)</f>
        <v>4.6316103540149998</v>
      </c>
      <c r="M12" s="5">
        <f t="shared" si="2"/>
        <v>297.35978723785001</v>
      </c>
      <c r="N12" s="7">
        <f>'2017'!N12</f>
        <v>14.78725</v>
      </c>
      <c r="O12" s="5">
        <f>SUM(O2:O11)</f>
        <v>312.14703723784999</v>
      </c>
    </row>
    <row r="14" spans="1:19" ht="55.2" customHeight="1" x14ac:dyDescent="0.3">
      <c r="A14" s="32" t="s">
        <v>51</v>
      </c>
      <c r="B14" s="18" t="s">
        <v>52</v>
      </c>
      <c r="F14" s="23" t="s">
        <v>50</v>
      </c>
      <c r="G14" s="23"/>
      <c r="H14" s="23"/>
      <c r="I14" s="23" t="s">
        <v>112</v>
      </c>
      <c r="J14" s="23" t="s">
        <v>113</v>
      </c>
      <c r="K14" s="23"/>
      <c r="L14" s="23" t="s">
        <v>135</v>
      </c>
      <c r="M14" s="23"/>
      <c r="N14" s="23" t="s">
        <v>143</v>
      </c>
      <c r="O14" s="23" t="s">
        <v>106</v>
      </c>
    </row>
    <row r="15" spans="1:19" x14ac:dyDescent="0.3">
      <c r="A15" s="17" t="s">
        <v>5</v>
      </c>
      <c r="B15">
        <v>5</v>
      </c>
      <c r="C15" s="8">
        <f>($I$12/100)*B15</f>
        <v>0.37169973404731249</v>
      </c>
      <c r="F15" s="24" t="s">
        <v>5</v>
      </c>
      <c r="G15" s="8"/>
      <c r="H15" s="8"/>
      <c r="I15">
        <f>$B$6</f>
        <v>0.122</v>
      </c>
      <c r="J15" s="16">
        <f>'2017'!J15</f>
        <v>0.52499873976055444</v>
      </c>
      <c r="K15" s="16"/>
      <c r="L15" s="16">
        <f>$B$6</f>
        <v>0.122</v>
      </c>
      <c r="M15" s="16"/>
      <c r="N15" s="16">
        <f>'2017'!J15</f>
        <v>0.52499873976055444</v>
      </c>
      <c r="O15" s="8"/>
    </row>
    <row r="16" spans="1:19" x14ac:dyDescent="0.3">
      <c r="A16" s="17" t="s">
        <v>6</v>
      </c>
      <c r="B16">
        <v>7.5</v>
      </c>
      <c r="C16" s="8">
        <f t="shared" ref="C16:C24" si="8">($I$12/100)*B16</f>
        <v>0.55754960107096874</v>
      </c>
      <c r="F16" s="24" t="s">
        <v>6</v>
      </c>
      <c r="G16" s="8"/>
      <c r="H16" s="8"/>
      <c r="I16">
        <f t="shared" ref="I16:I24" si="9">$B$6</f>
        <v>0.122</v>
      </c>
      <c r="J16" s="16">
        <f>'2017'!J16</f>
        <v>0.4658932152406417</v>
      </c>
      <c r="K16" s="16"/>
      <c r="L16" s="16">
        <f t="shared" ref="L16:L24" si="10">$B$6</f>
        <v>0.122</v>
      </c>
      <c r="M16" s="16"/>
      <c r="N16" s="16">
        <f>'2017'!J16</f>
        <v>0.4658932152406417</v>
      </c>
      <c r="O16" s="8"/>
    </row>
    <row r="17" spans="1:15" x14ac:dyDescent="0.3">
      <c r="A17" s="17" t="s">
        <v>7</v>
      </c>
      <c r="B17">
        <v>22.5</v>
      </c>
      <c r="C17" s="8">
        <f t="shared" si="8"/>
        <v>1.6726488032129063</v>
      </c>
      <c r="F17" s="24" t="s">
        <v>7</v>
      </c>
      <c r="G17" s="8"/>
      <c r="H17" s="8"/>
      <c r="I17">
        <f t="shared" si="9"/>
        <v>0.122</v>
      </c>
      <c r="J17" s="16">
        <f>'2017'!J17</f>
        <v>0.391118354324897</v>
      </c>
      <c r="K17" s="16"/>
      <c r="L17" s="16">
        <f t="shared" si="10"/>
        <v>0.122</v>
      </c>
      <c r="M17" s="16"/>
      <c r="N17" s="16">
        <f>'2017'!J17</f>
        <v>0.391118354324897</v>
      </c>
      <c r="O17" s="8"/>
    </row>
    <row r="18" spans="1:15" x14ac:dyDescent="0.3">
      <c r="A18" s="17" t="s">
        <v>8</v>
      </c>
      <c r="B18">
        <v>22.5</v>
      </c>
      <c r="C18" s="8">
        <f t="shared" si="8"/>
        <v>1.6726488032129063</v>
      </c>
      <c r="F18" s="24" t="s">
        <v>8</v>
      </c>
      <c r="G18" s="8"/>
      <c r="H18" s="8"/>
      <c r="I18">
        <f t="shared" si="9"/>
        <v>0.122</v>
      </c>
      <c r="J18" s="16">
        <f>'2017'!J18</f>
        <v>0.31852043575875089</v>
      </c>
      <c r="K18" s="16"/>
      <c r="L18" s="16">
        <f t="shared" si="10"/>
        <v>0.122</v>
      </c>
      <c r="M18" s="16"/>
      <c r="N18" s="16">
        <f>'2017'!J18</f>
        <v>0.31852043575875089</v>
      </c>
      <c r="O18" s="8"/>
    </row>
    <row r="19" spans="1:15" x14ac:dyDescent="0.3">
      <c r="A19" s="17" t="s">
        <v>9</v>
      </c>
      <c r="B19">
        <v>27.5</v>
      </c>
      <c r="C19" s="8">
        <f t="shared" si="8"/>
        <v>2.0443485372602188</v>
      </c>
      <c r="F19" s="24" t="s">
        <v>9</v>
      </c>
      <c r="G19" s="8"/>
      <c r="H19" s="8"/>
      <c r="I19">
        <f t="shared" si="9"/>
        <v>0.122</v>
      </c>
      <c r="J19" s="16">
        <f>'2017'!J19</f>
        <v>0.2583581140792881</v>
      </c>
      <c r="K19" s="16"/>
      <c r="L19" s="16">
        <f t="shared" si="10"/>
        <v>0.122</v>
      </c>
      <c r="M19" s="16"/>
      <c r="N19" s="16">
        <f>'2017'!J19</f>
        <v>0.2583581140792881</v>
      </c>
      <c r="O19" s="8"/>
    </row>
    <row r="20" spans="1:15" x14ac:dyDescent="0.3">
      <c r="A20" s="17" t="s">
        <v>10</v>
      </c>
      <c r="B20">
        <v>10</v>
      </c>
      <c r="C20" s="8">
        <f t="shared" si="8"/>
        <v>0.74339946809462498</v>
      </c>
      <c r="F20" s="24" t="s">
        <v>10</v>
      </c>
      <c r="G20" s="8"/>
      <c r="H20" s="8"/>
      <c r="I20">
        <f t="shared" si="9"/>
        <v>0.122</v>
      </c>
      <c r="J20" s="16">
        <f>'2017'!J20</f>
        <v>0.20852115377088962</v>
      </c>
      <c r="K20" s="16"/>
      <c r="L20" s="16">
        <f t="shared" si="10"/>
        <v>0.122</v>
      </c>
      <c r="M20" s="16"/>
      <c r="N20" s="16">
        <f>'2017'!J20</f>
        <v>0.20852115377088962</v>
      </c>
      <c r="O20" s="8"/>
    </row>
    <row r="21" spans="1:15" x14ac:dyDescent="0.3">
      <c r="A21" s="17" t="s">
        <v>11</v>
      </c>
      <c r="B21">
        <v>5</v>
      </c>
      <c r="C21" s="8">
        <f t="shared" si="8"/>
        <v>0.37169973404731249</v>
      </c>
      <c r="F21" s="24" t="s">
        <v>11</v>
      </c>
      <c r="G21" s="8"/>
      <c r="H21" s="8"/>
      <c r="I21">
        <f t="shared" si="9"/>
        <v>0.122</v>
      </c>
      <c r="J21" s="16">
        <f>'2017'!J21</f>
        <v>0.20623054710060093</v>
      </c>
      <c r="K21" s="16"/>
      <c r="L21" s="16">
        <f t="shared" si="10"/>
        <v>0.122</v>
      </c>
      <c r="M21" s="16"/>
      <c r="N21" s="16">
        <f>'2017'!J21</f>
        <v>0.20623054710060093</v>
      </c>
      <c r="O21" s="8"/>
    </row>
    <row r="22" spans="1:15" x14ac:dyDescent="0.3">
      <c r="A22" s="17" t="s">
        <v>12</v>
      </c>
      <c r="B22">
        <v>0</v>
      </c>
      <c r="C22" s="8">
        <f t="shared" si="8"/>
        <v>0</v>
      </c>
      <c r="F22" s="24" t="s">
        <v>12</v>
      </c>
      <c r="G22" s="8"/>
      <c r="H22" s="8"/>
      <c r="I22">
        <f t="shared" si="9"/>
        <v>0.122</v>
      </c>
      <c r="J22" s="16">
        <f>'2017'!J22</f>
        <v>0.17628714622641511</v>
      </c>
      <c r="K22" s="16"/>
      <c r="L22" s="16">
        <f t="shared" si="10"/>
        <v>0.122</v>
      </c>
      <c r="M22" s="16"/>
      <c r="N22" s="16">
        <f>'2017'!J22</f>
        <v>0.17628714622641511</v>
      </c>
      <c r="O22" s="8"/>
    </row>
    <row r="23" spans="1:15" x14ac:dyDescent="0.3">
      <c r="A23" s="17" t="s">
        <v>13</v>
      </c>
      <c r="B23">
        <v>0</v>
      </c>
      <c r="C23" s="8">
        <f t="shared" si="8"/>
        <v>0</v>
      </c>
      <c r="F23" s="24" t="s">
        <v>13</v>
      </c>
      <c r="G23" s="8"/>
      <c r="H23" s="8"/>
      <c r="I23">
        <f t="shared" si="9"/>
        <v>0.122</v>
      </c>
      <c r="J23" s="16">
        <f>'2017'!J23</f>
        <v>0.16459877197470851</v>
      </c>
      <c r="K23" s="16"/>
      <c r="L23" s="16">
        <f t="shared" si="10"/>
        <v>0.122</v>
      </c>
      <c r="M23" s="16"/>
      <c r="N23" s="16">
        <f>'2017'!J23</f>
        <v>0.16459877197470851</v>
      </c>
      <c r="O23" s="8"/>
    </row>
    <row r="24" spans="1:15" x14ac:dyDescent="0.3">
      <c r="A24" s="17" t="s">
        <v>138</v>
      </c>
      <c r="B24">
        <v>0</v>
      </c>
      <c r="C24" s="8">
        <f t="shared" si="8"/>
        <v>0</v>
      </c>
      <c r="F24" s="17" t="s">
        <v>138</v>
      </c>
      <c r="G24" s="8"/>
      <c r="H24" s="8"/>
      <c r="I24">
        <f t="shared" si="9"/>
        <v>0.122</v>
      </c>
      <c r="J24" s="16">
        <f>'2017'!J24</f>
        <v>0.15069629712872953</v>
      </c>
      <c r="K24" s="16"/>
      <c r="L24" s="16">
        <f t="shared" si="10"/>
        <v>0.122</v>
      </c>
      <c r="M24" s="16"/>
      <c r="N24" s="16">
        <f>'2017'!J24</f>
        <v>0.15069629712872953</v>
      </c>
      <c r="O24" s="8"/>
    </row>
    <row r="25" spans="1:15" x14ac:dyDescent="0.3">
      <c r="B25">
        <f>SUM(B15:B24)</f>
        <v>100</v>
      </c>
      <c r="F25" s="25" t="s">
        <v>43</v>
      </c>
      <c r="G25" s="7"/>
      <c r="H25" s="7"/>
      <c r="I25" s="2">
        <f>AVERAGE(I16:I24)</f>
        <v>0.12199999999999998</v>
      </c>
      <c r="J25" s="7">
        <f>(1/O12)*(SUM(S2:S11))</f>
        <v>0.25899591608399214</v>
      </c>
      <c r="L25" s="28">
        <f>AVERAGE(L15:L24)</f>
        <v>0.12199999999999997</v>
      </c>
      <c r="M25" s="28"/>
      <c r="N25" s="7">
        <f>AVERAGE(N15:N24)</f>
        <v>0.28652227753654758</v>
      </c>
      <c r="O25" s="7">
        <f>O38/O12</f>
        <v>0.25461718110571491</v>
      </c>
    </row>
    <row r="26" spans="1:15" x14ac:dyDescent="0.3">
      <c r="K26" s="35"/>
      <c r="L26" s="35"/>
      <c r="M26" s="35"/>
      <c r="N26" s="35"/>
    </row>
    <row r="27" spans="1:15" ht="43.2" x14ac:dyDescent="0.3">
      <c r="A27" s="26" t="s">
        <v>95</v>
      </c>
      <c r="B27" s="18" t="s">
        <v>52</v>
      </c>
      <c r="F27" s="23" t="s">
        <v>114</v>
      </c>
      <c r="G27" s="23"/>
      <c r="H27" s="23"/>
      <c r="I27" s="23" t="s">
        <v>57</v>
      </c>
      <c r="J27" s="23" t="s">
        <v>60</v>
      </c>
      <c r="K27" s="23"/>
      <c r="L27" s="23" t="s">
        <v>136</v>
      </c>
      <c r="M27" s="23"/>
      <c r="N27" s="23" t="s">
        <v>144</v>
      </c>
      <c r="O27" s="23" t="s">
        <v>61</v>
      </c>
    </row>
    <row r="28" spans="1:15" x14ac:dyDescent="0.3">
      <c r="A28" s="17" t="s">
        <v>5</v>
      </c>
      <c r="B28" s="3">
        <v>3</v>
      </c>
      <c r="F28" s="24" t="s">
        <v>5</v>
      </c>
      <c r="I28" s="8">
        <f t="shared" ref="I28:J37" si="11">I2*I15</f>
        <v>4.5347367553772125E-2</v>
      </c>
      <c r="J28" s="8">
        <f t="shared" si="11"/>
        <v>4.1087194551056321</v>
      </c>
      <c r="K28" s="8"/>
      <c r="L28" s="8"/>
      <c r="M28" s="8"/>
      <c r="N28" s="8">
        <f t="shared" ref="N28:N37" si="12">N2*N15</f>
        <v>0.24995189999999995</v>
      </c>
      <c r="O28" s="8">
        <f t="shared" ref="O28:O37" si="13">SUM(I28:N28)</f>
        <v>4.4040187226594041</v>
      </c>
    </row>
    <row r="29" spans="1:15" x14ac:dyDescent="0.3">
      <c r="A29" s="17" t="s">
        <v>6</v>
      </c>
      <c r="B29" s="3">
        <v>3.8</v>
      </c>
      <c r="F29" s="24" t="s">
        <v>6</v>
      </c>
      <c r="I29" s="8">
        <f t="shared" si="11"/>
        <v>6.802105133065818E-2</v>
      </c>
      <c r="J29" s="8">
        <f t="shared" si="11"/>
        <v>4.6541933015656722</v>
      </c>
      <c r="K29" s="8"/>
      <c r="L29" s="8"/>
      <c r="M29" s="8"/>
      <c r="N29" s="8">
        <f t="shared" si="12"/>
        <v>0.27879049999999994</v>
      </c>
      <c r="O29" s="8">
        <f t="shared" si="13"/>
        <v>5.0010048528963296</v>
      </c>
    </row>
    <row r="30" spans="1:15" x14ac:dyDescent="0.3">
      <c r="A30" s="17" t="s">
        <v>7</v>
      </c>
      <c r="B30" s="3">
        <v>13.6</v>
      </c>
      <c r="F30" s="24" t="s">
        <v>7</v>
      </c>
      <c r="I30" s="8">
        <f t="shared" si="11"/>
        <v>0.20406315399197456</v>
      </c>
      <c r="J30" s="8">
        <f t="shared" si="11"/>
        <v>14.149151465836347</v>
      </c>
      <c r="K30" s="8"/>
      <c r="L30" s="8"/>
      <c r="M30" s="8"/>
      <c r="N30" s="8">
        <f t="shared" si="12"/>
        <v>0.82136809999999993</v>
      </c>
      <c r="O30" s="8">
        <f t="shared" si="13"/>
        <v>15.174582719828322</v>
      </c>
    </row>
    <row r="31" spans="1:15" x14ac:dyDescent="0.3">
      <c r="A31" s="17" t="s">
        <v>8</v>
      </c>
      <c r="B31" s="3">
        <v>12.7</v>
      </c>
      <c r="F31" s="24" t="s">
        <v>8</v>
      </c>
      <c r="I31" s="8">
        <f t="shared" si="11"/>
        <v>0.20406315399197456</v>
      </c>
      <c r="J31" s="8">
        <f t="shared" si="11"/>
        <v>10.844676712463594</v>
      </c>
      <c r="K31" s="8"/>
      <c r="L31" s="8"/>
      <c r="M31" s="8"/>
      <c r="N31" s="8">
        <f t="shared" si="12"/>
        <v>0.62423635</v>
      </c>
      <c r="O31" s="8">
        <f t="shared" si="13"/>
        <v>11.672976216455568</v>
      </c>
    </row>
    <row r="32" spans="1:15" x14ac:dyDescent="0.3">
      <c r="A32" s="17" t="s">
        <v>9</v>
      </c>
      <c r="B32" s="3">
        <v>21.3</v>
      </c>
      <c r="F32" s="24" t="s">
        <v>9</v>
      </c>
      <c r="I32" s="8">
        <f t="shared" si="11"/>
        <v>0.24941052154574669</v>
      </c>
      <c r="J32" s="8">
        <f t="shared" si="11"/>
        <v>14.903420131926389</v>
      </c>
      <c r="K32" s="8"/>
      <c r="L32" s="8"/>
      <c r="M32" s="8"/>
      <c r="N32" s="8">
        <f t="shared" si="12"/>
        <v>0.83319200000000015</v>
      </c>
      <c r="O32" s="8">
        <f t="shared" si="13"/>
        <v>15.986022653472135</v>
      </c>
    </row>
    <row r="33" spans="1:15" x14ac:dyDescent="0.3">
      <c r="A33" s="17" t="s">
        <v>10</v>
      </c>
      <c r="B33" s="3">
        <v>8.5</v>
      </c>
      <c r="F33" s="24" t="s">
        <v>10</v>
      </c>
      <c r="I33" s="8">
        <f t="shared" si="11"/>
        <v>9.069473510754425E-2</v>
      </c>
      <c r="J33" s="8">
        <f t="shared" si="11"/>
        <v>4.8548588854114714</v>
      </c>
      <c r="K33" s="8"/>
      <c r="L33" s="8"/>
      <c r="M33" s="8"/>
      <c r="N33" s="8">
        <f t="shared" si="12"/>
        <v>0.26639619999999997</v>
      </c>
      <c r="O33" s="8">
        <f t="shared" si="13"/>
        <v>5.211949820519016</v>
      </c>
    </row>
    <row r="34" spans="1:15" x14ac:dyDescent="0.3">
      <c r="A34" s="17" t="s">
        <v>11</v>
      </c>
      <c r="B34" s="3">
        <v>8.7188663104785835</v>
      </c>
      <c r="F34" s="24" t="s">
        <v>11</v>
      </c>
      <c r="I34" s="8">
        <f t="shared" si="11"/>
        <v>4.5347367553772125E-2</v>
      </c>
      <c r="J34" s="8">
        <f t="shared" si="11"/>
        <v>4.9298848525470245</v>
      </c>
      <c r="K34" s="8"/>
      <c r="L34" s="8"/>
      <c r="M34" s="8"/>
      <c r="N34" s="8">
        <f t="shared" si="12"/>
        <v>0.26424319999999996</v>
      </c>
      <c r="O34" s="8">
        <f t="shared" si="13"/>
        <v>5.2394754201007965</v>
      </c>
    </row>
    <row r="35" spans="1:15" x14ac:dyDescent="0.3">
      <c r="A35" s="17" t="s">
        <v>12</v>
      </c>
      <c r="B35" s="3">
        <v>10.9</v>
      </c>
      <c r="F35" s="24" t="s">
        <v>12</v>
      </c>
      <c r="I35">
        <f t="shared" si="11"/>
        <v>0</v>
      </c>
      <c r="J35" s="8">
        <f t="shared" si="11"/>
        <v>5.3919802734725071</v>
      </c>
      <c r="K35" s="8"/>
      <c r="L35" s="8"/>
      <c r="M35" s="8"/>
      <c r="N35" s="8">
        <f t="shared" si="12"/>
        <v>0.28403384999999998</v>
      </c>
      <c r="O35" s="8">
        <f t="shared" si="13"/>
        <v>5.6760141234725072</v>
      </c>
    </row>
    <row r="36" spans="1:15" x14ac:dyDescent="0.3">
      <c r="A36" s="17" t="s">
        <v>13</v>
      </c>
      <c r="B36" s="3">
        <v>9.3000000000000007</v>
      </c>
      <c r="F36" s="24" t="s">
        <v>13</v>
      </c>
      <c r="I36">
        <f t="shared" si="11"/>
        <v>0</v>
      </c>
      <c r="J36" s="8">
        <f t="shared" si="11"/>
        <v>4.2772075773617404</v>
      </c>
      <c r="K36" s="8"/>
      <c r="L36" s="8"/>
      <c r="M36" s="8"/>
      <c r="N36" s="8">
        <f t="shared" si="12"/>
        <v>0.22517935000000003</v>
      </c>
      <c r="O36" s="8">
        <f t="shared" si="13"/>
        <v>4.5023869273617407</v>
      </c>
    </row>
    <row r="37" spans="1:15" x14ac:dyDescent="0.3">
      <c r="A37" s="17" t="s">
        <v>138</v>
      </c>
      <c r="B37" s="3">
        <v>7</v>
      </c>
      <c r="F37" s="17" t="s">
        <v>138</v>
      </c>
      <c r="I37">
        <f t="shared" si="11"/>
        <v>0</v>
      </c>
      <c r="J37" s="8">
        <f t="shared" si="11"/>
        <v>5.9104136920463324</v>
      </c>
      <c r="K37" s="7"/>
      <c r="L37" s="8">
        <f>L24*ForecastingBuildingStock!J12</f>
        <v>0.56505646318982994</v>
      </c>
      <c r="M37" s="7"/>
      <c r="N37" s="8">
        <f t="shared" si="12"/>
        <v>0.13409709999999997</v>
      </c>
      <c r="O37" s="8">
        <f t="shared" si="13"/>
        <v>6.6095672552361622</v>
      </c>
    </row>
    <row r="38" spans="1:15" x14ac:dyDescent="0.3">
      <c r="F38" s="25" t="s">
        <v>15</v>
      </c>
      <c r="I38" s="7">
        <f>SUM(I28:I37)</f>
        <v>0.90694735107544244</v>
      </c>
      <c r="J38" s="7">
        <f>SUM(J28:J37)</f>
        <v>74.024506347736718</v>
      </c>
      <c r="L38" s="7">
        <f>SUM(L29:L37)</f>
        <v>0.56505646318982994</v>
      </c>
      <c r="M38" s="7"/>
      <c r="N38" s="7">
        <f>SUM(N28:N37)</f>
        <v>3.9814885500000003</v>
      </c>
      <c r="O38" s="7">
        <f>SUM(O28:O37)</f>
        <v>79.477998712001977</v>
      </c>
    </row>
    <row r="39" spans="1:15" x14ac:dyDescent="0.3">
      <c r="F39" s="25"/>
      <c r="I39" s="7"/>
      <c r="J39" s="7"/>
      <c r="L39" s="7"/>
      <c r="M39" s="7"/>
      <c r="N39" s="7"/>
      <c r="O39" s="7"/>
    </row>
    <row r="40" spans="1:15" x14ac:dyDescent="0.3">
      <c r="A40" s="26" t="s">
        <v>98</v>
      </c>
      <c r="B40" s="26" t="s">
        <v>52</v>
      </c>
      <c r="C40" s="26" t="s">
        <v>99</v>
      </c>
    </row>
    <row r="41" spans="1:15" x14ac:dyDescent="0.3">
      <c r="A41" s="17" t="s">
        <v>5</v>
      </c>
      <c r="B41">
        <v>9.5</v>
      </c>
      <c r="C41" s="8">
        <f>(ForecastingBuildingStock!$J$20/100)*B41</f>
        <v>0.11606625052820001</v>
      </c>
    </row>
    <row r="42" spans="1:15" x14ac:dyDescent="0.3">
      <c r="A42" s="17" t="s">
        <v>6</v>
      </c>
      <c r="B42">
        <v>12.1</v>
      </c>
      <c r="C42" s="8">
        <f>(ForecastingBuildingStock!$J$20/100)*B42</f>
        <v>0.14783175067276</v>
      </c>
    </row>
    <row r="43" spans="1:15" x14ac:dyDescent="0.3">
      <c r="A43" s="17" t="s">
        <v>7</v>
      </c>
      <c r="B43">
        <v>29.5</v>
      </c>
      <c r="C43" s="8">
        <f>(ForecastingBuildingStock!$J$20/100)*B43</f>
        <v>0.36041625164020002</v>
      </c>
    </row>
    <row r="44" spans="1:15" x14ac:dyDescent="0.3">
      <c r="A44" s="17" t="s">
        <v>8</v>
      </c>
      <c r="B44">
        <v>21.5</v>
      </c>
      <c r="C44" s="8">
        <f>(ForecastingBuildingStock!$J$20/100)*B44</f>
        <v>0.2626762511954</v>
      </c>
    </row>
    <row r="45" spans="1:15" x14ac:dyDescent="0.3">
      <c r="A45" s="17" t="s">
        <v>9</v>
      </c>
      <c r="B45">
        <v>21.8</v>
      </c>
      <c r="C45" s="8">
        <f>(ForecastingBuildingStock!$J$20/100)*B45</f>
        <v>0.26634150121208006</v>
      </c>
    </row>
    <row r="46" spans="1:15" x14ac:dyDescent="0.3">
      <c r="A46" s="17" t="s">
        <v>10</v>
      </c>
      <c r="B46">
        <v>3.6</v>
      </c>
      <c r="C46" s="8">
        <f>(ForecastingBuildingStock!$J$20/100)*B46</f>
        <v>4.3983000200160008E-2</v>
      </c>
    </row>
    <row r="47" spans="1:15" x14ac:dyDescent="0.3">
      <c r="A47" s="17" t="s">
        <v>11</v>
      </c>
      <c r="B47">
        <v>1.1000000000000001</v>
      </c>
      <c r="C47" s="8">
        <f>(ForecastingBuildingStock!$J$20/100)*B47</f>
        <v>1.3439250061160002E-2</v>
      </c>
    </row>
    <row r="48" spans="1:15" x14ac:dyDescent="0.3">
      <c r="A48" s="17" t="s">
        <v>12</v>
      </c>
      <c r="B48">
        <v>0.6</v>
      </c>
      <c r="C48" s="8">
        <f>(ForecastingBuildingStock!$J$20/100)*B48</f>
        <v>7.3305000333600007E-3</v>
      </c>
    </row>
    <row r="49" spans="1:3" x14ac:dyDescent="0.3">
      <c r="A49" s="17" t="s">
        <v>13</v>
      </c>
      <c r="B49">
        <v>0.3</v>
      </c>
      <c r="C49" s="8">
        <f>(ForecastingBuildingStock!$J$20/100)*B49</f>
        <v>3.6652500166800004E-3</v>
      </c>
    </row>
    <row r="50" spans="1:3" x14ac:dyDescent="0.3">
      <c r="A50" s="17" t="s">
        <v>138</v>
      </c>
      <c r="B50">
        <v>0</v>
      </c>
      <c r="C50" s="8">
        <f>(ForecastingBuildingStock!$J$20/100)*B50</f>
        <v>0</v>
      </c>
    </row>
    <row r="51" spans="1:3" x14ac:dyDescent="0.3">
      <c r="B51">
        <f>SUM(B41:B50)</f>
        <v>99.999999999999972</v>
      </c>
    </row>
  </sheetData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67CB6-61E4-4C54-B3E3-D5B8354E084E}">
  <dimension ref="A1:S54"/>
  <sheetViews>
    <sheetView topLeftCell="A3" workbookViewId="0">
      <selection activeCell="B16" sqref="B16:B24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2023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SUM(C16,C43)</f>
        <v>0.49329618845126111</v>
      </c>
      <c r="I2" s="8">
        <f>IF(H2&gt;=M2,0,C16)</f>
        <v>0.37596205948288114</v>
      </c>
      <c r="J2" s="8">
        <f>M2-I2-K2</f>
        <v>7.7045546273673509</v>
      </c>
      <c r="K2" s="8">
        <f>IF(H2&gt;=M2,0,C43)</f>
        <v>0.11733412896838</v>
      </c>
      <c r="L2" s="8"/>
      <c r="M2" s="8">
        <f>O2-N2</f>
        <v>8.1978508158186116</v>
      </c>
      <c r="N2" s="8">
        <f>'2017'!N2</f>
        <v>0.47609999999999997</v>
      </c>
      <c r="O2" s="8">
        <f>'2022'!O2-'2022'!K2</f>
        <v>8.6739508158186123</v>
      </c>
      <c r="Q2" s="3">
        <f>O2</f>
        <v>8.6739508158186123</v>
      </c>
      <c r="R2" s="3">
        <f>J16</f>
        <v>0.52499873976055444</v>
      </c>
      <c r="S2" s="3">
        <f>Q2*R2</f>
        <v>4.5538132470498045</v>
      </c>
    </row>
    <row r="3" spans="1:19" x14ac:dyDescent="0.3">
      <c r="A3" t="s">
        <v>33</v>
      </c>
      <c r="B3">
        <f>ForecastingBuildingStock!K10</f>
        <v>2.5</v>
      </c>
      <c r="F3" s="24" t="s">
        <v>6</v>
      </c>
      <c r="G3" s="3"/>
      <c r="H3" s="3">
        <f t="shared" ref="H3:H12" si="0">SUM(C17,C44)</f>
        <v>0.71338971664720563</v>
      </c>
      <c r="I3" s="8">
        <f>IF(H3&gt;=M3,0,IF(I2=0,C17+C16,C17))</f>
        <v>0.56394308922432168</v>
      </c>
      <c r="J3" s="8">
        <f>M3-I3-K3</f>
        <v>9.833988345784169</v>
      </c>
      <c r="K3" s="8">
        <f>IF(H3&gt;=M3,0,IF(K2=0,C44+C43,C44))</f>
        <v>0.149446627422884</v>
      </c>
      <c r="L3" s="8"/>
      <c r="M3" s="8">
        <f t="shared" ref="M3:M13" si="1">O3-N3</f>
        <v>10.547378062431376</v>
      </c>
      <c r="N3" s="8">
        <f>'2017'!N3</f>
        <v>0.59839999999999993</v>
      </c>
      <c r="O3" s="8">
        <f>'2022'!O3-'2022'!K3</f>
        <v>11.145778062431376</v>
      </c>
      <c r="Q3" s="3">
        <f t="shared" ref="Q3:Q12" si="2">O3</f>
        <v>11.145778062431376</v>
      </c>
      <c r="R3" s="3">
        <f t="shared" ref="R3:R12" si="3">J17</f>
        <v>0.4658932152406417</v>
      </c>
      <c r="S3" s="3">
        <f t="shared" ref="S3:S12" si="4">Q3*R3</f>
        <v>5.1927423778647634</v>
      </c>
    </row>
    <row r="4" spans="1:19" x14ac:dyDescent="0.3">
      <c r="A4" t="s">
        <v>74</v>
      </c>
      <c r="B4" s="3">
        <f>ForecastingBuildingStock!K26</f>
        <v>7.519241189657623</v>
      </c>
      <c r="F4" s="24" t="s">
        <v>7</v>
      </c>
      <c r="G4" s="3"/>
      <c r="H4" s="3">
        <f t="shared" si="0"/>
        <v>2.056182615522145</v>
      </c>
      <c r="I4" s="8">
        <f t="shared" ref="I4:I12" si="5">IF(H4&gt;=M4,0,IF(I3=0,C18+C17,C18))</f>
        <v>1.6918292676729652</v>
      </c>
      <c r="J4" s="8">
        <f t="shared" ref="J4:J12" si="6">M4-I4-K4</f>
        <v>35.792603945937792</v>
      </c>
      <c r="K4" s="8">
        <f t="shared" ref="K4:K12" si="7">IF(H4&gt;=M4,0,IF(K3=0,C45+C44,C45))</f>
        <v>0.36435334784918</v>
      </c>
      <c r="L4" s="8"/>
      <c r="M4" s="8">
        <f t="shared" si="1"/>
        <v>37.848786561459939</v>
      </c>
      <c r="N4" s="8">
        <f>'2017'!N4</f>
        <v>2.10005</v>
      </c>
      <c r="O4" s="8">
        <f>'2022'!O4-'2022'!K4</f>
        <v>39.948836561459942</v>
      </c>
      <c r="Q4" s="3">
        <f t="shared" si="2"/>
        <v>39.948836561459942</v>
      </c>
      <c r="R4" s="3">
        <f t="shared" si="3"/>
        <v>0.391118354324897</v>
      </c>
      <c r="S4" s="3">
        <f t="shared" si="4"/>
        <v>15.624723213112489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1.9573749279698252</v>
      </c>
      <c r="I5" s="8">
        <f t="shared" si="5"/>
        <v>1.6918292676729652</v>
      </c>
      <c r="J5" s="8">
        <f t="shared" si="6"/>
        <v>33.762309779329975</v>
      </c>
      <c r="K5" s="8">
        <f t="shared" si="7"/>
        <v>0.26554566029686</v>
      </c>
      <c r="L5" s="8"/>
      <c r="M5" s="8">
        <f t="shared" si="1"/>
        <v>35.719684707299798</v>
      </c>
      <c r="N5" s="8">
        <f>'2017'!N5</f>
        <v>1.9598</v>
      </c>
      <c r="O5" s="8">
        <f>'2022'!O5-'2022'!K5</f>
        <v>37.6794847072998</v>
      </c>
      <c r="Q5" s="3">
        <f t="shared" si="2"/>
        <v>37.6794847072998</v>
      </c>
      <c r="R5" s="3">
        <f t="shared" si="3"/>
        <v>0.31852043575875089</v>
      </c>
      <c r="S5" s="3">
        <f t="shared" si="4"/>
        <v>12.001685888134322</v>
      </c>
    </row>
    <row r="6" spans="1:19" x14ac:dyDescent="0.3">
      <c r="A6" t="s">
        <v>21</v>
      </c>
      <c r="B6">
        <f>ForecastingBuildingStock!K14</f>
        <v>0.122</v>
      </c>
      <c r="F6" s="24" t="s">
        <v>9</v>
      </c>
      <c r="G6" s="3"/>
      <c r="H6" s="3">
        <f t="shared" si="0"/>
        <v>2.3370422757359179</v>
      </c>
      <c r="I6" s="8">
        <f t="shared" si="5"/>
        <v>2.0677913271558461</v>
      </c>
      <c r="J6" s="8">
        <f t="shared" si="6"/>
        <v>57.392431364088893</v>
      </c>
      <c r="K6" s="8">
        <f t="shared" si="7"/>
        <v>0.26925094858007204</v>
      </c>
      <c r="L6" s="8"/>
      <c r="M6" s="8">
        <f t="shared" si="1"/>
        <v>59.729473639824811</v>
      </c>
      <c r="N6" s="8">
        <f>'2017'!N6</f>
        <v>3.2249499999999998</v>
      </c>
      <c r="O6" s="8">
        <f>'2022'!O6-'2022'!K6</f>
        <v>62.95442363982481</v>
      </c>
      <c r="Q6" s="3">
        <f t="shared" si="2"/>
        <v>62.95442363982481</v>
      </c>
      <c r="R6" s="3">
        <f t="shared" si="3"/>
        <v>0.2583581140792881</v>
      </c>
      <c r="S6" s="3">
        <f t="shared" si="4"/>
        <v>16.264786164533689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0.79638757836430629</v>
      </c>
      <c r="I7" s="8">
        <f t="shared" si="5"/>
        <v>0.75192411896576228</v>
      </c>
      <c r="J7" s="8">
        <f t="shared" si="6"/>
        <v>23.229344629677151</v>
      </c>
      <c r="K7" s="8">
        <f t="shared" si="7"/>
        <v>4.4463459398544E-2</v>
      </c>
      <c r="L7" s="8"/>
      <c r="M7" s="8">
        <f t="shared" si="1"/>
        <v>24.025732208041454</v>
      </c>
      <c r="N7" s="8">
        <f>'2017'!N7</f>
        <v>1.2775499999999997</v>
      </c>
      <c r="O7" s="8">
        <f>'2022'!O7-'2022'!K7</f>
        <v>25.303282208041455</v>
      </c>
      <c r="Q7" s="3">
        <f t="shared" si="2"/>
        <v>25.303282208041455</v>
      </c>
      <c r="R7" s="3">
        <f t="shared" si="3"/>
        <v>0.20852115377088962</v>
      </c>
      <c r="S7" s="3">
        <f t="shared" si="4"/>
        <v>5.2762696002112275</v>
      </c>
    </row>
    <row r="8" spans="1:19" x14ac:dyDescent="0.3">
      <c r="A8" t="s">
        <v>31</v>
      </c>
      <c r="B8" s="8">
        <f>B4*B6</f>
        <v>0.91734742513822998</v>
      </c>
      <c r="F8" s="24" t="s">
        <v>11</v>
      </c>
      <c r="G8" s="3"/>
      <c r="H8" s="3">
        <f t="shared" si="0"/>
        <v>0.38954811652132515</v>
      </c>
      <c r="I8" s="8">
        <f t="shared" si="5"/>
        <v>0.37596205948288114</v>
      </c>
      <c r="J8" s="8">
        <f t="shared" si="6"/>
        <v>23.886878254080884</v>
      </c>
      <c r="K8" s="8">
        <f t="shared" si="7"/>
        <v>1.3586057038444002E-2</v>
      </c>
      <c r="L8" s="8"/>
      <c r="M8" s="8">
        <f t="shared" si="1"/>
        <v>24.276426370602209</v>
      </c>
      <c r="N8" s="8">
        <f>'2017'!N8</f>
        <v>1.2812999999999999</v>
      </c>
      <c r="O8" s="8">
        <f>'2022'!O8-'2022'!K8</f>
        <v>25.557726370602211</v>
      </c>
      <c r="Q8" s="3">
        <f t="shared" si="2"/>
        <v>25.557726370602211</v>
      </c>
      <c r="R8" s="3">
        <f t="shared" si="3"/>
        <v>0.20623054710060093</v>
      </c>
      <c r="S8" s="3">
        <f t="shared" si="4"/>
        <v>5.27078389205675</v>
      </c>
    </row>
    <row r="9" spans="1:19" x14ac:dyDescent="0.3">
      <c r="F9" s="24" t="s">
        <v>12</v>
      </c>
      <c r="G9" s="3"/>
      <c r="H9" s="3">
        <f t="shared" si="0"/>
        <v>7.410576566424E-3</v>
      </c>
      <c r="I9" s="8">
        <f t="shared" si="5"/>
        <v>0</v>
      </c>
      <c r="J9" s="8">
        <f t="shared" si="6"/>
        <v>30.57893896106404</v>
      </c>
      <c r="K9" s="8">
        <f t="shared" si="7"/>
        <v>7.410576566424E-3</v>
      </c>
      <c r="L9" s="8"/>
      <c r="M9" s="8">
        <f t="shared" si="1"/>
        <v>30.586349537630465</v>
      </c>
      <c r="N9" s="8">
        <f>'2017'!N9</f>
        <v>1.6111999999999997</v>
      </c>
      <c r="O9" s="8">
        <f>'2022'!O9-'2022'!K9</f>
        <v>32.197549537630465</v>
      </c>
      <c r="Q9" s="3">
        <f t="shared" si="2"/>
        <v>32.197549537630465</v>
      </c>
      <c r="R9" s="3">
        <f t="shared" si="3"/>
        <v>0.17628714622641511</v>
      </c>
      <c r="S9" s="3">
        <f t="shared" si="4"/>
        <v>5.6760141234725063</v>
      </c>
    </row>
    <row r="10" spans="1:19" x14ac:dyDescent="0.3">
      <c r="F10" s="24" t="s">
        <v>13</v>
      </c>
      <c r="G10" s="3"/>
      <c r="H10" s="3">
        <f t="shared" si="0"/>
        <v>3.705288283212E-3</v>
      </c>
      <c r="I10" s="8">
        <f t="shared" si="5"/>
        <v>0</v>
      </c>
      <c r="J10" s="8">
        <f t="shared" si="6"/>
        <v>25.981953815048108</v>
      </c>
      <c r="K10" s="8">
        <f t="shared" si="7"/>
        <v>3.705288283212E-3</v>
      </c>
      <c r="L10" s="8"/>
      <c r="M10" s="8">
        <f t="shared" si="1"/>
        <v>25.985659103331319</v>
      </c>
      <c r="N10" s="8">
        <f>'2017'!N10</f>
        <v>1.3680500000000002</v>
      </c>
      <c r="O10" s="8">
        <f>'2022'!O10-'2022'!K10</f>
        <v>27.353709103331319</v>
      </c>
      <c r="Q10" s="3">
        <f t="shared" si="2"/>
        <v>27.353709103331319</v>
      </c>
      <c r="R10" s="3">
        <f t="shared" si="3"/>
        <v>0.16459877197470851</v>
      </c>
      <c r="S10" s="3">
        <f t="shared" si="4"/>
        <v>4.5023869273617398</v>
      </c>
    </row>
    <row r="11" spans="1:19" x14ac:dyDescent="0.3">
      <c r="F11" s="17" t="s">
        <v>138</v>
      </c>
      <c r="G11" s="3"/>
      <c r="H11" s="3">
        <f t="shared" si="0"/>
        <v>0</v>
      </c>
      <c r="I11" s="8">
        <f t="shared" si="5"/>
        <v>0</v>
      </c>
      <c r="J11" s="8">
        <f t="shared" si="6"/>
        <v>39.220696225849998</v>
      </c>
      <c r="K11" s="8">
        <f t="shared" si="7"/>
        <v>0</v>
      </c>
      <c r="L11" s="8"/>
      <c r="M11" s="8">
        <f t="shared" si="1"/>
        <v>39.220696225849998</v>
      </c>
      <c r="N11" s="8">
        <f>'2017'!N11</f>
        <v>0.88985000000000003</v>
      </c>
      <c r="O11" s="8">
        <f>'2022'!O11-'2022'!K11</f>
        <v>40.110546225850001</v>
      </c>
      <c r="Q11" s="3">
        <f t="shared" si="2"/>
        <v>40.110546225850001</v>
      </c>
      <c r="R11" s="3">
        <f t="shared" si="3"/>
        <v>0.15069629712872953</v>
      </c>
      <c r="S11" s="3">
        <f t="shared" si="4"/>
        <v>6.0445107920463323</v>
      </c>
    </row>
    <row r="12" spans="1:19" x14ac:dyDescent="0.3">
      <c r="F12" s="17" t="s">
        <v>139</v>
      </c>
      <c r="G12" s="3"/>
      <c r="H12" s="3">
        <f t="shared" si="0"/>
        <v>0</v>
      </c>
      <c r="I12" s="3">
        <f t="shared" si="5"/>
        <v>0</v>
      </c>
      <c r="J12" s="8">
        <f t="shared" si="6"/>
        <v>4.6316103540149998</v>
      </c>
      <c r="K12" s="8">
        <f t="shared" si="7"/>
        <v>0</v>
      </c>
      <c r="L12" s="8">
        <f>ForecastingBuildingStock!K12</f>
        <v>4.68220555856775</v>
      </c>
      <c r="M12" s="8">
        <f t="shared" si="1"/>
        <v>4.6316103540149998</v>
      </c>
      <c r="N12" s="8">
        <v>0</v>
      </c>
      <c r="O12" s="8">
        <f>'2022'!L11</f>
        <v>4.6316103540149998</v>
      </c>
      <c r="Q12" s="3">
        <f t="shared" si="2"/>
        <v>4.6316103540149998</v>
      </c>
      <c r="R12" s="3">
        <f t="shared" si="3"/>
        <v>0.122</v>
      </c>
      <c r="S12" s="3">
        <f t="shared" si="4"/>
        <v>0.56505646318982994</v>
      </c>
    </row>
    <row r="13" spans="1:19" x14ac:dyDescent="0.3">
      <c r="F13" s="25" t="s">
        <v>15</v>
      </c>
      <c r="G13" s="5"/>
      <c r="H13" s="5"/>
      <c r="I13" s="5">
        <f>ForecastingBuildingStock!K26</f>
        <v>7.519241189657623</v>
      </c>
      <c r="J13" s="7">
        <f>M13-I13-K13</f>
        <v>292.01531030224328</v>
      </c>
      <c r="K13" s="5">
        <f>SUM(K2:K12)</f>
        <v>1.2350960944040001</v>
      </c>
      <c r="L13" s="5">
        <f>SUM(L2:L12)</f>
        <v>4.68220555856775</v>
      </c>
      <c r="M13" s="7">
        <f t="shared" si="1"/>
        <v>300.76964758630493</v>
      </c>
      <c r="N13" s="7">
        <f>'2017'!N12</f>
        <v>14.78725</v>
      </c>
      <c r="O13" s="5">
        <f>SUM(O2:O12)</f>
        <v>315.55689758630496</v>
      </c>
    </row>
    <row r="15" spans="1:19" ht="55.2" customHeight="1" x14ac:dyDescent="0.3">
      <c r="A15" s="32" t="s">
        <v>51</v>
      </c>
      <c r="B15" s="18" t="s">
        <v>52</v>
      </c>
      <c r="F15" s="23" t="s">
        <v>50</v>
      </c>
      <c r="G15" s="23"/>
      <c r="H15" s="23"/>
      <c r="I15" s="23" t="s">
        <v>112</v>
      </c>
      <c r="J15" s="23" t="s">
        <v>113</v>
      </c>
      <c r="K15" s="23"/>
      <c r="L15" s="23" t="s">
        <v>135</v>
      </c>
      <c r="M15" s="23"/>
      <c r="N15" s="23" t="s">
        <v>143</v>
      </c>
      <c r="O15" s="23" t="s">
        <v>106</v>
      </c>
    </row>
    <row r="16" spans="1:19" x14ac:dyDescent="0.3">
      <c r="A16" s="17" t="s">
        <v>5</v>
      </c>
      <c r="B16">
        <v>5</v>
      </c>
      <c r="C16" s="8">
        <f>($I$13/100)*B16</f>
        <v>0.37596205948288114</v>
      </c>
      <c r="F16" s="24" t="s">
        <v>5</v>
      </c>
      <c r="G16" s="8"/>
      <c r="H16" s="8"/>
      <c r="I16">
        <f>$B$6</f>
        <v>0.122</v>
      </c>
      <c r="J16" s="16">
        <f>'2017'!J15</f>
        <v>0.52499873976055444</v>
      </c>
      <c r="K16" s="16"/>
      <c r="L16" s="16">
        <f>$B$6</f>
        <v>0.122</v>
      </c>
      <c r="M16" s="16"/>
      <c r="N16" s="16">
        <f>'2017'!J15</f>
        <v>0.52499873976055444</v>
      </c>
      <c r="O16" s="8"/>
    </row>
    <row r="17" spans="1:15" x14ac:dyDescent="0.3">
      <c r="A17" s="17" t="s">
        <v>6</v>
      </c>
      <c r="B17">
        <v>7.5</v>
      </c>
      <c r="C17" s="8">
        <f t="shared" ref="C17:C26" si="8">($I$13/100)*B17</f>
        <v>0.56394308922432168</v>
      </c>
      <c r="F17" s="24" t="s">
        <v>6</v>
      </c>
      <c r="G17" s="8"/>
      <c r="H17" s="8"/>
      <c r="I17">
        <f t="shared" ref="I17:I26" si="9">$B$6</f>
        <v>0.122</v>
      </c>
      <c r="J17" s="16">
        <f>'2017'!J16</f>
        <v>0.4658932152406417</v>
      </c>
      <c r="K17" s="16"/>
      <c r="L17" s="16">
        <f t="shared" ref="L17:L26" si="10">$B$6</f>
        <v>0.122</v>
      </c>
      <c r="M17" s="16"/>
      <c r="N17" s="16">
        <f>'2017'!J16</f>
        <v>0.4658932152406417</v>
      </c>
      <c r="O17" s="8"/>
    </row>
    <row r="18" spans="1:15" x14ac:dyDescent="0.3">
      <c r="A18" s="17" t="s">
        <v>7</v>
      </c>
      <c r="B18">
        <v>22.5</v>
      </c>
      <c r="C18" s="8">
        <f t="shared" si="8"/>
        <v>1.6918292676729652</v>
      </c>
      <c r="F18" s="24" t="s">
        <v>7</v>
      </c>
      <c r="G18" s="8"/>
      <c r="H18" s="8"/>
      <c r="I18">
        <f t="shared" si="9"/>
        <v>0.122</v>
      </c>
      <c r="J18" s="16">
        <f>'2017'!J17</f>
        <v>0.391118354324897</v>
      </c>
      <c r="K18" s="16"/>
      <c r="L18" s="16">
        <f t="shared" si="10"/>
        <v>0.122</v>
      </c>
      <c r="M18" s="16"/>
      <c r="N18" s="16">
        <f>'2017'!J17</f>
        <v>0.391118354324897</v>
      </c>
      <c r="O18" s="8"/>
    </row>
    <row r="19" spans="1:15" x14ac:dyDescent="0.3">
      <c r="A19" s="17" t="s">
        <v>8</v>
      </c>
      <c r="B19">
        <v>22.5</v>
      </c>
      <c r="C19" s="8">
        <f t="shared" si="8"/>
        <v>1.6918292676729652</v>
      </c>
      <c r="F19" s="24" t="s">
        <v>8</v>
      </c>
      <c r="G19" s="8"/>
      <c r="H19" s="8"/>
      <c r="I19">
        <f t="shared" si="9"/>
        <v>0.122</v>
      </c>
      <c r="J19" s="16">
        <f>'2017'!J18</f>
        <v>0.31852043575875089</v>
      </c>
      <c r="K19" s="16"/>
      <c r="L19" s="16">
        <f t="shared" si="10"/>
        <v>0.122</v>
      </c>
      <c r="M19" s="16"/>
      <c r="N19" s="16">
        <f>'2017'!J18</f>
        <v>0.31852043575875089</v>
      </c>
      <c r="O19" s="8"/>
    </row>
    <row r="20" spans="1:15" x14ac:dyDescent="0.3">
      <c r="A20" s="17" t="s">
        <v>9</v>
      </c>
      <c r="B20">
        <v>27.5</v>
      </c>
      <c r="C20" s="8">
        <f t="shared" si="8"/>
        <v>2.0677913271558461</v>
      </c>
      <c r="F20" s="24" t="s">
        <v>9</v>
      </c>
      <c r="G20" s="8"/>
      <c r="H20" s="8"/>
      <c r="I20">
        <f t="shared" si="9"/>
        <v>0.122</v>
      </c>
      <c r="J20" s="16">
        <f>'2017'!J19</f>
        <v>0.2583581140792881</v>
      </c>
      <c r="K20" s="16"/>
      <c r="L20" s="16">
        <f t="shared" si="10"/>
        <v>0.122</v>
      </c>
      <c r="M20" s="16"/>
      <c r="N20" s="16">
        <f>'2017'!J19</f>
        <v>0.2583581140792881</v>
      </c>
      <c r="O20" s="8"/>
    </row>
    <row r="21" spans="1:15" x14ac:dyDescent="0.3">
      <c r="A21" s="17" t="s">
        <v>10</v>
      </c>
      <c r="B21">
        <v>10</v>
      </c>
      <c r="C21" s="8">
        <f t="shared" si="8"/>
        <v>0.75192411896576228</v>
      </c>
      <c r="F21" s="24" t="s">
        <v>10</v>
      </c>
      <c r="G21" s="8"/>
      <c r="H21" s="8"/>
      <c r="I21">
        <f t="shared" si="9"/>
        <v>0.122</v>
      </c>
      <c r="J21" s="16">
        <f>'2017'!J20</f>
        <v>0.20852115377088962</v>
      </c>
      <c r="K21" s="16"/>
      <c r="L21" s="16">
        <f t="shared" si="10"/>
        <v>0.122</v>
      </c>
      <c r="M21" s="16"/>
      <c r="N21" s="16">
        <f>'2017'!J20</f>
        <v>0.20852115377088962</v>
      </c>
      <c r="O21" s="8"/>
    </row>
    <row r="22" spans="1:15" x14ac:dyDescent="0.3">
      <c r="A22" s="17" t="s">
        <v>11</v>
      </c>
      <c r="B22">
        <v>5</v>
      </c>
      <c r="C22" s="8">
        <f t="shared" si="8"/>
        <v>0.37596205948288114</v>
      </c>
      <c r="F22" s="24" t="s">
        <v>11</v>
      </c>
      <c r="G22" s="8"/>
      <c r="H22" s="8"/>
      <c r="I22">
        <f t="shared" si="9"/>
        <v>0.122</v>
      </c>
      <c r="J22" s="16">
        <f>'2017'!J21</f>
        <v>0.20623054710060093</v>
      </c>
      <c r="K22" s="16"/>
      <c r="L22" s="16">
        <f t="shared" si="10"/>
        <v>0.122</v>
      </c>
      <c r="M22" s="16"/>
      <c r="N22" s="16">
        <f>'2017'!J21</f>
        <v>0.20623054710060093</v>
      </c>
      <c r="O22" s="8"/>
    </row>
    <row r="23" spans="1:15" x14ac:dyDescent="0.3">
      <c r="A23" s="17" t="s">
        <v>12</v>
      </c>
      <c r="B23">
        <v>0</v>
      </c>
      <c r="C23" s="8">
        <f t="shared" si="8"/>
        <v>0</v>
      </c>
      <c r="F23" s="24" t="s">
        <v>12</v>
      </c>
      <c r="G23" s="8"/>
      <c r="H23" s="8"/>
      <c r="I23">
        <f t="shared" si="9"/>
        <v>0.122</v>
      </c>
      <c r="J23" s="16">
        <f>'2017'!J22</f>
        <v>0.17628714622641511</v>
      </c>
      <c r="K23" s="16"/>
      <c r="L23" s="16">
        <f t="shared" si="10"/>
        <v>0.122</v>
      </c>
      <c r="M23" s="16"/>
      <c r="N23" s="16">
        <f>'2017'!J22</f>
        <v>0.17628714622641511</v>
      </c>
      <c r="O23" s="8"/>
    </row>
    <row r="24" spans="1:15" x14ac:dyDescent="0.3">
      <c r="A24" s="17" t="s">
        <v>13</v>
      </c>
      <c r="B24">
        <v>0</v>
      </c>
      <c r="C24" s="8">
        <f t="shared" si="8"/>
        <v>0</v>
      </c>
      <c r="F24" s="24" t="s">
        <v>13</v>
      </c>
      <c r="G24" s="8"/>
      <c r="H24" s="8"/>
      <c r="I24">
        <f t="shared" si="9"/>
        <v>0.122</v>
      </c>
      <c r="J24" s="16">
        <f>'2017'!J23</f>
        <v>0.16459877197470851</v>
      </c>
      <c r="K24" s="16"/>
      <c r="L24" s="16">
        <f t="shared" si="10"/>
        <v>0.122</v>
      </c>
      <c r="M24" s="16"/>
      <c r="N24" s="16">
        <f>'2017'!J23</f>
        <v>0.16459877197470851</v>
      </c>
      <c r="O24" s="8"/>
    </row>
    <row r="25" spans="1:15" x14ac:dyDescent="0.3">
      <c r="A25" s="17" t="s">
        <v>138</v>
      </c>
      <c r="B25">
        <v>0</v>
      </c>
      <c r="C25" s="8">
        <f t="shared" si="8"/>
        <v>0</v>
      </c>
      <c r="F25" s="17" t="s">
        <v>138</v>
      </c>
      <c r="G25" s="8"/>
      <c r="H25" s="8"/>
      <c r="I25">
        <f t="shared" si="9"/>
        <v>0.122</v>
      </c>
      <c r="J25" s="16">
        <f>'2017'!J24</f>
        <v>0.15069629712872953</v>
      </c>
      <c r="K25" s="16"/>
      <c r="L25" s="16">
        <f t="shared" si="10"/>
        <v>0.122</v>
      </c>
      <c r="M25" s="16"/>
      <c r="N25" s="16">
        <f>'2017'!J24</f>
        <v>0.15069629712872953</v>
      </c>
      <c r="O25" s="8"/>
    </row>
    <row r="26" spans="1:15" x14ac:dyDescent="0.3">
      <c r="A26" s="17" t="s">
        <v>139</v>
      </c>
      <c r="B26">
        <v>0</v>
      </c>
      <c r="C26" s="8">
        <f t="shared" si="8"/>
        <v>0</v>
      </c>
      <c r="F26" s="17" t="s">
        <v>139</v>
      </c>
      <c r="G26" s="8"/>
      <c r="H26" s="8"/>
      <c r="I26">
        <f t="shared" si="9"/>
        <v>0.122</v>
      </c>
      <c r="J26" s="16">
        <f>B6</f>
        <v>0.122</v>
      </c>
      <c r="K26" s="7"/>
      <c r="L26" s="16">
        <f t="shared" si="10"/>
        <v>0.122</v>
      </c>
      <c r="M26" s="16"/>
      <c r="N26" s="16">
        <f>'2017'!J25</f>
        <v>0.2692514531099427</v>
      </c>
      <c r="O26" s="8"/>
    </row>
    <row r="27" spans="1:15" x14ac:dyDescent="0.3">
      <c r="B27">
        <f>SUM(B16:B26)</f>
        <v>100</v>
      </c>
      <c r="F27" s="25" t="s">
        <v>43</v>
      </c>
      <c r="G27" s="7"/>
      <c r="H27" s="7"/>
      <c r="I27" s="2">
        <f>AVERAGE(I17:I26)</f>
        <v>0.12199999999999997</v>
      </c>
      <c r="J27" s="7">
        <f>(1/O13)*(SUM(S2:S12))</f>
        <v>0.25660276580355018</v>
      </c>
      <c r="L27" s="28">
        <f>AVERAGE(L16:L26)</f>
        <v>0.12199999999999997</v>
      </c>
      <c r="M27" s="28"/>
      <c r="N27" s="7">
        <f>AVERAGE(N16:N26)</f>
        <v>0.28495220258867443</v>
      </c>
      <c r="O27" s="7">
        <f>O41/O13</f>
        <v>0.25222145778207905</v>
      </c>
    </row>
    <row r="28" spans="1:15" x14ac:dyDescent="0.3">
      <c r="K28" s="35"/>
      <c r="L28" s="35"/>
      <c r="M28" s="35"/>
      <c r="N28" s="35"/>
    </row>
    <row r="29" spans="1:15" ht="57.6" x14ac:dyDescent="0.3">
      <c r="A29" s="26" t="s">
        <v>95</v>
      </c>
      <c r="B29" s="18" t="s">
        <v>52</v>
      </c>
      <c r="F29" s="23" t="s">
        <v>114</v>
      </c>
      <c r="G29" s="23"/>
      <c r="H29" s="23"/>
      <c r="I29" s="23" t="s">
        <v>57</v>
      </c>
      <c r="J29" s="23" t="s">
        <v>60</v>
      </c>
      <c r="K29" s="23"/>
      <c r="L29" s="23" t="s">
        <v>136</v>
      </c>
      <c r="M29" s="23"/>
      <c r="N29" s="23" t="s">
        <v>144</v>
      </c>
      <c r="O29" s="23" t="s">
        <v>61</v>
      </c>
    </row>
    <row r="30" spans="1:15" x14ac:dyDescent="0.3">
      <c r="A30" s="17" t="s">
        <v>5</v>
      </c>
      <c r="B30" s="3">
        <v>2.9</v>
      </c>
      <c r="F30" s="24" t="s">
        <v>5</v>
      </c>
      <c r="I30" s="8">
        <f t="shared" ref="I30:I40" si="11">I2*I16</f>
        <v>4.5867371256911496E-2</v>
      </c>
      <c r="J30" s="8">
        <f>J2*J16</f>
        <v>4.0448814697842073</v>
      </c>
      <c r="K30" s="8"/>
      <c r="L30" s="8"/>
      <c r="M30" s="8"/>
      <c r="N30" s="8">
        <f>N2*N16</f>
        <v>0.24995189999999995</v>
      </c>
      <c r="O30" s="8">
        <f t="shared" ref="O30:O40" si="12">SUM(I30:N30)</f>
        <v>4.3407007410411191</v>
      </c>
    </row>
    <row r="31" spans="1:15" x14ac:dyDescent="0.3">
      <c r="A31" s="17" t="s">
        <v>6</v>
      </c>
      <c r="B31" s="3">
        <v>3.7</v>
      </c>
      <c r="F31" s="24" t="s">
        <v>6</v>
      </c>
      <c r="I31" s="8">
        <f t="shared" si="11"/>
        <v>6.8801056885367237E-2</v>
      </c>
      <c r="J31" s="8">
        <f t="shared" ref="J31:J40" si="13">J3*J17</f>
        <v>4.5815884490563858</v>
      </c>
      <c r="K31" s="8"/>
      <c r="L31" s="8"/>
      <c r="M31" s="8"/>
      <c r="N31" s="8">
        <f t="shared" ref="N31:N40" si="14">N3*N17</f>
        <v>0.27879049999999994</v>
      </c>
      <c r="O31" s="8">
        <f t="shared" si="12"/>
        <v>4.9291800059417525</v>
      </c>
    </row>
    <row r="32" spans="1:15" x14ac:dyDescent="0.3">
      <c r="A32" s="17" t="s">
        <v>7</v>
      </c>
      <c r="B32" s="3">
        <v>13.5</v>
      </c>
      <c r="F32" s="24" t="s">
        <v>7</v>
      </c>
      <c r="I32" s="8">
        <f t="shared" si="11"/>
        <v>0.20640317065610175</v>
      </c>
      <c r="J32" s="8">
        <f t="shared" si="13"/>
        <v>13.999144352338003</v>
      </c>
      <c r="K32" s="8"/>
      <c r="L32" s="8"/>
      <c r="M32" s="8"/>
      <c r="N32" s="8">
        <f t="shared" si="14"/>
        <v>0.82136809999999993</v>
      </c>
      <c r="O32" s="8">
        <f t="shared" si="12"/>
        <v>15.026915622994107</v>
      </c>
    </row>
    <row r="33" spans="1:15" x14ac:dyDescent="0.3">
      <c r="A33" s="17" t="s">
        <v>8</v>
      </c>
      <c r="B33" s="3">
        <v>12.6</v>
      </c>
      <c r="F33" s="24" t="s">
        <v>8</v>
      </c>
      <c r="I33" s="8">
        <f t="shared" si="11"/>
        <v>0.20640317065610175</v>
      </c>
      <c r="J33" s="8">
        <f t="shared" si="13"/>
        <v>10.75398562313412</v>
      </c>
      <c r="K33" s="8"/>
      <c r="L33" s="8"/>
      <c r="M33" s="8"/>
      <c r="N33" s="8">
        <f t="shared" si="14"/>
        <v>0.62423635</v>
      </c>
      <c r="O33" s="8">
        <f t="shared" si="12"/>
        <v>11.584625143790223</v>
      </c>
    </row>
    <row r="34" spans="1:15" x14ac:dyDescent="0.3">
      <c r="A34" s="17" t="s">
        <v>9</v>
      </c>
      <c r="B34" s="3">
        <v>21.2</v>
      </c>
      <c r="F34" s="24" t="s">
        <v>9</v>
      </c>
      <c r="I34" s="8">
        <f t="shared" si="11"/>
        <v>0.25227054191301324</v>
      </c>
      <c r="J34" s="8">
        <f t="shared" si="13"/>
        <v>14.827800329650991</v>
      </c>
      <c r="K34" s="8"/>
      <c r="L34" s="8"/>
      <c r="M34" s="8"/>
      <c r="N34" s="8">
        <f t="shared" si="14"/>
        <v>0.83319200000000015</v>
      </c>
      <c r="O34" s="8">
        <f t="shared" si="12"/>
        <v>15.913262871564005</v>
      </c>
    </row>
    <row r="35" spans="1:15" x14ac:dyDescent="0.3">
      <c r="A35" s="17" t="s">
        <v>10</v>
      </c>
      <c r="B35" s="3">
        <v>8.4</v>
      </c>
      <c r="F35" s="24" t="s">
        <v>10</v>
      </c>
      <c r="I35" s="8">
        <f t="shared" si="11"/>
        <v>9.1734742513822992E-2</v>
      </c>
      <c r="J35" s="8">
        <f t="shared" si="13"/>
        <v>4.8438097435218976</v>
      </c>
      <c r="K35" s="8"/>
      <c r="L35" s="8"/>
      <c r="M35" s="8"/>
      <c r="N35" s="8">
        <f t="shared" si="14"/>
        <v>0.26639619999999997</v>
      </c>
      <c r="O35" s="8">
        <f t="shared" si="12"/>
        <v>5.2019406860357202</v>
      </c>
    </row>
    <row r="36" spans="1:15" x14ac:dyDescent="0.3">
      <c r="A36" s="17" t="s">
        <v>11</v>
      </c>
      <c r="B36" s="3">
        <v>8.7188663104785835</v>
      </c>
      <c r="F36" s="24" t="s">
        <v>11</v>
      </c>
      <c r="I36" s="8">
        <f t="shared" si="11"/>
        <v>4.5867371256911496E-2</v>
      </c>
      <c r="J36" s="8">
        <f t="shared" si="13"/>
        <v>4.926203970864548</v>
      </c>
      <c r="K36" s="8"/>
      <c r="L36" s="8"/>
      <c r="M36" s="8"/>
      <c r="N36" s="8">
        <f t="shared" si="14"/>
        <v>0.26424319999999996</v>
      </c>
      <c r="O36" s="8">
        <f t="shared" si="12"/>
        <v>5.2363145421214599</v>
      </c>
    </row>
    <row r="37" spans="1:15" x14ac:dyDescent="0.3">
      <c r="A37" s="17" t="s">
        <v>12</v>
      </c>
      <c r="B37" s="3">
        <v>10.9</v>
      </c>
      <c r="F37" s="24" t="s">
        <v>12</v>
      </c>
      <c r="I37" s="8">
        <f t="shared" si="11"/>
        <v>0</v>
      </c>
      <c r="J37" s="8">
        <f t="shared" si="13"/>
        <v>5.3906738840777191</v>
      </c>
      <c r="K37" s="8"/>
      <c r="L37" s="8"/>
      <c r="M37" s="8"/>
      <c r="N37" s="8">
        <f t="shared" si="14"/>
        <v>0.28403384999999998</v>
      </c>
      <c r="O37" s="8">
        <f t="shared" si="12"/>
        <v>5.6747077340777192</v>
      </c>
    </row>
    <row r="38" spans="1:15" x14ac:dyDescent="0.3">
      <c r="A38" s="17" t="s">
        <v>13</v>
      </c>
      <c r="B38" s="3">
        <v>9.3000000000000007</v>
      </c>
      <c r="F38" s="24" t="s">
        <v>13</v>
      </c>
      <c r="I38" s="8">
        <f t="shared" si="11"/>
        <v>0</v>
      </c>
      <c r="J38" s="8">
        <f t="shared" si="13"/>
        <v>4.2765976914605117</v>
      </c>
      <c r="K38" s="8"/>
      <c r="L38" s="8"/>
      <c r="M38" s="8"/>
      <c r="N38" s="8">
        <f t="shared" si="14"/>
        <v>0.22517935000000003</v>
      </c>
      <c r="O38" s="8">
        <f t="shared" si="12"/>
        <v>4.5017770414605121</v>
      </c>
    </row>
    <row r="39" spans="1:15" x14ac:dyDescent="0.3">
      <c r="A39" s="17" t="s">
        <v>138</v>
      </c>
      <c r="B39" s="3">
        <v>7</v>
      </c>
      <c r="F39" s="17" t="s">
        <v>138</v>
      </c>
      <c r="I39">
        <f t="shared" si="11"/>
        <v>0</v>
      </c>
      <c r="J39" s="8">
        <f t="shared" si="13"/>
        <v>5.9104136920463324</v>
      </c>
      <c r="K39" s="7"/>
      <c r="L39" s="7"/>
      <c r="M39" s="7"/>
      <c r="N39" s="8">
        <f t="shared" si="14"/>
        <v>0.13409709999999997</v>
      </c>
      <c r="O39" s="8">
        <f t="shared" si="12"/>
        <v>6.0445107920463323</v>
      </c>
    </row>
    <row r="40" spans="1:15" x14ac:dyDescent="0.3">
      <c r="A40" s="17" t="s">
        <v>139</v>
      </c>
      <c r="B40" s="3">
        <v>1.7811336895214112</v>
      </c>
      <c r="F40" s="17" t="s">
        <v>139</v>
      </c>
      <c r="I40" s="8">
        <f t="shared" si="11"/>
        <v>0</v>
      </c>
      <c r="J40" s="8">
        <f t="shared" si="13"/>
        <v>0.56505646318982994</v>
      </c>
      <c r="L40" s="8">
        <f>L26*ForecastingBuildingStock!K12</f>
        <v>0.57122907814526547</v>
      </c>
      <c r="M40" s="8"/>
      <c r="N40" s="8">
        <f t="shared" si="14"/>
        <v>0</v>
      </c>
      <c r="O40" s="8">
        <f t="shared" si="12"/>
        <v>1.1362855413350954</v>
      </c>
    </row>
    <row r="41" spans="1:15" x14ac:dyDescent="0.3">
      <c r="F41" s="7" t="s">
        <v>15</v>
      </c>
      <c r="G41" s="7"/>
      <c r="H41" s="7"/>
      <c r="I41" s="7">
        <f>SUM(I30:I40)</f>
        <v>0.91734742513822998</v>
      </c>
      <c r="J41" s="7">
        <f>SUM(J30:J40)</f>
        <v>74.120155669124557</v>
      </c>
      <c r="L41" s="7">
        <f>SUM(L31:L40)</f>
        <v>0.57122907814526547</v>
      </c>
      <c r="M41" s="7"/>
      <c r="N41" s="7">
        <f>SUM(N30:N40)</f>
        <v>3.9814885500000003</v>
      </c>
      <c r="O41" s="7">
        <f>SUM(O30:O40)</f>
        <v>79.590220722408063</v>
      </c>
    </row>
    <row r="42" spans="1:15" x14ac:dyDescent="0.3">
      <c r="A42" s="26" t="s">
        <v>98</v>
      </c>
      <c r="B42" s="26" t="s">
        <v>52</v>
      </c>
      <c r="C42" s="26" t="s">
        <v>99</v>
      </c>
    </row>
    <row r="43" spans="1:15" x14ac:dyDescent="0.3">
      <c r="A43" s="17" t="s">
        <v>5</v>
      </c>
      <c r="B43">
        <v>9.5</v>
      </c>
      <c r="C43" s="8">
        <f>(ForecastingBuildingStock!$K$20/100)*B43</f>
        <v>0.11733412896838</v>
      </c>
    </row>
    <row r="44" spans="1:15" x14ac:dyDescent="0.3">
      <c r="A44" s="17" t="s">
        <v>6</v>
      </c>
      <c r="B44">
        <v>12.1</v>
      </c>
      <c r="C44" s="8">
        <f>(ForecastingBuildingStock!$K$20/100)*B44</f>
        <v>0.149446627422884</v>
      </c>
    </row>
    <row r="45" spans="1:15" x14ac:dyDescent="0.3">
      <c r="A45" s="17" t="s">
        <v>7</v>
      </c>
      <c r="B45">
        <v>29.5</v>
      </c>
      <c r="C45" s="8">
        <f>(ForecastingBuildingStock!$K$20/100)*B45</f>
        <v>0.36435334784918</v>
      </c>
    </row>
    <row r="46" spans="1:15" x14ac:dyDescent="0.3">
      <c r="A46" s="17" t="s">
        <v>8</v>
      </c>
      <c r="B46">
        <v>21.5</v>
      </c>
      <c r="C46" s="8">
        <f>(ForecastingBuildingStock!$K$20/100)*B46</f>
        <v>0.26554566029686</v>
      </c>
    </row>
    <row r="47" spans="1:15" x14ac:dyDescent="0.3">
      <c r="A47" s="17" t="s">
        <v>9</v>
      </c>
      <c r="B47">
        <v>21.8</v>
      </c>
      <c r="C47" s="8">
        <f>(ForecastingBuildingStock!$K$20/100)*B47</f>
        <v>0.26925094858007204</v>
      </c>
    </row>
    <row r="48" spans="1:15" x14ac:dyDescent="0.3">
      <c r="A48" s="17" t="s">
        <v>10</v>
      </c>
      <c r="B48">
        <v>3.6</v>
      </c>
      <c r="C48" s="8">
        <f>(ForecastingBuildingStock!$K$20/100)*B48</f>
        <v>4.4463459398544E-2</v>
      </c>
    </row>
    <row r="49" spans="1:3" x14ac:dyDescent="0.3">
      <c r="A49" s="17" t="s">
        <v>11</v>
      </c>
      <c r="B49">
        <v>1.1000000000000001</v>
      </c>
      <c r="C49" s="8">
        <f>(ForecastingBuildingStock!$K$20/100)*B49</f>
        <v>1.3586057038444002E-2</v>
      </c>
    </row>
    <row r="50" spans="1:3" x14ac:dyDescent="0.3">
      <c r="A50" s="17" t="s">
        <v>12</v>
      </c>
      <c r="B50">
        <v>0.6</v>
      </c>
      <c r="C50" s="8">
        <f>(ForecastingBuildingStock!$K$20/100)*B50</f>
        <v>7.410576566424E-3</v>
      </c>
    </row>
    <row r="51" spans="1:3" x14ac:dyDescent="0.3">
      <c r="A51" s="17" t="s">
        <v>13</v>
      </c>
      <c r="B51">
        <v>0.3</v>
      </c>
      <c r="C51" s="8">
        <f>(ForecastingBuildingStock!$K$20/100)*B51</f>
        <v>3.705288283212E-3</v>
      </c>
    </row>
    <row r="52" spans="1:3" x14ac:dyDescent="0.3">
      <c r="A52" s="17" t="s">
        <v>138</v>
      </c>
      <c r="B52">
        <v>0</v>
      </c>
      <c r="C52" s="8">
        <f>(ForecastingBuildingStock!$K$20/100)*B52</f>
        <v>0</v>
      </c>
    </row>
    <row r="53" spans="1:3" x14ac:dyDescent="0.3">
      <c r="A53" s="17" t="s">
        <v>139</v>
      </c>
      <c r="B53">
        <v>0</v>
      </c>
      <c r="C53" s="8">
        <f>(ForecastingBuildingStock!$K$20/100)*B53</f>
        <v>0</v>
      </c>
    </row>
    <row r="54" spans="1:3" x14ac:dyDescent="0.3">
      <c r="B54">
        <f>SUM(B42:B53)</f>
        <v>99.999999999999972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NRCanData</vt:lpstr>
      <vt:lpstr>ForecastingBuildingStock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2026</vt:lpstr>
      <vt:lpstr>2027</vt:lpstr>
      <vt:lpstr>2028</vt:lpstr>
      <vt:lpstr>2029</vt:lpstr>
      <vt:lpstr>2030</vt:lpstr>
      <vt:lpstr>2031</vt:lpstr>
      <vt:lpstr>2032</vt:lpstr>
      <vt:lpstr>2033</vt:lpstr>
      <vt:lpstr>2034</vt:lpstr>
      <vt:lpstr>2035</vt:lpstr>
      <vt:lpstr>2036</vt:lpstr>
      <vt:lpstr>2037</vt:lpstr>
      <vt:lpstr>2038</vt:lpstr>
      <vt:lpstr>2039</vt:lpstr>
      <vt:lpstr>2040</vt:lpstr>
      <vt:lpstr>2041</vt:lpstr>
      <vt:lpstr>2042</vt:lpstr>
      <vt:lpstr>2043</vt:lpstr>
      <vt:lpstr>2044</vt:lpstr>
      <vt:lpstr>2045</vt:lpstr>
      <vt:lpstr>2046</vt:lpstr>
      <vt:lpstr>2047</vt:lpstr>
      <vt:lpstr>2048</vt:lpstr>
      <vt:lpstr>2049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</dc:creator>
  <cp:lastModifiedBy>Cristiano Fernandes</cp:lastModifiedBy>
  <dcterms:created xsi:type="dcterms:W3CDTF">2022-07-21T20:11:18Z</dcterms:created>
  <dcterms:modified xsi:type="dcterms:W3CDTF">2023-07-21T19:45:06Z</dcterms:modified>
</cp:coreProperties>
</file>