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ights\Documents\"/>
    </mc:Choice>
  </mc:AlternateContent>
  <xr:revisionPtr revIDLastSave="0" documentId="13_ncr:1_{A009428C-1E00-4E69-9889-781CC7207F82}" xr6:coauthVersionLast="47" xr6:coauthVersionMax="47" xr10:uidLastSave="{00000000-0000-0000-0000-000000000000}"/>
  <bookViews>
    <workbookView xWindow="-120" yWindow="-120" windowWidth="29040" windowHeight="15840" firstSheet="7" activeTab="11" xr2:uid="{38919C9B-3EEA-4B23-A9AE-2A7E2CE57CFF}"/>
  </bookViews>
  <sheets>
    <sheet name="Payroll Practice" sheetId="1" r:id="rId1"/>
    <sheet name="Employee Gradebook Practice" sheetId="2" r:id="rId2"/>
    <sheet name="Decision Factors" sheetId="3" r:id="rId3"/>
    <sheet name="Sales Report" sheetId="4" r:id="rId4"/>
    <sheet name="Sales Report Pivot Table" sheetId="5" r:id="rId5"/>
    <sheet name="Car Batabase" sheetId="6" r:id="rId6"/>
    <sheet name="Car Database Pivot Table" sheetId="7" r:id="rId7"/>
    <sheet name="Interest Rates for 20K Loan" sheetId="8" r:id="rId8"/>
    <sheet name="Problem Solver School Supplies" sheetId="11" r:id="rId9"/>
    <sheet name="Problem Solver Cat or Dog" sheetId="13" r:id="rId10"/>
    <sheet name="Problem Solver Vacation" sheetId="14" r:id="rId11"/>
    <sheet name="Sheet4" sheetId="15" r:id="rId12"/>
  </sheet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4" l="1"/>
  <c r="C47" i="14"/>
  <c r="C61" i="14" s="1"/>
  <c r="C19" i="14"/>
  <c r="C17" i="14"/>
  <c r="E61" i="14"/>
  <c r="D61" i="14"/>
  <c r="D59" i="14"/>
  <c r="C59" i="14"/>
  <c r="E54" i="14"/>
  <c r="D54" i="14"/>
  <c r="C54" i="14"/>
  <c r="E49" i="14"/>
  <c r="D49" i="14"/>
  <c r="E47" i="14"/>
  <c r="D47" i="14"/>
  <c r="C35" i="14"/>
  <c r="E31" i="14"/>
  <c r="D31" i="14"/>
  <c r="D29" i="14"/>
  <c r="C29" i="14"/>
  <c r="D24" i="14"/>
  <c r="E24" i="14"/>
  <c r="C24" i="14"/>
  <c r="C5" i="14"/>
  <c r="E17" i="14"/>
  <c r="E19" i="14" s="1"/>
  <c r="D17" i="14"/>
  <c r="D19" i="14" s="1"/>
  <c r="B12" i="13"/>
  <c r="C18" i="13"/>
  <c r="B18" i="13"/>
  <c r="C16" i="13"/>
  <c r="B16" i="13"/>
  <c r="B15" i="13"/>
  <c r="C15" i="13"/>
  <c r="C13" i="13"/>
  <c r="C12" i="13"/>
  <c r="B14" i="13"/>
  <c r="C9" i="13"/>
  <c r="B9" i="13"/>
  <c r="M37" i="11"/>
  <c r="N37" i="11"/>
  <c r="L37" i="11"/>
  <c r="N27" i="11"/>
  <c r="M27" i="11"/>
  <c r="N26" i="11"/>
  <c r="M26" i="11"/>
  <c r="M25" i="11"/>
  <c r="N25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L26" i="11"/>
  <c r="L27" i="11"/>
  <c r="L28" i="11"/>
  <c r="L29" i="11"/>
  <c r="L30" i="11"/>
  <c r="L31" i="11"/>
  <c r="L32" i="11"/>
  <c r="L33" i="11"/>
  <c r="L34" i="11"/>
  <c r="L25" i="11"/>
  <c r="N21" i="11"/>
  <c r="M21" i="11"/>
  <c r="L21" i="11"/>
  <c r="N5" i="11"/>
  <c r="M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M4" i="11"/>
  <c r="N4" i="11"/>
  <c r="L4" i="11"/>
  <c r="F2" i="8"/>
  <c r="E2" i="8"/>
  <c r="F5" i="8"/>
  <c r="G5" i="8"/>
  <c r="F4" i="8"/>
  <c r="G4" i="8"/>
  <c r="G2" i="8"/>
  <c r="G3" i="8"/>
  <c r="E3" i="8"/>
  <c r="F3" i="8" s="1"/>
  <c r="E4" i="8"/>
  <c r="E5" i="8"/>
  <c r="N33" i="6"/>
  <c r="N12" i="6"/>
  <c r="N39" i="6"/>
  <c r="N47" i="6"/>
  <c r="N45" i="6"/>
  <c r="N30" i="6"/>
  <c r="N37" i="6"/>
  <c r="N17" i="6"/>
  <c r="M44" i="6"/>
  <c r="M24" i="6"/>
  <c r="M35" i="6"/>
  <c r="M38" i="6"/>
  <c r="M40" i="6"/>
  <c r="M33" i="6"/>
  <c r="M28" i="6"/>
  <c r="M4" i="6"/>
  <c r="M5" i="6"/>
  <c r="M20" i="6"/>
  <c r="M6" i="6"/>
  <c r="M12" i="6"/>
  <c r="M46" i="6"/>
  <c r="M19" i="6"/>
  <c r="M3" i="6"/>
  <c r="M23" i="6"/>
  <c r="M50" i="6"/>
  <c r="M39" i="6"/>
  <c r="M31" i="6"/>
  <c r="M36" i="6"/>
  <c r="M34" i="6"/>
  <c r="M41" i="6"/>
  <c r="M15" i="6"/>
  <c r="M47" i="6"/>
  <c r="M29" i="6"/>
  <c r="M2" i="6"/>
  <c r="M9" i="6"/>
  <c r="M14" i="6"/>
  <c r="M43" i="6"/>
  <c r="M45" i="6"/>
  <c r="M52" i="6"/>
  <c r="M21" i="6"/>
  <c r="M16" i="6"/>
  <c r="M10" i="6"/>
  <c r="M11" i="6"/>
  <c r="M30" i="6"/>
  <c r="M26" i="6"/>
  <c r="M27" i="6"/>
  <c r="M49" i="6"/>
  <c r="M22" i="6"/>
  <c r="M32" i="6"/>
  <c r="M37" i="6"/>
  <c r="M18" i="6"/>
  <c r="M48" i="6"/>
  <c r="M42" i="6"/>
  <c r="M25" i="6"/>
  <c r="M51" i="6"/>
  <c r="M17" i="6"/>
  <c r="M13" i="6"/>
  <c r="M8" i="6"/>
  <c r="M7" i="6"/>
  <c r="M53" i="6"/>
  <c r="G50" i="6"/>
  <c r="I50" i="6" s="1"/>
  <c r="G44" i="6"/>
  <c r="I44" i="6" s="1"/>
  <c r="G33" i="6"/>
  <c r="I33" i="6" s="1"/>
  <c r="G28" i="6"/>
  <c r="I28" i="6" s="1"/>
  <c r="G12" i="6"/>
  <c r="I12" i="6" s="1"/>
  <c r="G46" i="6"/>
  <c r="I46" i="6" s="1"/>
  <c r="G31" i="6"/>
  <c r="I31" i="6" s="1"/>
  <c r="G15" i="6"/>
  <c r="I15" i="6" s="1"/>
  <c r="G29" i="6"/>
  <c r="I29" i="6" s="1"/>
  <c r="G43" i="6"/>
  <c r="I43" i="6" s="1"/>
  <c r="G52" i="6"/>
  <c r="I52" i="6" s="1"/>
  <c r="G11" i="6"/>
  <c r="I11" i="6" s="1"/>
  <c r="G26" i="6"/>
  <c r="I26" i="6" s="1"/>
  <c r="G32" i="6"/>
  <c r="I32" i="6" s="1"/>
  <c r="G18" i="6"/>
  <c r="I18" i="6" s="1"/>
  <c r="G51" i="6"/>
  <c r="I51" i="6" s="1"/>
  <c r="G13" i="6"/>
  <c r="I13" i="6" s="1"/>
  <c r="E24" i="6"/>
  <c r="E38" i="6"/>
  <c r="E33" i="6"/>
  <c r="E6" i="6"/>
  <c r="E12" i="6"/>
  <c r="E19" i="6"/>
  <c r="E39" i="6"/>
  <c r="E36" i="6"/>
  <c r="E47" i="6"/>
  <c r="E2" i="6"/>
  <c r="E45" i="6"/>
  <c r="E21" i="6"/>
  <c r="E26" i="6"/>
  <c r="E49" i="6"/>
  <c r="E18" i="6"/>
  <c r="E48" i="6"/>
  <c r="E13" i="6"/>
  <c r="E8" i="6"/>
  <c r="D27" i="6"/>
  <c r="E27" i="6" s="1"/>
  <c r="F44" i="6"/>
  <c r="F24" i="6"/>
  <c r="G24" i="6" s="1"/>
  <c r="I24" i="6" s="1"/>
  <c r="F35" i="6"/>
  <c r="G35" i="6" s="1"/>
  <c r="I35" i="6" s="1"/>
  <c r="F38" i="6"/>
  <c r="G38" i="6" s="1"/>
  <c r="I38" i="6" s="1"/>
  <c r="F40" i="6"/>
  <c r="G40" i="6" s="1"/>
  <c r="I40" i="6" s="1"/>
  <c r="F33" i="6"/>
  <c r="F28" i="6"/>
  <c r="F4" i="6"/>
  <c r="G4" i="6" s="1"/>
  <c r="I4" i="6" s="1"/>
  <c r="F5" i="6"/>
  <c r="G5" i="6" s="1"/>
  <c r="I5" i="6" s="1"/>
  <c r="F20" i="6"/>
  <c r="G20" i="6" s="1"/>
  <c r="I20" i="6" s="1"/>
  <c r="F6" i="6"/>
  <c r="G6" i="6" s="1"/>
  <c r="I6" i="6" s="1"/>
  <c r="F12" i="6"/>
  <c r="F46" i="6"/>
  <c r="F19" i="6"/>
  <c r="G19" i="6" s="1"/>
  <c r="I19" i="6" s="1"/>
  <c r="F3" i="6"/>
  <c r="G3" i="6" s="1"/>
  <c r="I3" i="6" s="1"/>
  <c r="F23" i="6"/>
  <c r="G23" i="6" s="1"/>
  <c r="I23" i="6" s="1"/>
  <c r="F50" i="6"/>
  <c r="F39" i="6"/>
  <c r="G39" i="6" s="1"/>
  <c r="I39" i="6" s="1"/>
  <c r="F31" i="6"/>
  <c r="F36" i="6"/>
  <c r="G36" i="6" s="1"/>
  <c r="I36" i="6" s="1"/>
  <c r="F34" i="6"/>
  <c r="G34" i="6" s="1"/>
  <c r="I34" i="6" s="1"/>
  <c r="F41" i="6"/>
  <c r="G41" i="6" s="1"/>
  <c r="I41" i="6" s="1"/>
  <c r="F15" i="6"/>
  <c r="F47" i="6"/>
  <c r="G47" i="6" s="1"/>
  <c r="I47" i="6" s="1"/>
  <c r="F29" i="6"/>
  <c r="F2" i="6"/>
  <c r="G2" i="6" s="1"/>
  <c r="I2" i="6" s="1"/>
  <c r="F9" i="6"/>
  <c r="G9" i="6" s="1"/>
  <c r="I9" i="6" s="1"/>
  <c r="F14" i="6"/>
  <c r="G14" i="6" s="1"/>
  <c r="I14" i="6" s="1"/>
  <c r="F43" i="6"/>
  <c r="F45" i="6"/>
  <c r="G45" i="6" s="1"/>
  <c r="I45" i="6" s="1"/>
  <c r="F52" i="6"/>
  <c r="F21" i="6"/>
  <c r="G21" i="6" s="1"/>
  <c r="I21" i="6" s="1"/>
  <c r="F16" i="6"/>
  <c r="G16" i="6" s="1"/>
  <c r="I16" i="6" s="1"/>
  <c r="F10" i="6"/>
  <c r="G10" i="6" s="1"/>
  <c r="I10" i="6" s="1"/>
  <c r="F11" i="6"/>
  <c r="F30" i="6"/>
  <c r="G30" i="6" s="1"/>
  <c r="I30" i="6" s="1"/>
  <c r="F26" i="6"/>
  <c r="F27" i="6"/>
  <c r="G27" i="6" s="1"/>
  <c r="I27" i="6" s="1"/>
  <c r="F49" i="6"/>
  <c r="G49" i="6" s="1"/>
  <c r="I49" i="6" s="1"/>
  <c r="F22" i="6"/>
  <c r="G22" i="6" s="1"/>
  <c r="I22" i="6" s="1"/>
  <c r="F32" i="6"/>
  <c r="F37" i="6"/>
  <c r="G37" i="6" s="1"/>
  <c r="I37" i="6" s="1"/>
  <c r="F18" i="6"/>
  <c r="F48" i="6"/>
  <c r="G48" i="6" s="1"/>
  <c r="I48" i="6" s="1"/>
  <c r="F42" i="6"/>
  <c r="G42" i="6" s="1"/>
  <c r="I42" i="6" s="1"/>
  <c r="F25" i="6"/>
  <c r="G25" i="6" s="1"/>
  <c r="I25" i="6" s="1"/>
  <c r="F51" i="6"/>
  <c r="F17" i="6"/>
  <c r="G17" i="6" s="1"/>
  <c r="I17" i="6" s="1"/>
  <c r="F13" i="6"/>
  <c r="F8" i="6"/>
  <c r="G8" i="6" s="1"/>
  <c r="I8" i="6" s="1"/>
  <c r="F7" i="6"/>
  <c r="G7" i="6" s="1"/>
  <c r="I7" i="6" s="1"/>
  <c r="F53" i="6"/>
  <c r="G53" i="6" s="1"/>
  <c r="I53" i="6" s="1"/>
  <c r="D49" i="6"/>
  <c r="D44" i="6"/>
  <c r="E44" i="6" s="1"/>
  <c r="D24" i="6"/>
  <c r="D35" i="6"/>
  <c r="E35" i="6" s="1"/>
  <c r="D38" i="6"/>
  <c r="D40" i="6"/>
  <c r="E40" i="6" s="1"/>
  <c r="D33" i="6"/>
  <c r="D28" i="6"/>
  <c r="E28" i="6" s="1"/>
  <c r="D4" i="6"/>
  <c r="E4" i="6" s="1"/>
  <c r="D5" i="6"/>
  <c r="E5" i="6" s="1"/>
  <c r="D20" i="6"/>
  <c r="E20" i="6" s="1"/>
  <c r="D6" i="6"/>
  <c r="D12" i="6"/>
  <c r="D46" i="6"/>
  <c r="E46" i="6" s="1"/>
  <c r="D19" i="6"/>
  <c r="D3" i="6"/>
  <c r="E3" i="6" s="1"/>
  <c r="D23" i="6"/>
  <c r="E23" i="6" s="1"/>
  <c r="D50" i="6"/>
  <c r="E50" i="6" s="1"/>
  <c r="D39" i="6"/>
  <c r="D31" i="6"/>
  <c r="E31" i="6" s="1"/>
  <c r="D36" i="6"/>
  <c r="D34" i="6"/>
  <c r="E34" i="6" s="1"/>
  <c r="D41" i="6"/>
  <c r="E41" i="6" s="1"/>
  <c r="D15" i="6"/>
  <c r="E15" i="6" s="1"/>
  <c r="D47" i="6"/>
  <c r="D29" i="6"/>
  <c r="E29" i="6" s="1"/>
  <c r="D2" i="6"/>
  <c r="D9" i="6"/>
  <c r="E9" i="6" s="1"/>
  <c r="D14" i="6"/>
  <c r="E14" i="6" s="1"/>
  <c r="D43" i="6"/>
  <c r="E43" i="6" s="1"/>
  <c r="D45" i="6"/>
  <c r="D52" i="6"/>
  <c r="E52" i="6" s="1"/>
  <c r="D21" i="6"/>
  <c r="D16" i="6"/>
  <c r="E16" i="6" s="1"/>
  <c r="D10" i="6"/>
  <c r="E10" i="6" s="1"/>
  <c r="D11" i="6"/>
  <c r="E11" i="6" s="1"/>
  <c r="D30" i="6"/>
  <c r="E30" i="6" s="1"/>
  <c r="D26" i="6"/>
  <c r="D22" i="6"/>
  <c r="E22" i="6" s="1"/>
  <c r="D32" i="6"/>
  <c r="E32" i="6" s="1"/>
  <c r="D37" i="6"/>
  <c r="E37" i="6" s="1"/>
  <c r="D18" i="6"/>
  <c r="D48" i="6"/>
  <c r="D42" i="6"/>
  <c r="E42" i="6" s="1"/>
  <c r="D25" i="6"/>
  <c r="E25" i="6" s="1"/>
  <c r="D51" i="6"/>
  <c r="E51" i="6" s="1"/>
  <c r="D17" i="6"/>
  <c r="E17" i="6" s="1"/>
  <c r="D13" i="6"/>
  <c r="D8" i="6"/>
  <c r="D7" i="6"/>
  <c r="E7" i="6" s="1"/>
  <c r="D53" i="6"/>
  <c r="E53" i="6" s="1"/>
  <c r="B7" i="6"/>
  <c r="N7" i="6" s="1"/>
  <c r="B8" i="6"/>
  <c r="C8" i="6" s="1"/>
  <c r="B13" i="6"/>
  <c r="C13" i="6" s="1"/>
  <c r="B17" i="6"/>
  <c r="C17" i="6" s="1"/>
  <c r="B51" i="6"/>
  <c r="C51" i="6" s="1"/>
  <c r="B25" i="6"/>
  <c r="C25" i="6" s="1"/>
  <c r="B42" i="6"/>
  <c r="C42" i="6" s="1"/>
  <c r="B48" i="6"/>
  <c r="C48" i="6" s="1"/>
  <c r="B18" i="6"/>
  <c r="C18" i="6" s="1"/>
  <c r="B37" i="6"/>
  <c r="C37" i="6" s="1"/>
  <c r="B32" i="6"/>
  <c r="C32" i="6" s="1"/>
  <c r="B22" i="6"/>
  <c r="C22" i="6" s="1"/>
  <c r="B49" i="6"/>
  <c r="C49" i="6" s="1"/>
  <c r="B27" i="6"/>
  <c r="C27" i="6" s="1"/>
  <c r="B26" i="6"/>
  <c r="C26" i="6" s="1"/>
  <c r="B30" i="6"/>
  <c r="C30" i="6" s="1"/>
  <c r="B11" i="6"/>
  <c r="C11" i="6" s="1"/>
  <c r="B10" i="6"/>
  <c r="C10" i="6" s="1"/>
  <c r="B16" i="6"/>
  <c r="C16" i="6" s="1"/>
  <c r="B21" i="6"/>
  <c r="C21" i="6" s="1"/>
  <c r="B52" i="6"/>
  <c r="C52" i="6" s="1"/>
  <c r="B45" i="6"/>
  <c r="C45" i="6" s="1"/>
  <c r="B43" i="6"/>
  <c r="C43" i="6" s="1"/>
  <c r="B14" i="6"/>
  <c r="C14" i="6" s="1"/>
  <c r="B9" i="6"/>
  <c r="C9" i="6" s="1"/>
  <c r="B2" i="6"/>
  <c r="C2" i="6" s="1"/>
  <c r="B29" i="6"/>
  <c r="C29" i="6" s="1"/>
  <c r="B47" i="6"/>
  <c r="C47" i="6" s="1"/>
  <c r="B15" i="6"/>
  <c r="C15" i="6" s="1"/>
  <c r="B41" i="6"/>
  <c r="C41" i="6" s="1"/>
  <c r="B34" i="6"/>
  <c r="C34" i="6" s="1"/>
  <c r="B36" i="6"/>
  <c r="C36" i="6" s="1"/>
  <c r="B31" i="6"/>
  <c r="C31" i="6" s="1"/>
  <c r="B39" i="6"/>
  <c r="C39" i="6" s="1"/>
  <c r="B50" i="6"/>
  <c r="C50" i="6" s="1"/>
  <c r="B23" i="6"/>
  <c r="C23" i="6" s="1"/>
  <c r="B3" i="6"/>
  <c r="C3" i="6" s="1"/>
  <c r="B19" i="6"/>
  <c r="C19" i="6" s="1"/>
  <c r="B46" i="6"/>
  <c r="C46" i="6" s="1"/>
  <c r="B12" i="6"/>
  <c r="C12" i="6" s="1"/>
  <c r="B6" i="6"/>
  <c r="C6" i="6" s="1"/>
  <c r="B20" i="6"/>
  <c r="C20" i="6" s="1"/>
  <c r="B5" i="6"/>
  <c r="C5" i="6" s="1"/>
  <c r="B4" i="6"/>
  <c r="C4" i="6" s="1"/>
  <c r="B28" i="6"/>
  <c r="C28" i="6" s="1"/>
  <c r="B33" i="6"/>
  <c r="C33" i="6" s="1"/>
  <c r="B40" i="6"/>
  <c r="C40" i="6" s="1"/>
  <c r="B38" i="6"/>
  <c r="C38" i="6" s="1"/>
  <c r="B35" i="6"/>
  <c r="C35" i="6" s="1"/>
  <c r="B24" i="6"/>
  <c r="C24" i="6" s="1"/>
  <c r="B44" i="6"/>
  <c r="C44" i="6" s="1"/>
  <c r="B53" i="6"/>
  <c r="C53" i="6" s="1"/>
  <c r="F176" i="4"/>
  <c r="F175" i="4"/>
  <c r="F174" i="4"/>
  <c r="G35" i="4"/>
  <c r="H35" i="4" s="1"/>
  <c r="G107" i="4"/>
  <c r="H107" i="4" s="1"/>
  <c r="G3" i="4"/>
  <c r="H3" i="4" s="1"/>
  <c r="G108" i="4"/>
  <c r="H108" i="4" s="1"/>
  <c r="G109" i="4"/>
  <c r="H109" i="4" s="1"/>
  <c r="G76" i="4"/>
  <c r="H76" i="4" s="1"/>
  <c r="G110" i="4"/>
  <c r="H110" i="4" s="1"/>
  <c r="G111" i="4"/>
  <c r="H111" i="4" s="1"/>
  <c r="G36" i="4"/>
  <c r="H36" i="4" s="1"/>
  <c r="G37" i="4"/>
  <c r="H37" i="4" s="1"/>
  <c r="G112" i="4"/>
  <c r="H112" i="4" s="1"/>
  <c r="G77" i="4"/>
  <c r="H77" i="4" s="1"/>
  <c r="G4" i="4"/>
  <c r="H4" i="4" s="1"/>
  <c r="G78" i="4"/>
  <c r="H78" i="4" s="1"/>
  <c r="G113" i="4"/>
  <c r="H113" i="4" s="1"/>
  <c r="G38" i="4"/>
  <c r="H38" i="4" s="1"/>
  <c r="G114" i="4"/>
  <c r="H114" i="4" s="1"/>
  <c r="G115" i="4"/>
  <c r="H115" i="4" s="1"/>
  <c r="G116" i="4"/>
  <c r="H116" i="4" s="1"/>
  <c r="G39" i="4"/>
  <c r="H39" i="4" s="1"/>
  <c r="G117" i="4"/>
  <c r="H117" i="4" s="1"/>
  <c r="G79" i="4"/>
  <c r="H79" i="4" s="1"/>
  <c r="G40" i="4"/>
  <c r="H40" i="4" s="1"/>
  <c r="G80" i="4"/>
  <c r="H80" i="4" s="1"/>
  <c r="G81" i="4"/>
  <c r="H81" i="4" s="1"/>
  <c r="G5" i="4"/>
  <c r="H5" i="4" s="1"/>
  <c r="G6" i="4"/>
  <c r="H6" i="4" s="1"/>
  <c r="G41" i="4"/>
  <c r="H41" i="4" s="1"/>
  <c r="G42" i="4"/>
  <c r="H42" i="4" s="1"/>
  <c r="G43" i="4"/>
  <c r="H43" i="4" s="1"/>
  <c r="G7" i="4"/>
  <c r="H7" i="4" s="1"/>
  <c r="G44" i="4"/>
  <c r="H44" i="4" s="1"/>
  <c r="G45" i="4"/>
  <c r="H45" i="4" s="1"/>
  <c r="G82" i="4"/>
  <c r="H82" i="4" s="1"/>
  <c r="G46" i="4"/>
  <c r="H46" i="4" s="1"/>
  <c r="G47" i="4"/>
  <c r="H47" i="4" s="1"/>
  <c r="G48" i="4"/>
  <c r="H48" i="4" s="1"/>
  <c r="G49" i="4"/>
  <c r="H49" i="4" s="1"/>
  <c r="G50" i="4"/>
  <c r="H50" i="4" s="1"/>
  <c r="G8" i="4"/>
  <c r="H8" i="4" s="1"/>
  <c r="G118" i="4"/>
  <c r="H118" i="4" s="1"/>
  <c r="G119" i="4"/>
  <c r="H119" i="4" s="1"/>
  <c r="G120" i="4"/>
  <c r="H120" i="4" s="1"/>
  <c r="G83" i="4"/>
  <c r="H83" i="4" s="1"/>
  <c r="G51" i="4"/>
  <c r="H51" i="4" s="1"/>
  <c r="G84" i="4"/>
  <c r="H84" i="4" s="1"/>
  <c r="G9" i="4"/>
  <c r="H9" i="4" s="1"/>
  <c r="G10" i="4"/>
  <c r="H10" i="4" s="1"/>
  <c r="G11" i="4"/>
  <c r="H11" i="4" s="1"/>
  <c r="G121" i="4"/>
  <c r="H121" i="4" s="1"/>
  <c r="G122" i="4"/>
  <c r="H122" i="4" s="1"/>
  <c r="G12" i="4"/>
  <c r="H12" i="4" s="1"/>
  <c r="G123" i="4"/>
  <c r="H123" i="4" s="1"/>
  <c r="G52" i="4"/>
  <c r="H52" i="4" s="1"/>
  <c r="G124" i="4"/>
  <c r="H124" i="4" s="1"/>
  <c r="G53" i="4"/>
  <c r="H53" i="4" s="1"/>
  <c r="G85" i="4"/>
  <c r="H85" i="4" s="1"/>
  <c r="G125" i="4"/>
  <c r="H125" i="4" s="1"/>
  <c r="G126" i="4"/>
  <c r="H126" i="4" s="1"/>
  <c r="G127" i="4"/>
  <c r="H127" i="4" s="1"/>
  <c r="G13" i="4"/>
  <c r="H13" i="4" s="1"/>
  <c r="G128" i="4"/>
  <c r="H128" i="4" s="1"/>
  <c r="G86" i="4"/>
  <c r="H86" i="4" s="1"/>
  <c r="G129" i="4"/>
  <c r="H129" i="4" s="1"/>
  <c r="G130" i="4"/>
  <c r="H130" i="4" s="1"/>
  <c r="G131" i="4"/>
  <c r="H131" i="4" s="1"/>
  <c r="G54" i="4"/>
  <c r="H54" i="4" s="1"/>
  <c r="G132" i="4"/>
  <c r="H132" i="4" s="1"/>
  <c r="G87" i="4"/>
  <c r="H87" i="4" s="1"/>
  <c r="G14" i="4"/>
  <c r="H14" i="4" s="1"/>
  <c r="G133" i="4"/>
  <c r="H133" i="4" s="1"/>
  <c r="G134" i="4"/>
  <c r="H134" i="4" s="1"/>
  <c r="G135" i="4"/>
  <c r="H135" i="4" s="1"/>
  <c r="G88" i="4"/>
  <c r="H88" i="4" s="1"/>
  <c r="G55" i="4"/>
  <c r="H55" i="4" s="1"/>
  <c r="G89" i="4"/>
  <c r="H89" i="4" s="1"/>
  <c r="G56" i="4"/>
  <c r="H56" i="4" s="1"/>
  <c r="G57" i="4"/>
  <c r="H57" i="4" s="1"/>
  <c r="G136" i="4"/>
  <c r="H136" i="4" s="1"/>
  <c r="G137" i="4"/>
  <c r="H137" i="4" s="1"/>
  <c r="G15" i="4"/>
  <c r="H15" i="4" s="1"/>
  <c r="G16" i="4"/>
  <c r="H16" i="4" s="1"/>
  <c r="G17" i="4"/>
  <c r="H17" i="4" s="1"/>
  <c r="G138" i="4"/>
  <c r="H138" i="4" s="1"/>
  <c r="G90" i="4"/>
  <c r="H90" i="4" s="1"/>
  <c r="G18" i="4"/>
  <c r="H18" i="4" s="1"/>
  <c r="G19" i="4"/>
  <c r="H19" i="4" s="1"/>
  <c r="G139" i="4"/>
  <c r="H139" i="4" s="1"/>
  <c r="G20" i="4"/>
  <c r="H20" i="4" s="1"/>
  <c r="G91" i="4"/>
  <c r="H91" i="4" s="1"/>
  <c r="G140" i="4"/>
  <c r="H140" i="4" s="1"/>
  <c r="G58" i="4"/>
  <c r="H58" i="4" s="1"/>
  <c r="G141" i="4"/>
  <c r="H141" i="4" s="1"/>
  <c r="G92" i="4"/>
  <c r="H92" i="4" s="1"/>
  <c r="G142" i="4"/>
  <c r="H142" i="4" s="1"/>
  <c r="G93" i="4"/>
  <c r="H93" i="4" s="1"/>
  <c r="G59" i="4"/>
  <c r="H59" i="4" s="1"/>
  <c r="G143" i="4"/>
  <c r="H143" i="4" s="1"/>
  <c r="G21" i="4"/>
  <c r="H21" i="4" s="1"/>
  <c r="G144" i="4"/>
  <c r="H144" i="4" s="1"/>
  <c r="G60" i="4"/>
  <c r="H60" i="4" s="1"/>
  <c r="G61" i="4"/>
  <c r="H61" i="4" s="1"/>
  <c r="G145" i="4"/>
  <c r="H145" i="4" s="1"/>
  <c r="G62" i="4"/>
  <c r="H62" i="4" s="1"/>
  <c r="G63" i="4"/>
  <c r="H63" i="4" s="1"/>
  <c r="G94" i="4"/>
  <c r="H94" i="4" s="1"/>
  <c r="G146" i="4"/>
  <c r="H146" i="4" s="1"/>
  <c r="G64" i="4"/>
  <c r="H64" i="4" s="1"/>
  <c r="G95" i="4"/>
  <c r="H95" i="4" s="1"/>
  <c r="G96" i="4"/>
  <c r="H96" i="4" s="1"/>
  <c r="G147" i="4"/>
  <c r="H147" i="4" s="1"/>
  <c r="G22" i="4"/>
  <c r="H22" i="4" s="1"/>
  <c r="G65" i="4"/>
  <c r="H65" i="4" s="1"/>
  <c r="G23" i="4"/>
  <c r="H23" i="4" s="1"/>
  <c r="G148" i="4"/>
  <c r="H148" i="4" s="1"/>
  <c r="G97" i="4"/>
  <c r="H97" i="4" s="1"/>
  <c r="G66" i="4"/>
  <c r="H66" i="4" s="1"/>
  <c r="G24" i="4"/>
  <c r="H24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25" i="4"/>
  <c r="H25" i="4" s="1"/>
  <c r="G67" i="4"/>
  <c r="H67" i="4" s="1"/>
  <c r="G98" i="4"/>
  <c r="H98" i="4" s="1"/>
  <c r="G99" i="4"/>
  <c r="H99" i="4" s="1"/>
  <c r="G100" i="4"/>
  <c r="H100" i="4" s="1"/>
  <c r="G101" i="4"/>
  <c r="H101" i="4" s="1"/>
  <c r="G26" i="4"/>
  <c r="H26" i="4" s="1"/>
  <c r="G156" i="4"/>
  <c r="H156" i="4" s="1"/>
  <c r="G27" i="4"/>
  <c r="H27" i="4" s="1"/>
  <c r="G157" i="4"/>
  <c r="H157" i="4" s="1"/>
  <c r="G68" i="4"/>
  <c r="H68" i="4" s="1"/>
  <c r="G28" i="4"/>
  <c r="H28" i="4" s="1"/>
  <c r="G158" i="4"/>
  <c r="H158" i="4" s="1"/>
  <c r="G69" i="4"/>
  <c r="H69" i="4" s="1"/>
  <c r="G70" i="4"/>
  <c r="H70" i="4" s="1"/>
  <c r="G71" i="4"/>
  <c r="H71" i="4" s="1"/>
  <c r="G102" i="4"/>
  <c r="H102" i="4" s="1"/>
  <c r="G103" i="4"/>
  <c r="H103" i="4" s="1"/>
  <c r="G104" i="4"/>
  <c r="H104" i="4" s="1"/>
  <c r="G105" i="4"/>
  <c r="H105" i="4" s="1"/>
  <c r="G29" i="4"/>
  <c r="H29" i="4" s="1"/>
  <c r="G159" i="4"/>
  <c r="H159" i="4" s="1"/>
  <c r="G30" i="4"/>
  <c r="H30" i="4" s="1"/>
  <c r="G160" i="4"/>
  <c r="H160" i="4" s="1"/>
  <c r="G72" i="4"/>
  <c r="H72" i="4" s="1"/>
  <c r="G31" i="4"/>
  <c r="H31" i="4" s="1"/>
  <c r="G161" i="4"/>
  <c r="H161" i="4" s="1"/>
  <c r="G73" i="4"/>
  <c r="H73" i="4" s="1"/>
  <c r="G162" i="4"/>
  <c r="H162" i="4" s="1"/>
  <c r="G163" i="4"/>
  <c r="H163" i="4" s="1"/>
  <c r="G164" i="4"/>
  <c r="H164" i="4" s="1"/>
  <c r="G32" i="4"/>
  <c r="H32" i="4" s="1"/>
  <c r="G165" i="4"/>
  <c r="H165" i="4" s="1"/>
  <c r="G106" i="4"/>
  <c r="H106" i="4" s="1"/>
  <c r="G74" i="4"/>
  <c r="H74" i="4" s="1"/>
  <c r="G33" i="4"/>
  <c r="H33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34" i="4"/>
  <c r="H34" i="4" s="1"/>
  <c r="G75" i="4"/>
  <c r="H75" i="4" s="1"/>
  <c r="G2" i="4"/>
  <c r="H2" i="4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O4" i="1"/>
  <c r="N4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I25" i="1"/>
  <c r="J25" i="1"/>
  <c r="K25" i="1"/>
  <c r="L25" i="1"/>
  <c r="M25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Z4" i="1"/>
  <c r="AA4" i="1"/>
  <c r="AB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Z3" i="1"/>
  <c r="AA3" i="1"/>
  <c r="AB3" i="1"/>
  <c r="Y3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4" i="1"/>
  <c r="U3" i="1"/>
  <c r="V3" i="1"/>
  <c r="W3" i="1"/>
  <c r="T3" i="1"/>
  <c r="R4" i="1"/>
  <c r="P4" i="1"/>
  <c r="Q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1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D25" i="1"/>
  <c r="D22" i="1"/>
  <c r="D23" i="1"/>
  <c r="D24" i="1"/>
  <c r="C24" i="1"/>
  <c r="C23" i="1"/>
  <c r="C22" i="1"/>
  <c r="N14" i="1"/>
  <c r="N15" i="1"/>
  <c r="N16" i="1"/>
  <c r="N17" i="1"/>
  <c r="N18" i="1"/>
  <c r="N19" i="1"/>
  <c r="N20" i="1"/>
  <c r="N13" i="1"/>
  <c r="N12" i="1"/>
  <c r="N11" i="1"/>
  <c r="N10" i="1"/>
  <c r="N9" i="1"/>
  <c r="N8" i="1"/>
  <c r="N7" i="1"/>
  <c r="N6" i="1"/>
  <c r="N5" i="1"/>
  <c r="C31" i="14" l="1"/>
  <c r="N51" i="6"/>
  <c r="N32" i="6"/>
  <c r="N11" i="6"/>
  <c r="N43" i="6"/>
  <c r="N15" i="6"/>
  <c r="N50" i="6"/>
  <c r="N6" i="6"/>
  <c r="N40" i="6"/>
  <c r="N53" i="6"/>
  <c r="N25" i="6"/>
  <c r="N22" i="6"/>
  <c r="N10" i="6"/>
  <c r="N14" i="6"/>
  <c r="N41" i="6"/>
  <c r="N23" i="6"/>
  <c r="N20" i="6"/>
  <c r="N38" i="6"/>
  <c r="C7" i="6"/>
  <c r="N42" i="6"/>
  <c r="N49" i="6"/>
  <c r="N16" i="6"/>
  <c r="N9" i="6"/>
  <c r="N34" i="6"/>
  <c r="N3" i="6"/>
  <c r="N5" i="6"/>
  <c r="N35" i="6"/>
  <c r="N8" i="6"/>
  <c r="N48" i="6"/>
  <c r="N27" i="6"/>
  <c r="N21" i="6"/>
  <c r="N2" i="6"/>
  <c r="N36" i="6"/>
  <c r="N19" i="6"/>
  <c r="N4" i="6"/>
  <c r="N24" i="6"/>
  <c r="N13" i="6"/>
  <c r="N18" i="6"/>
  <c r="N26" i="6"/>
  <c r="N52" i="6"/>
  <c r="N29" i="6"/>
  <c r="N31" i="6"/>
  <c r="N46" i="6"/>
  <c r="N28" i="6"/>
  <c r="N44" i="6"/>
  <c r="X4" i="1"/>
  <c r="S22" i="1"/>
  <c r="S25" i="1"/>
  <c r="N25" i="1"/>
  <c r="S23" i="1"/>
  <c r="S24" i="1"/>
  <c r="N23" i="1"/>
  <c r="N22" i="1"/>
  <c r="N24" i="1"/>
  <c r="X25" i="1" l="1"/>
  <c r="X24" i="1"/>
  <c r="X22" i="1"/>
  <c r="X23" i="1"/>
</calcChain>
</file>

<file path=xl/sharedStrings.xml><?xml version="1.0" encoding="utf-8"?>
<sst xmlns="http://schemas.openxmlformats.org/spreadsheetml/2006/main" count="1362" uniqueCount="343">
  <si>
    <t>Employee Payroll</t>
  </si>
  <si>
    <t>Last Name</t>
  </si>
  <si>
    <t>First Name</t>
  </si>
  <si>
    <t>Hourly Wage</t>
  </si>
  <si>
    <t>Hours Worked</t>
  </si>
  <si>
    <t>Pay</t>
  </si>
  <si>
    <t>Johnson</t>
  </si>
  <si>
    <t>Black</t>
  </si>
  <si>
    <t xml:space="preserve">Warren </t>
  </si>
  <si>
    <t>Donald</t>
  </si>
  <si>
    <t>Trest</t>
  </si>
  <si>
    <t>Anchor</t>
  </si>
  <si>
    <t>Doll</t>
  </si>
  <si>
    <t>Harold</t>
  </si>
  <si>
    <t>Lasten</t>
  </si>
  <si>
    <t>Underhill</t>
  </si>
  <si>
    <t>Jbaker</t>
  </si>
  <si>
    <t>Smith</t>
  </si>
  <si>
    <t>Carenah</t>
  </si>
  <si>
    <t>Penforld</t>
  </si>
  <si>
    <t>Young</t>
  </si>
  <si>
    <t>Data</t>
  </si>
  <si>
    <t>Mill</t>
  </si>
  <si>
    <t xml:space="preserve">Jon </t>
  </si>
  <si>
    <t>Glenda</t>
  </si>
  <si>
    <t>Ron</t>
  </si>
  <si>
    <t>Wendy</t>
  </si>
  <si>
    <t>Paul</t>
  </si>
  <si>
    <t>Tom</t>
  </si>
  <si>
    <t>Nancy</t>
  </si>
  <si>
    <t>Karen</t>
  </si>
  <si>
    <t xml:space="preserve">Sandy </t>
  </si>
  <si>
    <t>Linda</t>
  </si>
  <si>
    <t>Olivia</t>
  </si>
  <si>
    <t>Blessing</t>
  </si>
  <si>
    <t>Chandra</t>
  </si>
  <si>
    <t xml:space="preserve">Bill </t>
  </si>
  <si>
    <t>Trent</t>
  </si>
  <si>
    <t>Genesis</t>
  </si>
  <si>
    <t>Jack</t>
  </si>
  <si>
    <t>Max</t>
  </si>
  <si>
    <t>Min</t>
  </si>
  <si>
    <t>Average</t>
  </si>
  <si>
    <t>Total</t>
  </si>
  <si>
    <t>Mrs. Speights</t>
  </si>
  <si>
    <t>Overtime Hours</t>
  </si>
  <si>
    <t>Overtime Bonus</t>
  </si>
  <si>
    <t>January Pay</t>
  </si>
  <si>
    <t>Gradebook</t>
  </si>
  <si>
    <t>Safety Test</t>
  </si>
  <si>
    <t>Company Philosophy</t>
  </si>
  <si>
    <t>Financial Skills</t>
  </si>
  <si>
    <t>Drug Test</t>
  </si>
  <si>
    <t>Points Possible</t>
  </si>
  <si>
    <t xml:space="preserve">Fire Employee? </t>
  </si>
  <si>
    <t xml:space="preserve">Max </t>
  </si>
  <si>
    <t>Career Decision Time</t>
  </si>
  <si>
    <t>Job</t>
  </si>
  <si>
    <t>Data Analyst</t>
  </si>
  <si>
    <t>Teacher</t>
  </si>
  <si>
    <t>Financial Analyst</t>
  </si>
  <si>
    <t>Assistant Principal</t>
  </si>
  <si>
    <t>Architect</t>
  </si>
  <si>
    <t>Job Market</t>
  </si>
  <si>
    <t>Enjoyment</t>
  </si>
  <si>
    <t>My Talent</t>
  </si>
  <si>
    <t>Schooling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</si>
  <si>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</si>
  <si>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</si>
  <si>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</si>
  <si>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</si>
  <si>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</si>
  <si>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</si>
  <si>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</si>
  <si>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</si>
  <si>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</si>
  <si>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</si>
  <si>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</si>
  <si>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</si>
  <si>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</si>
  <si>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</si>
  <si>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</si>
  <si>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</si>
  <si>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</si>
  <si>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</si>
  <si>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</si>
  <si>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</si>
  <si>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</si>
  <si>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</si>
  <si>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</si>
  <si>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</si>
  <si>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</si>
  <si>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</si>
  <si>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</si>
  <si>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</si>
  <si>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</si>
  <si>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</si>
  <si>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</si>
  <si>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</si>
  <si>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</si>
  <si>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</si>
  <si>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</si>
  <si>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</si>
  <si>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</si>
  <si>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</si>
  <si>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</si>
  <si>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</si>
  <si>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</si>
  <si>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</si>
  <si>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</si>
  <si>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</si>
  <si>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</si>
  <si>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</si>
  <si>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</si>
  <si>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</si>
  <si>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Hellen</t>
  </si>
  <si>
    <t>Commision 10%, 20% if more than $50</t>
  </si>
  <si>
    <t>F2&gt;50,G2*0.2,G2*0.1</t>
  </si>
  <si>
    <t>Sum of All</t>
  </si>
  <si>
    <t>Sum of All Items Valued More than $50</t>
  </si>
  <si>
    <t>Sum of items valued at $50 or less</t>
  </si>
  <si>
    <t>SUMIF(F2:F172,"&gt;50")</t>
  </si>
  <si>
    <t>SUMIF(F2:F172, "&lt;50")</t>
  </si>
  <si>
    <t>Row Labels</t>
  </si>
  <si>
    <t>Grand Total</t>
  </si>
  <si>
    <t>Sum of Sale Price</t>
  </si>
  <si>
    <t>Speights</t>
  </si>
  <si>
    <t>Top Sales Person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</si>
  <si>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</si>
  <si>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</si>
  <si>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</si>
  <si>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</si>
  <si>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</si>
  <si>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</si>
  <si>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</si>
  <si>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</si>
  <si>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</si>
  <si>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</si>
  <si>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</si>
  <si>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</si>
  <si>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</si>
  <si>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</si>
  <si>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</si>
  <si>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</si>
  <si>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</si>
  <si>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</si>
  <si>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</si>
  <si>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</si>
  <si>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</si>
  <si>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</si>
  <si>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</si>
  <si>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</si>
  <si>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</si>
  <si>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</si>
  <si>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</si>
  <si>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</si>
  <si>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</si>
  <si>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</si>
  <si>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</si>
  <si>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</si>
  <si>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</si>
  <si>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</si>
  <si>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</si>
  <si>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</si>
  <si>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</si>
  <si>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</si>
  <si>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</si>
  <si>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</si>
  <si>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</si>
  <si>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</si>
  <si>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</si>
  <si>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</si>
  <si>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</si>
  <si>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</si>
  <si>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</si>
  <si>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</si>
  <si>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</si>
  <si>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</si>
  <si>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</si>
  <si>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</si>
  <si>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</si>
  <si>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</si>
  <si>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</si>
  <si>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</si>
  <si>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</si>
  <si>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</si>
  <si>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</si>
  <si>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</si>
  <si>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</si>
  <si>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</si>
  <si>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</si>
  <si>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</si>
  <si>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</si>
  <si>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</si>
  <si>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</si>
  <si>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</si>
  <si>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</si>
  <si>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</si>
  <si>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</si>
  <si>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</si>
  <si>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</si>
  <si>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</si>
  <si>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</si>
  <si>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</si>
  <si>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</si>
  <si>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</si>
  <si>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</si>
  <si>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</si>
  <si>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</si>
  <si>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</si>
  <si>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</si>
  <si>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</si>
  <si>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FD</t>
  </si>
  <si>
    <t>Ford</t>
  </si>
  <si>
    <t>GM</t>
  </si>
  <si>
    <t>General Motors</t>
  </si>
  <si>
    <t>HO</t>
  </si>
  <si>
    <t>Honda</t>
  </si>
  <si>
    <t>HY</t>
  </si>
  <si>
    <t>Hyundai</t>
  </si>
  <si>
    <t>TY</t>
  </si>
  <si>
    <t>Toyota</t>
  </si>
  <si>
    <t>VLookUp Explanation</t>
  </si>
  <si>
    <t>VLOOKUP(B53,B$56:C$61,2)</t>
  </si>
  <si>
    <t>B53=Cell We're Pulling From</t>
  </si>
  <si>
    <t>B$56:C$61= Table we're pulling from</t>
  </si>
  <si>
    <t>2=True (Always the Case)</t>
  </si>
  <si>
    <t>CAM</t>
  </si>
  <si>
    <t>Camry</t>
  </si>
  <si>
    <t>ELA</t>
  </si>
  <si>
    <t>Elantra</t>
  </si>
  <si>
    <t>FCS</t>
  </si>
  <si>
    <t>Focus</t>
  </si>
  <si>
    <t>Camero</t>
  </si>
  <si>
    <t>COR</t>
  </si>
  <si>
    <t>Corolla</t>
  </si>
  <si>
    <t>CAR</t>
  </si>
  <si>
    <t>Caravan</t>
  </si>
  <si>
    <t>CIV</t>
  </si>
  <si>
    <t>Civic</t>
  </si>
  <si>
    <t>MTG</t>
  </si>
  <si>
    <t>Mustang</t>
  </si>
  <si>
    <t>Odyssey</t>
  </si>
  <si>
    <t>PTC</t>
  </si>
  <si>
    <t>PT Cruiser</t>
  </si>
  <si>
    <t>SLV</t>
  </si>
  <si>
    <t>Silverado</t>
  </si>
  <si>
    <t>Vlookup MUST be in alphabetical order</t>
  </si>
  <si>
    <t>HO01ODY040</t>
  </si>
  <si>
    <t>CMR</t>
  </si>
  <si>
    <t>ODY</t>
  </si>
  <si>
    <t>GM09CMR014</t>
  </si>
  <si>
    <t>FD06FCS006</t>
  </si>
  <si>
    <t>HO05ODY037</t>
  </si>
  <si>
    <t>IF(14-F2&lt;0,100-F2+14,</t>
  </si>
  <si>
    <t>14-F2)</t>
  </si>
  <si>
    <t>IF Statement Explanation</t>
  </si>
  <si>
    <t>Figuring out the age of the car (completed in 2014)</t>
  </si>
  <si>
    <t>14=Last Two Digits of Year</t>
  </si>
  <si>
    <t>F2=Cell We're Pulling From</t>
  </si>
  <si>
    <t>&lt;0, If answer is less than 0</t>
  </si>
  <si>
    <t>THEN</t>
  </si>
  <si>
    <t>Use the formula 100-Cell+14</t>
  </si>
  <si>
    <t>Example 98 would be 100-98</t>
  </si>
  <si>
    <t>2+14</t>
  </si>
  <si>
    <t>A year 98 was 16 years old in 2014</t>
  </si>
  <si>
    <t>IF(14-F2&lt;0,100-F2+14, 14-F2)</t>
  </si>
  <si>
    <t>IF NOT, use 14-Cell</t>
  </si>
  <si>
    <t>Sum of Miles</t>
  </si>
  <si>
    <t>Principal</t>
  </si>
  <si>
    <t>Interest Rate</t>
  </si>
  <si>
    <t>Months</t>
  </si>
  <si>
    <t>Monthly Payments</t>
  </si>
  <si>
    <t>Loan A</t>
  </si>
  <si>
    <t>Loan B</t>
  </si>
  <si>
    <t>Loan C</t>
  </si>
  <si>
    <t>Loan D</t>
  </si>
  <si>
    <t>Interest Paid</t>
  </si>
  <si>
    <t>Total Loan Paid</t>
  </si>
  <si>
    <t>Susan's Shopping List</t>
  </si>
  <si>
    <t>Walt-Mart</t>
  </si>
  <si>
    <t>Dollar Trap</t>
  </si>
  <si>
    <t>Office Repo</t>
  </si>
  <si>
    <t>TI 35 Calculator</t>
  </si>
  <si>
    <t>BallPoint Pen</t>
  </si>
  <si>
    <t xml:space="preserve">100 page notebook </t>
  </si>
  <si>
    <t>8 oz glue</t>
  </si>
  <si>
    <t>Eraser</t>
  </si>
  <si>
    <t>10 No. 2 Pencils</t>
  </si>
  <si>
    <t>2 inch binder</t>
  </si>
  <si>
    <t>USB Stick 5gb</t>
  </si>
  <si>
    <t>8 color Markers</t>
  </si>
  <si>
    <t xml:space="preserve">Stapler </t>
  </si>
  <si>
    <t>Planner Bok</t>
  </si>
  <si>
    <t>Protractor</t>
  </si>
  <si>
    <t xml:space="preserve">Compass </t>
  </si>
  <si>
    <t>Liquid Paper</t>
  </si>
  <si>
    <t>Clear Tape</t>
  </si>
  <si>
    <t>Tim's Shopping List</t>
  </si>
  <si>
    <t>Dog</t>
  </si>
  <si>
    <t>Cat</t>
  </si>
  <si>
    <t>Initial Costs</t>
  </si>
  <si>
    <t>Purchase</t>
  </si>
  <si>
    <t>Collar</t>
  </si>
  <si>
    <t>Tag</t>
  </si>
  <si>
    <t>Bowl</t>
  </si>
  <si>
    <t>Leash</t>
  </si>
  <si>
    <t>Initial Total</t>
  </si>
  <si>
    <t>Monthly</t>
  </si>
  <si>
    <t xml:space="preserve">Food </t>
  </si>
  <si>
    <t>Litter</t>
  </si>
  <si>
    <t>Treats</t>
  </si>
  <si>
    <t>Subtotal</t>
  </si>
  <si>
    <t>Monthly Total</t>
  </si>
  <si>
    <t>One Year Costs</t>
  </si>
  <si>
    <t>Susan</t>
  </si>
  <si>
    <t>Chicago Museum</t>
  </si>
  <si>
    <t>Orlando Theme Park</t>
  </si>
  <si>
    <t>Air Fare</t>
  </si>
  <si>
    <t>Natural History</t>
  </si>
  <si>
    <t>Chicago Museum of Art</t>
  </si>
  <si>
    <t>Science Museum</t>
  </si>
  <si>
    <t xml:space="preserve">Museum of Broadcast History </t>
  </si>
  <si>
    <t>Universal Studios</t>
  </si>
  <si>
    <t>Sea World</t>
  </si>
  <si>
    <t>Cruise</t>
  </si>
  <si>
    <t>Subtotal of Tickets (per person)</t>
  </si>
  <si>
    <t>Number of People in the Group</t>
  </si>
  <si>
    <t>Total Cost of Tickets</t>
  </si>
  <si>
    <t>Hotel Expenses</t>
  </si>
  <si>
    <t>Hotel Cost per Night</t>
  </si>
  <si>
    <t>Number of Nights</t>
  </si>
  <si>
    <t>Hotel Total</t>
  </si>
  <si>
    <t>Total Cost of Trip</t>
  </si>
  <si>
    <t>Disney World</t>
  </si>
  <si>
    <t>Caribbean Cruise</t>
  </si>
  <si>
    <t>Busch Gardens</t>
  </si>
  <si>
    <t>Car Rental</t>
  </si>
  <si>
    <t>Per Expenses</t>
  </si>
  <si>
    <t>Food Estimate</t>
  </si>
  <si>
    <t>Number of People</t>
  </si>
  <si>
    <t>Number of Days</t>
  </si>
  <si>
    <t>Total Cost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</si>
</sst>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2" applyFont="1"/>
    <xf numFmtId="44" fontId="0" fillId="0" borderId="0" xfId="0" applyNumberFormat="1"/>
    <xf numFmtId="0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3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11" borderId="0" xfId="0" applyFill="1"/>
    <xf numFmtId="0" fontId="0" fillId="5" borderId="0" xfId="0" applyFill="1"/>
    <xf numFmtId="0" fontId="0" fillId="12" borderId="0" xfId="0" applyFill="1"/>
    <xf numFmtId="43" fontId="0" fillId="0" borderId="0" xfId="1" applyFont="1" applyAlignment="1">
      <alignment wrapText="1"/>
    </xf>
    <xf numFmtId="43" fontId="0" fillId="0" borderId="0" xfId="1" applyFont="1"/>
    <xf numFmtId="43" fontId="0" fillId="3" borderId="0" xfId="1" applyFont="1" applyFill="1"/>
    <xf numFmtId="0" fontId="0" fillId="0" borderId="0" xfId="0" applyAlignment="1">
      <alignment horizontal="center"/>
    </xf>
    <xf numFmtId="2" fontId="0" fillId="0" borderId="0" xfId="2" applyNumberFormat="1" applyFont="1"/>
    <xf numFmtId="44" fontId="0" fillId="11" borderId="0" xfId="0" applyNumberFormat="1" applyFill="1"/>
    <xf numFmtId="0" fontId="0" fillId="13" borderId="0" xfId="0" applyFill="1"/>
    <xf numFmtId="0" fontId="0" fillId="4" borderId="0" xfId="0" applyFill="1"/>
    <xf numFmtId="44" fontId="0" fillId="4" borderId="0" xfId="2" applyFont="1" applyFill="1"/>
    <xf numFmtId="44" fontId="0" fillId="5" borderId="0" xfId="2" applyFont="1" applyFill="1"/>
    <xf numFmtId="0" fontId="2" fillId="0" borderId="0" xfId="0" applyFont="1"/>
    <xf numFmtId="0" fontId="2" fillId="14" borderId="0" xfId="0" applyFont="1" applyFill="1"/>
    <xf numFmtId="0" fontId="0" fillId="14" borderId="0" xfId="0" applyFill="1"/>
    <xf numFmtId="44" fontId="0" fillId="14" borderId="0" xfId="2" applyFont="1" applyFill="1"/>
    <xf numFmtId="0" fontId="0" fillId="15" borderId="0" xfId="0" applyFill="1"/>
    <xf numFmtId="6" fontId="0" fillId="15" borderId="0" xfId="0" applyNumberFormat="1" applyFill="1"/>
    <xf numFmtId="44" fontId="0" fillId="15" borderId="0" xfId="2" applyFont="1" applyFill="1"/>
    <xf numFmtId="0" fontId="2" fillId="4" borderId="0" xfId="0" applyFont="1" applyFill="1"/>
    <xf numFmtId="44" fontId="2" fillId="4" borderId="0" xfId="0" applyNumberFormat="1" applyFont="1" applyFill="1"/>
    <xf numFmtId="44" fontId="2" fillId="14" borderId="0" xfId="2" applyFont="1" applyFill="1"/>
    <xf numFmtId="0" fontId="0" fillId="14" borderId="0" xfId="2" applyNumberFormat="1" applyFont="1" applyFill="1"/>
    <xf numFmtId="0" fontId="0" fillId="15" borderId="0" xfId="2" applyNumberFormat="1" applyFont="1" applyFill="1"/>
    <xf numFmtId="44" fontId="2" fillId="0" borderId="0" xfId="0" applyNumberFormat="1" applyFont="1"/>
    <xf numFmtId="44" fontId="2" fillId="9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Gradebook Practice'!$A$4:$A$20</c:f>
              <c:strCache>
                <c:ptCount val="17"/>
                <c:pt idx="0">
                  <c:v>Johnson</c:v>
                </c:pt>
                <c:pt idx="1">
                  <c:v>Black</c:v>
                </c:pt>
                <c:pt idx="2">
                  <c:v>Warren </c:v>
                </c:pt>
                <c:pt idx="3">
                  <c:v>Donald</c:v>
                </c:pt>
                <c:pt idx="4">
                  <c:v>Trest</c:v>
                </c:pt>
                <c:pt idx="5">
                  <c:v>Anchor</c:v>
                </c:pt>
                <c:pt idx="6">
                  <c:v>Doll</c:v>
                </c:pt>
                <c:pt idx="7">
                  <c:v>Harold</c:v>
                </c:pt>
                <c:pt idx="8">
                  <c:v>Lasten</c:v>
                </c:pt>
                <c:pt idx="9">
                  <c:v>Underhill</c:v>
                </c:pt>
                <c:pt idx="10">
                  <c:v>Jbaker</c:v>
                </c:pt>
                <c:pt idx="11">
                  <c:v>Smith</c:v>
                </c:pt>
                <c:pt idx="12">
                  <c:v>Carenah</c:v>
                </c:pt>
                <c:pt idx="13">
                  <c:v>Penforld</c:v>
                </c:pt>
                <c:pt idx="14">
                  <c:v>Young</c:v>
                </c:pt>
                <c:pt idx="15">
                  <c:v>Data</c:v>
                </c:pt>
                <c:pt idx="16">
                  <c:v>Mill</c:v>
                </c:pt>
              </c:strCache>
            </c:strRef>
          </c:cat>
          <c:val>
            <c:numRef>
              <c:f>'Employee Gradebook Practice'!$C$4:$C$20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9-4B95-8F5F-5C13EFE3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295816"/>
        <c:axId val="333297128"/>
      </c:barChart>
      <c:catAx>
        <c:axId val="333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97128"/>
        <c:crosses val="autoZero"/>
        <c:auto val="1"/>
        <c:lblAlgn val="ctr"/>
        <c:lblOffset val="100"/>
        <c:noMultiLvlLbl val="0"/>
      </c:catAx>
      <c:valAx>
        <c:axId val="3332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9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of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Solver 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'Problem Solver Cat or Dog'!$B$18:$C$18</c:f>
              <c:numCache>
                <c:formatCode>_("$"* #,##0.00_);_("$"* \(#,##0.00\);_("$"* "-"??_);_(@_)</c:formatCode>
                <c:ptCount val="2"/>
                <c:pt idx="0">
                  <c:v>1220</c:v>
                </c:pt>
                <c:pt idx="1">
                  <c:v>1015.5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8-4920-BA70-4E082220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16400"/>
        <c:axId val="597116728"/>
      </c:barChart>
      <c:catAx>
        <c:axId val="5971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16728"/>
        <c:crosses val="autoZero"/>
        <c:auto val="1"/>
        <c:lblAlgn val="ctr"/>
        <c:lblOffset val="100"/>
        <c:noMultiLvlLbl val="0"/>
      </c:catAx>
      <c:valAx>
        <c:axId val="5971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Solver Vacation'!$C$30:$E$30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Caribbean Cruise</c:v>
                </c:pt>
              </c:strCache>
            </c:strRef>
          </c:cat>
          <c:val>
            <c:numRef>
              <c:f>'Problem Solver Vacation'!$C$31:$E$31</c:f>
              <c:numCache>
                <c:formatCode>_("$"* #,##0.00_);_("$"* \(#,##0.00\);_("$"* "-"??_);_(@_)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F-472F-B87F-DCF9758C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775936"/>
        <c:axId val="635776592"/>
      </c:barChart>
      <c:catAx>
        <c:axId val="635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6592"/>
        <c:crosses val="autoZero"/>
        <c:auto val="1"/>
        <c:lblAlgn val="ctr"/>
        <c:lblOffset val="100"/>
        <c:noMultiLvlLbl val="0"/>
      </c:catAx>
      <c:valAx>
        <c:axId val="6357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Solver Vacation'!$B$61</c:f>
              <c:strCache>
                <c:ptCount val="1"/>
                <c:pt idx="0">
                  <c:v>Total Cost of Trip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Solver Vacation'!$C$60:$E$60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Caribbean Cruise</c:v>
                </c:pt>
              </c:strCache>
            </c:strRef>
          </c:cat>
          <c:val>
            <c:numRef>
              <c:f>'Problem Solver Vacation'!$C$61:$E$61</c:f>
              <c:numCache>
                <c:formatCode>_("$"* #,##0.00_);_("$"* \(#,##0.00\);_("$"* "-"??_);_(@_)</c:formatCode>
                <c:ptCount val="3"/>
                <c:pt idx="0">
                  <c:v>2548</c:v>
                </c:pt>
                <c:pt idx="1">
                  <c:v>2781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D-4AFD-B8E7-CEBB3F53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51840"/>
        <c:axId val="426852168"/>
      </c:barChart>
      <c:catAx>
        <c:axId val="4268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2168"/>
        <c:crosses val="autoZero"/>
        <c:auto val="1"/>
        <c:lblAlgn val="ctr"/>
        <c:lblOffset val="100"/>
        <c:noMultiLvlLbl val="0"/>
      </c:catAx>
      <c:valAx>
        <c:axId val="4268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Gradebook Practice'!$B$4:$B$20</c:f>
              <c:strCache>
                <c:ptCount val="17"/>
                <c:pt idx="0">
                  <c:v>Jon 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Sandy </c:v>
                </c:pt>
                <c:pt idx="9">
                  <c:v>Linda</c:v>
                </c:pt>
                <c:pt idx="10">
                  <c:v>Olivia</c:v>
                </c:pt>
                <c:pt idx="11">
                  <c:v>Blessing</c:v>
                </c:pt>
                <c:pt idx="12">
                  <c:v>Chandra</c:v>
                </c:pt>
                <c:pt idx="13">
                  <c:v>Bill </c:v>
                </c:pt>
                <c:pt idx="14">
                  <c:v>Trent</c:v>
                </c:pt>
                <c:pt idx="15">
                  <c:v>Genesis</c:v>
                </c:pt>
                <c:pt idx="16">
                  <c:v>Jack</c:v>
                </c:pt>
              </c:strCache>
            </c:strRef>
          </c:cat>
          <c:val>
            <c:numRef>
              <c:f>'Employee Gradebook Practice'!$D$4:$D$20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E-4E93-9482-8F2BA882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43152"/>
        <c:axId val="660437904"/>
      </c:barChart>
      <c:catAx>
        <c:axId val="6604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37904"/>
        <c:crosses val="autoZero"/>
        <c:auto val="1"/>
        <c:lblAlgn val="ctr"/>
        <c:lblOffset val="100"/>
        <c:noMultiLvlLbl val="0"/>
      </c:catAx>
      <c:valAx>
        <c:axId val="660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Gradebook Practice'!$A$4:$A$20</c:f>
              <c:strCache>
                <c:ptCount val="17"/>
                <c:pt idx="0">
                  <c:v>Johnson</c:v>
                </c:pt>
                <c:pt idx="1">
                  <c:v>Black</c:v>
                </c:pt>
                <c:pt idx="2">
                  <c:v>Warren </c:v>
                </c:pt>
                <c:pt idx="3">
                  <c:v>Donald</c:v>
                </c:pt>
                <c:pt idx="4">
                  <c:v>Trest</c:v>
                </c:pt>
                <c:pt idx="5">
                  <c:v>Anchor</c:v>
                </c:pt>
                <c:pt idx="6">
                  <c:v>Doll</c:v>
                </c:pt>
                <c:pt idx="7">
                  <c:v>Harold</c:v>
                </c:pt>
                <c:pt idx="8">
                  <c:v>Lasten</c:v>
                </c:pt>
                <c:pt idx="9">
                  <c:v>Underhill</c:v>
                </c:pt>
                <c:pt idx="10">
                  <c:v>Jbaker</c:v>
                </c:pt>
                <c:pt idx="11">
                  <c:v>Smith</c:v>
                </c:pt>
                <c:pt idx="12">
                  <c:v>Carenah</c:v>
                </c:pt>
                <c:pt idx="13">
                  <c:v>Penforld</c:v>
                </c:pt>
                <c:pt idx="14">
                  <c:v>Young</c:v>
                </c:pt>
                <c:pt idx="15">
                  <c:v>Data</c:v>
                </c:pt>
                <c:pt idx="16">
                  <c:v>Mill</c:v>
                </c:pt>
              </c:strCache>
            </c:strRef>
          </c:cat>
          <c:val>
            <c:numRef>
              <c:f>'Employee Gradebook Practice'!$E$4:$E$20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0-4C20-AD30-E3221C54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81416"/>
        <c:axId val="765281088"/>
      </c:barChart>
      <c:catAx>
        <c:axId val="7652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81088"/>
        <c:crosses val="autoZero"/>
        <c:auto val="1"/>
        <c:lblAlgn val="ctr"/>
        <c:lblOffset val="100"/>
        <c:noMultiLvlLbl val="0"/>
      </c:catAx>
      <c:valAx>
        <c:axId val="7652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8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Practice.xlsx]Sales Report Pivot 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 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86-4B6E-B86E-764C9ED1BD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86-4B6E-B86E-764C9ED1BD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86-4B6E-B86E-764C9ED1BD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86-4B6E-B86E-764C9ED1B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 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 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6-4FE6-AA25-A62173A5FC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Batabase'!$G$2:$G$53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Batabase'!$H$2:$H$53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D-4650-A288-070DF97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59768"/>
        <c:axId val="816960096"/>
      </c:scatterChart>
      <c:valAx>
        <c:axId val="8169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60096"/>
        <c:crosses val="autoZero"/>
        <c:crossBetween val="midCat"/>
      </c:valAx>
      <c:valAx>
        <c:axId val="8169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5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Practice.xlsx]Car Database Pivot 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Database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Database 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Database 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A-4E0A-B17C-C104179D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36152"/>
        <c:axId val="816931888"/>
      </c:barChart>
      <c:catAx>
        <c:axId val="81693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31888"/>
        <c:crosses val="autoZero"/>
        <c:auto val="1"/>
        <c:lblAlgn val="ctr"/>
        <c:lblOffset val="100"/>
        <c:noMultiLvlLbl val="0"/>
      </c:catAx>
      <c:valAx>
        <c:axId val="8169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3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 for 20K</a:t>
            </a:r>
            <a:r>
              <a:rPr lang="en-US" baseline="0"/>
              <a:t>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'Interest Rates for 20K Loan'!$C$2:$C$5</c:f>
              <c:numCache>
                <c:formatCode>0%</c:formatCode>
                <c:ptCount val="4"/>
                <c:pt idx="0">
                  <c:v>7.4999999999999997E-2</c:v>
                </c:pt>
                <c:pt idx="1">
                  <c:v>0.11</c:v>
                </c:pt>
                <c:pt idx="2">
                  <c:v>5.5E-2</c:v>
                </c:pt>
                <c:pt idx="3">
                  <c:v>0.05</c:v>
                </c:pt>
              </c:numCache>
            </c:numRef>
          </c:cat>
          <c:val>
            <c:numRef>
              <c:f>'Interest Rates for 20K Loan'!$G$2:$G$5</c:f>
              <c:numCache>
                <c:formatCode>_("$"* #,##0.00_);_("$"* \(#,##0.00\);_("$"* "-"??_);_(@_)</c:formatCode>
                <c:ptCount val="4"/>
                <c:pt idx="0">
                  <c:v>716.66666666666663</c:v>
                </c:pt>
                <c:pt idx="1">
                  <c:v>407</c:v>
                </c:pt>
                <c:pt idx="2">
                  <c:v>1055</c:v>
                </c:pt>
                <c:pt idx="3">
                  <c:v>787.5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B-41D3-83C5-742A17A1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987968"/>
        <c:axId val="763987312"/>
      </c:barChart>
      <c:catAx>
        <c:axId val="7639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87312"/>
        <c:crosses val="autoZero"/>
        <c:auto val="1"/>
        <c:lblAlgn val="ctr"/>
        <c:lblOffset val="100"/>
        <c:noMultiLvlLbl val="0"/>
      </c:catAx>
      <c:valAx>
        <c:axId val="7639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of Shopping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Solver School Supplies'!$K$21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Solver School Supplies'!$L$20:$N$20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Solver School Supplies'!$L$21:$N$21</c:f>
              <c:numCache>
                <c:formatCode>_("$"* #,##0.00_);_("$"* \(#,##0.00\);_("$"* "-"??_);_(@_)</c:formatCode>
                <c:ptCount val="3"/>
                <c:pt idx="0">
                  <c:v>92.9</c:v>
                </c:pt>
                <c:pt idx="1">
                  <c:v>93.65</c:v>
                </c:pt>
                <c:pt idx="2">
                  <c:v>128.1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5-4B8E-A42A-1395688CD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902952"/>
        <c:axId val="425714336"/>
      </c:barChart>
      <c:catAx>
        <c:axId val="32990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4336"/>
        <c:crosses val="autoZero"/>
        <c:auto val="1"/>
        <c:lblAlgn val="ctr"/>
        <c:lblOffset val="100"/>
        <c:noMultiLvlLbl val="0"/>
      </c:catAx>
      <c:valAx>
        <c:axId val="4257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Solver School Supplies'!$L$36:$N$36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Solver School Supplies'!$L$37:$N$37</c:f>
              <c:numCache>
                <c:formatCode>_("$"* #,##0.00_);_("$"* \(#,##0.00\);_("$"* "-"??_);_(@_)</c:formatCode>
                <c:ptCount val="3"/>
                <c:pt idx="0">
                  <c:v>74.739999999999995</c:v>
                </c:pt>
                <c:pt idx="1">
                  <c:v>68.34</c:v>
                </c:pt>
                <c:pt idx="2">
                  <c:v>91.54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4-485F-85F7-2860A3B6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162968"/>
        <c:axId val="605155424"/>
      </c:barChart>
      <c:catAx>
        <c:axId val="60516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55424"/>
        <c:crosses val="autoZero"/>
        <c:auto val="1"/>
        <c:lblAlgn val="ctr"/>
        <c:lblOffset val="100"/>
        <c:noMultiLvlLbl val="0"/>
      </c:catAx>
      <c:valAx>
        <c:axId val="6051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6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42862</xdr:rowOff>
    </xdr:from>
    <xdr:to>
      <xdr:col>21</xdr:col>
      <xdr:colOff>314325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75355-A263-C687-519D-5B18C08C6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16</xdr:row>
      <xdr:rowOff>147637</xdr:rowOff>
    </xdr:from>
    <xdr:to>
      <xdr:col>21</xdr:col>
      <xdr:colOff>271462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CD8D1-419E-CFF6-1161-CB9AB911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585787</xdr:colOff>
      <xdr:row>31</xdr:row>
      <xdr:rowOff>176212</xdr:rowOff>
    </xdr:from>
    <xdr:to>
      <xdr:col>21</xdr:col>
      <xdr:colOff>280987</xdr:colOff>
      <xdr:row>46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7CC57-886D-668A-3428-DDF40C64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157162</xdr:rowOff>
    </xdr:from>
    <xdr:to>
      <xdr:col>12</xdr:col>
      <xdr:colOff>476250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8BDB3-9A4F-1168-9A2E-FCC244FBF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</xdr:row>
      <xdr:rowOff>4762</xdr:rowOff>
    </xdr:from>
    <xdr:to>
      <xdr:col>21</xdr:col>
      <xdr:colOff>338137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6F5281-A0E6-2D68-48D9-7230EC092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14287</xdr:rowOff>
    </xdr:from>
    <xdr:to>
      <xdr:col>12</xdr:col>
      <xdr:colOff>309562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A6BB8-8D41-9662-D4BD-D7677B46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4762</xdr:rowOff>
    </xdr:from>
    <xdr:to>
      <xdr:col>16</xdr:col>
      <xdr:colOff>319087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122A8-3166-2702-46CC-E4BC306F4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33337</xdr:rowOff>
    </xdr:from>
    <xdr:to>
      <xdr:col>21</xdr:col>
      <xdr:colOff>590550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6B8F0-8F81-4EB2-A25E-925D0105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195262</xdr:colOff>
      <xdr:row>22</xdr:row>
      <xdr:rowOff>166687</xdr:rowOff>
    </xdr:from>
    <xdr:to>
      <xdr:col>21</xdr:col>
      <xdr:colOff>500062</xdr:colOff>
      <xdr:row>37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A8BE47-7499-B159-BD75-E4018600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</xdr:row>
      <xdr:rowOff>71437</xdr:rowOff>
    </xdr:from>
    <xdr:to>
      <xdr:col>11</xdr:col>
      <xdr:colOff>300037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4938-2B64-0CCF-19A3-70F7154B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3</xdr:row>
      <xdr:rowOff>23812</xdr:rowOff>
    </xdr:from>
    <xdr:to>
      <xdr:col>13</xdr:col>
      <xdr:colOff>280987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5437B-36E0-DDB8-5E72-DE11F0850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34</xdr:row>
      <xdr:rowOff>23812</xdr:rowOff>
    </xdr:from>
    <xdr:to>
      <xdr:col>13</xdr:col>
      <xdr:colOff>328612</xdr:colOff>
      <xdr:row>48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E7CBA-9633-C40F-CE93-771DFD6A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peights" refreshedDate="44726.344995949075" createdVersion="8" refreshedVersion="8" minRefreshableVersion="3" recordCount="171" xr:uid="{0C7E52FD-AB19-4955-B534-CBE3519F7B6B}">
  <cacheSource type="worksheet">
    <worksheetSource ref="A1:K172" sheet="Sales Report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502"/>
        <n v="14"/>
        <n v="16.3"/>
        <n v="9.1999999999999993"/>
        <n v="124"/>
        <n v="8"/>
        <n v="87"/>
        <n v="7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, 20% if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peights" refreshedDate="44727.353645370371" createdVersion="8" refreshedVersion="8" minRefreshableVersion="3" recordCount="52" xr:uid="{3CC7F80F-16A8-4F5A-9819-7C609E89B3DB}">
  <cacheSource type="worksheet">
    <worksheetSource ref="A1:N53" sheet="Car Batabase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x v="0"/>
    <n v="40.100000000000009"/>
    <n v="8.0200000000000014"/>
    <s v="Chalie"/>
    <x v="0"/>
    <s v="NM"/>
  </r>
  <r>
    <x v="0"/>
    <n v="1004"/>
    <n v="8722"/>
    <s v="Water Pump"/>
    <n v="344"/>
    <x v="1"/>
    <n v="158"/>
    <n v="31.6"/>
    <s v="Chalie"/>
    <x v="0"/>
    <s v="AZ"/>
  </r>
  <r>
    <x v="0"/>
    <n v="1014"/>
    <n v="8722"/>
    <s v="Water Pump"/>
    <n v="344"/>
    <x v="1"/>
    <n v="158"/>
    <n v="31.6"/>
    <s v="Chalie"/>
    <x v="0"/>
    <s v="CA"/>
  </r>
  <r>
    <x v="1"/>
    <n v="1027"/>
    <n v="6119"/>
    <s v="Algea Killer 8 oz"/>
    <n v="9"/>
    <x v="2"/>
    <n v="5"/>
    <n v="0.5"/>
    <s v="Chalie"/>
    <x v="0"/>
    <s v="NV"/>
  </r>
  <r>
    <x v="1"/>
    <n v="1028"/>
    <n v="8722"/>
    <s v="Water Pump"/>
    <n v="344"/>
    <x v="1"/>
    <n v="158"/>
    <n v="31.6"/>
    <s v="Chalie"/>
    <x v="0"/>
    <s v="AZ"/>
  </r>
  <r>
    <x v="1"/>
    <n v="1032"/>
    <n v="2877"/>
    <s v="Net"/>
    <n v="11.4"/>
    <x v="3"/>
    <n v="4.9000000000000004"/>
    <n v="0.49000000000000005"/>
    <s v="Chalie"/>
    <x v="0"/>
    <s v="AZ"/>
  </r>
  <r>
    <x v="2"/>
    <n v="1041"/>
    <n v="2499"/>
    <s v="8 ft Hose"/>
    <n v="6.2"/>
    <x v="4"/>
    <n v="2.9999999999999991"/>
    <n v="0.29999999999999993"/>
    <s v="Chalie"/>
    <x v="0"/>
    <s v="NM"/>
  </r>
  <r>
    <x v="2"/>
    <n v="1048"/>
    <n v="8722"/>
    <s v="Water Pump"/>
    <n v="344"/>
    <x v="1"/>
    <n v="158"/>
    <n v="31.6"/>
    <s v="Chalie"/>
    <x v="0"/>
    <s v="AZ"/>
  </r>
  <r>
    <x v="3"/>
    <n v="1049"/>
    <n v="2499"/>
    <s v="8 ft Hose"/>
    <n v="6.2"/>
    <x v="4"/>
    <n v="2.9999999999999991"/>
    <n v="0.29999999999999993"/>
    <s v="Chalie"/>
    <x v="0"/>
    <s v="CO"/>
  </r>
  <r>
    <x v="3"/>
    <n v="1050"/>
    <n v="2877"/>
    <s v="Net"/>
    <n v="11.4"/>
    <x v="3"/>
    <n v="4.9000000000000004"/>
    <n v="0.49000000000000005"/>
    <s v="Chalie"/>
    <x v="0"/>
    <s v="AZ"/>
  </r>
  <r>
    <x v="3"/>
    <n v="1053"/>
    <n v="2242"/>
    <s v="AutoVac"/>
    <n v="60"/>
    <x v="5"/>
    <n v="64"/>
    <n v="12.8"/>
    <s v="Chalie"/>
    <x v="0"/>
    <s v="CA"/>
  </r>
  <r>
    <x v="4"/>
    <n v="1062"/>
    <n v="2499"/>
    <s v="8 ft Hose"/>
    <n v="6.2"/>
    <x v="4"/>
    <n v="2.9999999999999991"/>
    <n v="0.29999999999999993"/>
    <s v="Chalie"/>
    <x v="0"/>
    <s v="AZ"/>
  </r>
  <r>
    <x v="4"/>
    <n v="1071"/>
    <n v="1109"/>
    <s v="Chlorine Test Kit"/>
    <n v="3"/>
    <x v="6"/>
    <n v="5"/>
    <n v="0.5"/>
    <s v="Chalie"/>
    <x v="0"/>
    <s v="AZ"/>
  </r>
  <r>
    <x v="5"/>
    <n v="1082"/>
    <n v="1109"/>
    <s v="Chlorine Test Kit"/>
    <n v="3"/>
    <x v="6"/>
    <n v="5"/>
    <n v="0.5"/>
    <s v="Chalie"/>
    <x v="0"/>
    <s v="CA"/>
  </r>
  <r>
    <x v="5"/>
    <n v="1083"/>
    <n v="1109"/>
    <s v="Chlorine Test Kit"/>
    <n v="3"/>
    <x v="6"/>
    <n v="5"/>
    <n v="0.5"/>
    <s v="Chalie"/>
    <x v="0"/>
    <s v="NV"/>
  </r>
  <r>
    <x v="5"/>
    <n v="1084"/>
    <n v="6119"/>
    <s v="Algea Killer 8 oz"/>
    <n v="9"/>
    <x v="2"/>
    <n v="5"/>
    <n v="0.5"/>
    <s v="Chalie"/>
    <x v="0"/>
    <s v="AZ"/>
  </r>
  <r>
    <x v="5"/>
    <n v="1087"/>
    <n v="2499"/>
    <s v="8 ft Hose"/>
    <n v="6.2"/>
    <x v="4"/>
    <n v="2.9999999999999991"/>
    <n v="0.29999999999999993"/>
    <s v="Chalie"/>
    <x v="0"/>
    <s v="CA"/>
  </r>
  <r>
    <x v="5"/>
    <n v="1088"/>
    <n v="2499"/>
    <s v="8 ft Hose"/>
    <n v="6.2"/>
    <x v="4"/>
    <n v="2.9999999999999991"/>
    <n v="0.29999999999999993"/>
    <s v="Chalie"/>
    <x v="0"/>
    <s v="NM"/>
  </r>
  <r>
    <x v="5"/>
    <n v="1090"/>
    <n v="2877"/>
    <s v="Net"/>
    <n v="11.4"/>
    <x v="3"/>
    <n v="4.9000000000000004"/>
    <n v="0.49000000000000005"/>
    <s v="Chalie"/>
    <x v="0"/>
    <s v="CA"/>
  </r>
  <r>
    <x v="6"/>
    <n v="1100"/>
    <n v="6119"/>
    <s v="Algea Killer 8 oz"/>
    <n v="9"/>
    <x v="2"/>
    <n v="5"/>
    <n v="0.5"/>
    <s v="Chalie"/>
    <x v="0"/>
    <s v="UT"/>
  </r>
  <r>
    <x v="6"/>
    <n v="1113"/>
    <n v="9822"/>
    <s v="Pool Cover"/>
    <n v="58.3"/>
    <x v="0"/>
    <n v="40.100000000000009"/>
    <n v="8.0200000000000014"/>
    <s v="Chalie"/>
    <x v="0"/>
    <s v="CA"/>
  </r>
  <r>
    <x v="6"/>
    <n v="1115"/>
    <n v="8722"/>
    <s v="Water Pump"/>
    <n v="344"/>
    <x v="1"/>
    <n v="158"/>
    <n v="31.6"/>
    <s v="Chalie"/>
    <x v="0"/>
    <s v="AZ"/>
  </r>
  <r>
    <x v="6"/>
    <n v="1119"/>
    <n v="2242"/>
    <s v="AutoVac"/>
    <n v="60"/>
    <x v="5"/>
    <n v="64"/>
    <n v="12.8"/>
    <s v="Chalie"/>
    <x v="0"/>
    <s v="UT"/>
  </r>
  <r>
    <x v="7"/>
    <n v="1127"/>
    <n v="8722"/>
    <s v="Water Pump"/>
    <n v="344"/>
    <x v="1"/>
    <n v="158"/>
    <n v="31.6"/>
    <s v="Chalie"/>
    <x v="0"/>
    <s v="NV"/>
  </r>
  <r>
    <x v="7"/>
    <n v="1133"/>
    <n v="9822"/>
    <s v="Pool Cover"/>
    <n v="58.3"/>
    <x v="0"/>
    <n v="40.100000000000009"/>
    <n v="8.0200000000000014"/>
    <s v="Chalie"/>
    <x v="0"/>
    <s v="AZ"/>
  </r>
  <r>
    <x v="7"/>
    <n v="1135"/>
    <n v="8722"/>
    <s v="Water Pump"/>
    <n v="344"/>
    <x v="1"/>
    <n v="158"/>
    <n v="31.6"/>
    <s v="Chalie"/>
    <x v="0"/>
    <s v="NV"/>
  </r>
  <r>
    <x v="7"/>
    <n v="1138"/>
    <n v="8722"/>
    <s v="Water Pump"/>
    <n v="344"/>
    <x v="1"/>
    <n v="158"/>
    <n v="31.6"/>
    <s v="Chalie"/>
    <x v="0"/>
    <s v="UT"/>
  </r>
  <r>
    <x v="8"/>
    <n v="1147"/>
    <n v="9822"/>
    <s v="Pool Cover"/>
    <n v="58.3"/>
    <x v="0"/>
    <n v="40.100000000000009"/>
    <n v="8.0200000000000014"/>
    <s v="Chalie"/>
    <x v="0"/>
    <s v="CA"/>
  </r>
  <r>
    <x v="8"/>
    <n v="1149"/>
    <n v="8722"/>
    <s v="Water Pump"/>
    <n v="344"/>
    <x v="1"/>
    <n v="158"/>
    <n v="31.6"/>
    <s v="Chalie"/>
    <x v="0"/>
    <s v="AZ"/>
  </r>
  <r>
    <x v="9"/>
    <n v="1152"/>
    <n v="4421"/>
    <s v="Skimmer"/>
    <n v="45"/>
    <x v="7"/>
    <n v="42"/>
    <n v="8.4"/>
    <s v="Chalie"/>
    <x v="0"/>
    <s v="NV"/>
  </r>
  <r>
    <x v="10"/>
    <n v="1158"/>
    <n v="8722"/>
    <s v="Water Pump"/>
    <n v="344"/>
    <x v="1"/>
    <n v="158"/>
    <n v="31.6"/>
    <s v="Chalie"/>
    <x v="0"/>
    <s v="NV"/>
  </r>
  <r>
    <x v="10"/>
    <n v="1162"/>
    <n v="9212"/>
    <s v="1 Gal Muratic Acid"/>
    <n v="4"/>
    <x v="8"/>
    <n v="3"/>
    <n v="0.30000000000000004"/>
    <s v="Chalie"/>
    <x v="0"/>
    <s v="AZ"/>
  </r>
  <r>
    <x v="11"/>
    <n v="1170"/>
    <n v="4421"/>
    <s v="Skimmer"/>
    <n v="45"/>
    <x v="7"/>
    <n v="42"/>
    <n v="8.4"/>
    <s v="Chalie"/>
    <x v="0"/>
    <s v="CA"/>
  </r>
  <r>
    <x v="0"/>
    <n v="1002"/>
    <n v="2877"/>
    <s v="Net"/>
    <n v="11.4"/>
    <x v="3"/>
    <n v="4.9000000000000004"/>
    <n v="0.49000000000000005"/>
    <s v="Juan"/>
    <x v="1"/>
    <s v="CA"/>
  </r>
  <r>
    <x v="0"/>
    <n v="1010"/>
    <n v="2877"/>
    <s v="Net"/>
    <n v="11.4"/>
    <x v="3"/>
    <n v="4.9000000000000004"/>
    <n v="0.49000000000000005"/>
    <s v="Juan"/>
    <x v="1"/>
    <s v="CO"/>
  </r>
  <r>
    <x v="0"/>
    <n v="1011"/>
    <n v="2877"/>
    <s v="Net"/>
    <n v="11.4"/>
    <x v="3"/>
    <n v="4.9000000000000004"/>
    <n v="0.49000000000000005"/>
    <s v="Juan"/>
    <x v="1"/>
    <s v="AZ"/>
  </r>
  <r>
    <x v="1"/>
    <n v="1017"/>
    <n v="2242"/>
    <s v="AutoVac"/>
    <n v="60"/>
    <x v="5"/>
    <n v="64"/>
    <n v="12.8"/>
    <s v="Juan"/>
    <x v="1"/>
    <s v="NM"/>
  </r>
  <r>
    <x v="1"/>
    <n v="1021"/>
    <n v="1109"/>
    <s v="Chlorine Test Kit"/>
    <n v="3"/>
    <x v="6"/>
    <n v="5"/>
    <n v="0.5"/>
    <s v="Juan"/>
    <x v="1"/>
    <s v="CO"/>
  </r>
  <r>
    <x v="1"/>
    <n v="1024"/>
    <n v="9212"/>
    <s v="1 Gal Muratic Acid"/>
    <n v="4"/>
    <x v="8"/>
    <n v="3"/>
    <n v="0.30000000000000004"/>
    <s v="Juan"/>
    <x v="1"/>
    <s v="UT"/>
  </r>
  <r>
    <x v="1"/>
    <n v="1029"/>
    <n v="2499"/>
    <s v="8 ft Hose"/>
    <n v="6.2"/>
    <x v="4"/>
    <n v="2.9999999999999991"/>
    <n v="0.29999999999999993"/>
    <s v="Juan"/>
    <x v="1"/>
    <s v="AZ"/>
  </r>
  <r>
    <x v="1"/>
    <n v="1030"/>
    <n v="4421"/>
    <s v="Skimmer"/>
    <n v="45"/>
    <x v="7"/>
    <n v="42"/>
    <n v="8.4"/>
    <s v="Juan"/>
    <x v="1"/>
    <s v="NV"/>
  </r>
  <r>
    <x v="1"/>
    <n v="1031"/>
    <n v="1109"/>
    <s v="Chlorine Test Kit"/>
    <n v="3"/>
    <x v="6"/>
    <n v="5"/>
    <n v="0.5"/>
    <s v="Juan"/>
    <x v="1"/>
    <s v="CA"/>
  </r>
  <r>
    <x v="1"/>
    <n v="1033"/>
    <n v="9822"/>
    <s v="Pool Cover"/>
    <n v="58.3"/>
    <x v="0"/>
    <n v="40.100000000000009"/>
    <n v="8.0200000000000014"/>
    <s v="Juan"/>
    <x v="1"/>
    <s v="CA"/>
  </r>
  <r>
    <x v="1"/>
    <n v="1034"/>
    <n v="2877"/>
    <s v="Net"/>
    <n v="11.4"/>
    <x v="3"/>
    <n v="4.9000000000000004"/>
    <n v="0.49000000000000005"/>
    <s v="Juan"/>
    <x v="1"/>
    <s v="CO"/>
  </r>
  <r>
    <x v="2"/>
    <n v="1036"/>
    <n v="2499"/>
    <s v="8 ft Hose"/>
    <n v="6.2"/>
    <x v="4"/>
    <n v="2.9999999999999991"/>
    <n v="0.29999999999999993"/>
    <s v="Juan"/>
    <x v="1"/>
    <s v="NV"/>
  </r>
  <r>
    <x v="2"/>
    <n v="1037"/>
    <n v="6622"/>
    <s v="5 Gal Chlorine"/>
    <n v="42"/>
    <x v="9"/>
    <n v="35"/>
    <n v="7"/>
    <s v="Juan"/>
    <x v="1"/>
    <s v="NV"/>
  </r>
  <r>
    <x v="2"/>
    <n v="1038"/>
    <n v="2499"/>
    <s v="8 ft Hose"/>
    <n v="6.2"/>
    <x v="4"/>
    <n v="2.9999999999999991"/>
    <n v="0.29999999999999993"/>
    <s v="Juan"/>
    <x v="1"/>
    <s v="NV"/>
  </r>
  <r>
    <x v="2"/>
    <n v="1039"/>
    <n v="2877"/>
    <s v="Net"/>
    <n v="11.4"/>
    <x v="3"/>
    <n v="4.9000000000000004"/>
    <n v="0.49000000000000005"/>
    <s v="Juan"/>
    <x v="1"/>
    <s v="CA"/>
  </r>
  <r>
    <x v="2"/>
    <n v="1040"/>
    <n v="1109"/>
    <s v="Chlorine Test Kit"/>
    <n v="3"/>
    <x v="6"/>
    <n v="5"/>
    <n v="0.5"/>
    <s v="Juan"/>
    <x v="1"/>
    <s v="AZ"/>
  </r>
  <r>
    <x v="2"/>
    <n v="1046"/>
    <n v="6119"/>
    <s v="Algea Killer 8 oz"/>
    <n v="9"/>
    <x v="2"/>
    <n v="5"/>
    <n v="0.5"/>
    <s v="Juan"/>
    <x v="1"/>
    <s v="UT"/>
  </r>
  <r>
    <x v="3"/>
    <n v="1055"/>
    <n v="6119"/>
    <s v="Algea Killer 8 oz"/>
    <n v="9"/>
    <x v="2"/>
    <n v="5"/>
    <n v="0.5"/>
    <s v="Juan"/>
    <x v="1"/>
    <s v="NV"/>
  </r>
  <r>
    <x v="3"/>
    <n v="1057"/>
    <n v="2499"/>
    <s v="8 ft Hose"/>
    <n v="6.2"/>
    <x v="4"/>
    <n v="2.9999999999999991"/>
    <n v="0.29999999999999993"/>
    <s v="Juan"/>
    <x v="1"/>
    <s v="CA"/>
  </r>
  <r>
    <x v="4"/>
    <n v="1068"/>
    <n v="6119"/>
    <s v="Algea Killer 8 oz"/>
    <n v="9"/>
    <x v="2"/>
    <n v="5"/>
    <n v="0.5"/>
    <s v="Juan"/>
    <x v="1"/>
    <s v="CA"/>
  </r>
  <r>
    <x v="4"/>
    <n v="1076"/>
    <n v="1109"/>
    <s v="Chlorine Test Kit"/>
    <n v="3"/>
    <x v="6"/>
    <n v="5"/>
    <n v="0.5"/>
    <s v="Juan"/>
    <x v="1"/>
    <s v="AZ"/>
  </r>
  <r>
    <x v="4"/>
    <n v="1078"/>
    <n v="2877"/>
    <s v="Net"/>
    <n v="11.4"/>
    <x v="3"/>
    <n v="4.9000000000000004"/>
    <n v="0.49000000000000005"/>
    <s v="Juan"/>
    <x v="1"/>
    <s v="NV"/>
  </r>
  <r>
    <x v="5"/>
    <n v="1079"/>
    <n v="2877"/>
    <s v="Net"/>
    <n v="11.4"/>
    <x v="3"/>
    <n v="4.9000000000000004"/>
    <n v="0.49000000000000005"/>
    <s v="Juan"/>
    <x v="1"/>
    <s v="NM"/>
  </r>
  <r>
    <x v="5"/>
    <n v="1093"/>
    <n v="6119"/>
    <s v="Algea Killer 8 oz"/>
    <n v="9"/>
    <x v="2"/>
    <n v="5"/>
    <n v="0.5"/>
    <s v="Juan"/>
    <x v="1"/>
    <s v="AZ"/>
  </r>
  <r>
    <x v="5"/>
    <n v="1098"/>
    <n v="2877"/>
    <s v="Net"/>
    <n v="11.4"/>
    <x v="3"/>
    <n v="4.9000000000000004"/>
    <n v="0.49000000000000005"/>
    <s v="Juan"/>
    <x v="1"/>
    <s v="NM"/>
  </r>
  <r>
    <x v="6"/>
    <n v="1102"/>
    <n v="2242"/>
    <s v="AutoVac"/>
    <n v="60"/>
    <x v="5"/>
    <n v="64"/>
    <n v="12.8"/>
    <s v="Juan"/>
    <x v="1"/>
    <s v="NV"/>
  </r>
  <r>
    <x v="6"/>
    <n v="1103"/>
    <n v="2877"/>
    <s v="Net"/>
    <n v="11.4"/>
    <x v="3"/>
    <n v="4.9000000000000004"/>
    <n v="0.49000000000000005"/>
    <s v="Juan"/>
    <x v="1"/>
    <s v="AZ"/>
  </r>
  <r>
    <x v="6"/>
    <n v="1105"/>
    <n v="2499"/>
    <s v="8 ft Hose"/>
    <n v="6.2"/>
    <x v="4"/>
    <n v="2.9999999999999991"/>
    <n v="0.29999999999999993"/>
    <s v="Juan"/>
    <x v="1"/>
    <s v="AZ"/>
  </r>
  <r>
    <x v="6"/>
    <n v="1106"/>
    <n v="9822"/>
    <s v="Pool Cover"/>
    <n v="58.3"/>
    <x v="0"/>
    <n v="40.100000000000009"/>
    <n v="8.0200000000000014"/>
    <s v="Juan"/>
    <x v="1"/>
    <s v="CA"/>
  </r>
  <r>
    <x v="6"/>
    <n v="1109"/>
    <n v="8722"/>
    <s v="Water Pump"/>
    <n v="344"/>
    <x v="1"/>
    <n v="158"/>
    <n v="31.6"/>
    <s v="Juan"/>
    <x v="1"/>
    <s v="CA"/>
  </r>
  <r>
    <x v="6"/>
    <n v="1114"/>
    <n v="2242"/>
    <s v="AutoVac"/>
    <n v="60"/>
    <x v="5"/>
    <n v="64"/>
    <n v="12.8"/>
    <s v="Juan"/>
    <x v="1"/>
    <s v="AZ"/>
  </r>
  <r>
    <x v="6"/>
    <n v="1118"/>
    <n v="9822"/>
    <s v="Pool Cover"/>
    <n v="58.3"/>
    <x v="0"/>
    <n v="40.100000000000009"/>
    <n v="8.0200000000000014"/>
    <s v="Juan"/>
    <x v="1"/>
    <s v="CA"/>
  </r>
  <r>
    <x v="7"/>
    <n v="1128"/>
    <n v="6622"/>
    <s v="5 Gal Chlorine"/>
    <n v="42"/>
    <x v="9"/>
    <n v="35"/>
    <n v="7"/>
    <s v="Juan"/>
    <x v="1"/>
    <s v="CA"/>
  </r>
  <r>
    <x v="7"/>
    <n v="1137"/>
    <n v="9822"/>
    <s v="Pool Cover"/>
    <n v="58.3"/>
    <x v="0"/>
    <n v="40.100000000000009"/>
    <n v="8.0200000000000014"/>
    <s v="Juan"/>
    <x v="1"/>
    <s v="CA"/>
  </r>
  <r>
    <x v="7"/>
    <n v="1140"/>
    <n v="4421"/>
    <s v="Skimmer"/>
    <n v="45"/>
    <x v="7"/>
    <n v="42"/>
    <n v="8.4"/>
    <s v="Juan"/>
    <x v="1"/>
    <s v="NV"/>
  </r>
  <r>
    <x v="7"/>
    <n v="1141"/>
    <n v="9212"/>
    <s v="1 Gal Muratic Acid"/>
    <n v="4"/>
    <x v="8"/>
    <n v="3"/>
    <n v="0.30000000000000004"/>
    <s v="Juan"/>
    <x v="1"/>
    <s v="AZ"/>
  </r>
  <r>
    <x v="8"/>
    <n v="1142"/>
    <n v="2242"/>
    <s v="AutoVac"/>
    <n v="60"/>
    <x v="5"/>
    <n v="64"/>
    <n v="12.8"/>
    <s v="Juan"/>
    <x v="1"/>
    <s v="NV"/>
  </r>
  <r>
    <x v="9"/>
    <n v="1151"/>
    <n v="2242"/>
    <s v="AutoVac"/>
    <n v="60"/>
    <x v="5"/>
    <n v="64"/>
    <n v="12.8"/>
    <s v="Juan"/>
    <x v="1"/>
    <s v="CA"/>
  </r>
  <r>
    <x v="9"/>
    <n v="1154"/>
    <n v="9822"/>
    <s v="Pool Cover"/>
    <n v="58.3"/>
    <x v="0"/>
    <n v="40.100000000000009"/>
    <n v="8.0200000000000014"/>
    <s v="Juan"/>
    <x v="1"/>
    <s v="NV"/>
  </r>
  <r>
    <x v="10"/>
    <n v="1161"/>
    <n v="4421"/>
    <s v="Skimmer"/>
    <n v="45"/>
    <x v="7"/>
    <n v="42"/>
    <n v="8.4"/>
    <s v="Juan"/>
    <x v="1"/>
    <s v="CA"/>
  </r>
  <r>
    <x v="11"/>
    <n v="1171"/>
    <n v="4421"/>
    <s v="Skimmer"/>
    <n v="45"/>
    <x v="7"/>
    <n v="42"/>
    <n v="8.4"/>
    <s v="Juan"/>
    <x v="1"/>
    <s v="NV"/>
  </r>
  <r>
    <x v="0"/>
    <n v="1007"/>
    <n v="1109"/>
    <s v="Chlorine Test Kit"/>
    <n v="3"/>
    <x v="6"/>
    <n v="5"/>
    <n v="0.5"/>
    <s v="Hellen"/>
    <x v="2"/>
    <s v="NM"/>
  </r>
  <r>
    <x v="0"/>
    <n v="1013"/>
    <n v="9212"/>
    <s v="1 Gal Muratic Acid"/>
    <n v="4"/>
    <x v="8"/>
    <n v="3"/>
    <n v="0.30000000000000004"/>
    <s v="Hellen"/>
    <x v="2"/>
    <s v="CO"/>
  </r>
  <r>
    <x v="0"/>
    <n v="1015"/>
    <n v="2877"/>
    <s v="Net"/>
    <n v="11.4"/>
    <x v="3"/>
    <n v="4.9000000000000004"/>
    <n v="0.49000000000000005"/>
    <s v="Hellen"/>
    <x v="2"/>
    <s v="AZ"/>
  </r>
  <r>
    <x v="1"/>
    <n v="1023"/>
    <n v="1109"/>
    <s v="Chlorine Test Kit"/>
    <n v="3"/>
    <x v="6"/>
    <n v="5"/>
    <n v="0.5"/>
    <s v="Hellen"/>
    <x v="2"/>
    <s v="NM"/>
  </r>
  <r>
    <x v="1"/>
    <n v="1025"/>
    <n v="2877"/>
    <s v="Net"/>
    <n v="11.4"/>
    <x v="3"/>
    <n v="4.9000000000000004"/>
    <n v="0.49000000000000005"/>
    <s v="Hellen"/>
    <x v="2"/>
    <s v="NV"/>
  </r>
  <r>
    <x v="1"/>
    <n v="1026"/>
    <n v="6119"/>
    <s v="Algea Killer 8 oz"/>
    <n v="9"/>
    <x v="2"/>
    <n v="5"/>
    <n v="0.5"/>
    <s v="Hellen"/>
    <x v="2"/>
    <s v="NM"/>
  </r>
  <r>
    <x v="2"/>
    <n v="1035"/>
    <n v="2499"/>
    <s v="8 ft Hose"/>
    <n v="6.2"/>
    <x v="4"/>
    <n v="2.9999999999999991"/>
    <n v="0.29999999999999993"/>
    <s v="Hellen"/>
    <x v="2"/>
    <s v="CA"/>
  </r>
  <r>
    <x v="2"/>
    <n v="1045"/>
    <n v="8722"/>
    <s v="Water Pump"/>
    <n v="344"/>
    <x v="1"/>
    <n v="158"/>
    <n v="31.6"/>
    <s v="Hellen"/>
    <x v="2"/>
    <s v="AZ"/>
  </r>
  <r>
    <x v="2"/>
    <n v="1047"/>
    <n v="6622"/>
    <s v="5 Gal Chlorine"/>
    <n v="42"/>
    <x v="9"/>
    <n v="35"/>
    <n v="7"/>
    <s v="Hellen"/>
    <x v="2"/>
    <s v="AZ"/>
  </r>
  <r>
    <x v="3"/>
    <n v="1058"/>
    <n v="6119"/>
    <s v="Algea Killer 8 oz"/>
    <n v="9"/>
    <x v="2"/>
    <n v="5"/>
    <n v="0.5"/>
    <s v="Hellen"/>
    <x v="2"/>
    <s v="AZ"/>
  </r>
  <r>
    <x v="4"/>
    <n v="1064"/>
    <n v="2499"/>
    <s v="8 ft Hose"/>
    <n v="6.2"/>
    <x v="4"/>
    <n v="2.9999999999999991"/>
    <n v="0.29999999999999993"/>
    <s v="Hellen"/>
    <x v="2"/>
    <s v="AZ"/>
  </r>
  <r>
    <x v="4"/>
    <n v="1070"/>
    <n v="2499"/>
    <s v="8 ft Hose"/>
    <n v="6.2"/>
    <x v="4"/>
    <n v="2.9999999999999991"/>
    <n v="0.29999999999999993"/>
    <s v="Hellen"/>
    <x v="2"/>
    <s v="AZ"/>
  </r>
  <r>
    <x v="4"/>
    <n v="1075"/>
    <n v="1109"/>
    <s v="Chlorine Test Kit"/>
    <n v="3"/>
    <x v="6"/>
    <n v="5"/>
    <n v="0.5"/>
    <s v="Hellen"/>
    <x v="2"/>
    <s v="CA"/>
  </r>
  <r>
    <x v="4"/>
    <n v="1077"/>
    <n v="9822"/>
    <s v="Pool Cover"/>
    <n v="58.3"/>
    <x v="0"/>
    <n v="40.100000000000009"/>
    <n v="8.0200000000000014"/>
    <s v="Hellen"/>
    <x v="2"/>
    <s v="AZ"/>
  </r>
  <r>
    <x v="5"/>
    <n v="1086"/>
    <n v="1109"/>
    <s v="Chlorine Test Kit"/>
    <n v="3"/>
    <x v="6"/>
    <n v="5"/>
    <n v="0.5"/>
    <s v="Hellen"/>
    <x v="2"/>
    <s v="AZ"/>
  </r>
  <r>
    <x v="5"/>
    <n v="1091"/>
    <n v="2877"/>
    <s v="Net"/>
    <n v="11.4"/>
    <x v="3"/>
    <n v="4.9000000000000004"/>
    <n v="0.49000000000000005"/>
    <s v="Hellen"/>
    <x v="2"/>
    <s v="NV"/>
  </r>
  <r>
    <x v="5"/>
    <n v="1095"/>
    <n v="2499"/>
    <s v="8 ft Hose"/>
    <n v="6.2"/>
    <x v="4"/>
    <n v="2.9999999999999991"/>
    <n v="0.29999999999999993"/>
    <s v="Hellen"/>
    <x v="2"/>
    <s v="AZ"/>
  </r>
  <r>
    <x v="5"/>
    <n v="1097"/>
    <n v="9212"/>
    <s v="1 Gal Muratic Acid"/>
    <n v="4"/>
    <x v="8"/>
    <n v="3"/>
    <n v="0.30000000000000004"/>
    <s v="Hellen"/>
    <x v="2"/>
    <s v="NV"/>
  </r>
  <r>
    <x v="6"/>
    <n v="1107"/>
    <n v="1109"/>
    <s v="Chlorine Test Kit"/>
    <n v="3"/>
    <x v="6"/>
    <n v="5"/>
    <n v="0.5"/>
    <s v="Hellen"/>
    <x v="2"/>
    <s v="NM"/>
  </r>
  <r>
    <x v="6"/>
    <n v="1110"/>
    <n v="8722"/>
    <s v="Water Pump"/>
    <n v="344"/>
    <x v="1"/>
    <n v="158"/>
    <n v="31.6"/>
    <s v="Hellen"/>
    <x v="2"/>
    <s v="NV"/>
  </r>
  <r>
    <x v="6"/>
    <n v="1111"/>
    <n v="6622"/>
    <s v="5 Gal Chlorine"/>
    <n v="42"/>
    <x v="9"/>
    <n v="35"/>
    <n v="7"/>
    <s v="Hellen"/>
    <x v="2"/>
    <s v="CA"/>
  </r>
  <r>
    <x v="6"/>
    <n v="1117"/>
    <n v="8722"/>
    <s v="Water Pump"/>
    <n v="344"/>
    <x v="1"/>
    <n v="158"/>
    <n v="31.6"/>
    <s v="Hellen"/>
    <x v="2"/>
    <s v="NM"/>
  </r>
  <r>
    <x v="7"/>
    <n v="1129"/>
    <n v="9822"/>
    <s v="Pool Cover"/>
    <n v="58.3"/>
    <x v="0"/>
    <n v="40.100000000000009"/>
    <n v="8.0200000000000014"/>
    <s v="Hellen"/>
    <x v="2"/>
    <s v="NV"/>
  </r>
  <r>
    <x v="7"/>
    <n v="1130"/>
    <n v="4421"/>
    <s v="Skimmer"/>
    <n v="45"/>
    <x v="7"/>
    <n v="42"/>
    <n v="8.4"/>
    <s v="Hellen"/>
    <x v="2"/>
    <s v="CA"/>
  </r>
  <r>
    <x v="7"/>
    <n v="1131"/>
    <n v="9212"/>
    <s v="1 Gal Muratic Acid"/>
    <n v="4"/>
    <x v="8"/>
    <n v="3"/>
    <n v="0.30000000000000004"/>
    <s v="Hellen"/>
    <x v="2"/>
    <s v="AZ"/>
  </r>
  <r>
    <x v="7"/>
    <n v="1132"/>
    <n v="9212"/>
    <s v="1 Gal Muratic Acid"/>
    <n v="4"/>
    <x v="8"/>
    <n v="3"/>
    <n v="0.30000000000000004"/>
    <s v="Hellen"/>
    <x v="2"/>
    <s v="CA"/>
  </r>
  <r>
    <x v="8"/>
    <n v="1143"/>
    <n v="9822"/>
    <s v="Pool Cover"/>
    <n v="58.3"/>
    <x v="0"/>
    <n v="40.100000000000009"/>
    <n v="8.0200000000000014"/>
    <s v="Hellen"/>
    <x v="2"/>
    <s v="AZ"/>
  </r>
  <r>
    <x v="8"/>
    <n v="1144"/>
    <n v="2242"/>
    <s v="AutoVac"/>
    <n v="60"/>
    <x v="5"/>
    <n v="64"/>
    <n v="12.8"/>
    <s v="Hellen"/>
    <x v="2"/>
    <s v="CA"/>
  </r>
  <r>
    <x v="8"/>
    <n v="1145"/>
    <n v="4421"/>
    <s v="Skimmer"/>
    <n v="45"/>
    <x v="7"/>
    <n v="42"/>
    <n v="8.4"/>
    <s v="Hellen"/>
    <x v="2"/>
    <s v="NM"/>
  </r>
  <r>
    <x v="8"/>
    <n v="1146"/>
    <n v="8722"/>
    <s v="Water Pump"/>
    <n v="344"/>
    <x v="1"/>
    <n v="158"/>
    <n v="31.6"/>
    <s v="Hellen"/>
    <x v="2"/>
    <s v="NV"/>
  </r>
  <r>
    <x v="10"/>
    <n v="1160"/>
    <n v="9822"/>
    <s v="Pool Cover"/>
    <n v="58.3"/>
    <x v="0"/>
    <n v="40.100000000000009"/>
    <n v="8.0200000000000014"/>
    <s v="Hellen"/>
    <x v="2"/>
    <s v="NV"/>
  </r>
  <r>
    <x v="0"/>
    <n v="1003"/>
    <n v="2499"/>
    <s v="8 ft Hose"/>
    <n v="6.2"/>
    <x v="4"/>
    <n v="2.9999999999999991"/>
    <n v="0.29999999999999993"/>
    <s v="Doug"/>
    <x v="3"/>
    <s v="AZ"/>
  </r>
  <r>
    <x v="0"/>
    <n v="1005"/>
    <n v="1109"/>
    <s v="Chlorine Test Kit"/>
    <n v="3"/>
    <x v="6"/>
    <n v="5"/>
    <n v="0.5"/>
    <s v="Doug"/>
    <x v="3"/>
    <s v="AZ"/>
  </r>
  <r>
    <x v="0"/>
    <n v="1006"/>
    <n v="9822"/>
    <s v="Pool Cover"/>
    <n v="58.3"/>
    <x v="0"/>
    <n v="40.100000000000009"/>
    <n v="8.0200000000000014"/>
    <s v="Doug"/>
    <x v="3"/>
    <s v="AZ"/>
  </r>
  <r>
    <x v="0"/>
    <n v="1008"/>
    <n v="2877"/>
    <s v="Net"/>
    <n v="11.4"/>
    <x v="3"/>
    <n v="4.9000000000000004"/>
    <n v="0.49000000000000005"/>
    <s v="Doug"/>
    <x v="3"/>
    <s v="NM"/>
  </r>
  <r>
    <x v="0"/>
    <n v="1009"/>
    <n v="1109"/>
    <s v="Chlorine Test Kit"/>
    <n v="3"/>
    <x v="6"/>
    <n v="5"/>
    <n v="0.5"/>
    <s v="Doug"/>
    <x v="3"/>
    <s v="AZ"/>
  </r>
  <r>
    <x v="0"/>
    <n v="1012"/>
    <n v="4421"/>
    <s v="Skimmer"/>
    <n v="45"/>
    <x v="7"/>
    <n v="42"/>
    <n v="8.4"/>
    <s v="Doug"/>
    <x v="3"/>
    <s v="NM"/>
  </r>
  <r>
    <x v="0"/>
    <n v="1016"/>
    <n v="2499"/>
    <s v="8 ft Hose"/>
    <n v="6.2"/>
    <x v="4"/>
    <n v="2.9999999999999991"/>
    <n v="0.29999999999999993"/>
    <s v="Doug"/>
    <x v="3"/>
    <s v="CA"/>
  </r>
  <r>
    <x v="1"/>
    <n v="1018"/>
    <n v="1109"/>
    <s v="Chlorine Test Kit"/>
    <n v="3"/>
    <x v="6"/>
    <n v="5"/>
    <n v="0.5"/>
    <s v="Doug"/>
    <x v="3"/>
    <s v="CA"/>
  </r>
  <r>
    <x v="1"/>
    <n v="1019"/>
    <n v="2499"/>
    <s v="8 ft Hose"/>
    <n v="6.2"/>
    <x v="4"/>
    <n v="2.9999999999999991"/>
    <n v="0.29999999999999993"/>
    <s v="Doug"/>
    <x v="3"/>
    <s v="CO"/>
  </r>
  <r>
    <x v="1"/>
    <n v="1020"/>
    <n v="2499"/>
    <s v="8 ft Hose"/>
    <n v="6.2"/>
    <x v="4"/>
    <n v="2.9999999999999991"/>
    <n v="0.29999999999999993"/>
    <s v="Doug"/>
    <x v="3"/>
    <s v="NV"/>
  </r>
  <r>
    <x v="1"/>
    <n v="1022"/>
    <n v="2877"/>
    <s v="Net"/>
    <n v="11.4"/>
    <x v="3"/>
    <n v="4.9000000000000004"/>
    <n v="0.49000000000000005"/>
    <s v="Doug"/>
    <x v="3"/>
    <s v="UT"/>
  </r>
  <r>
    <x v="2"/>
    <n v="1042"/>
    <n v="8722"/>
    <s v="Water Pump"/>
    <n v="344"/>
    <x v="1"/>
    <n v="158"/>
    <n v="31.6"/>
    <s v="Doug"/>
    <x v="3"/>
    <s v="NM"/>
  </r>
  <r>
    <x v="2"/>
    <n v="1043"/>
    <n v="2242"/>
    <s v="AutoVac"/>
    <n v="60"/>
    <x v="5"/>
    <n v="64"/>
    <n v="12.8"/>
    <s v="Doug"/>
    <x v="3"/>
    <s v="CA"/>
  </r>
  <r>
    <x v="2"/>
    <n v="1044"/>
    <n v="2877"/>
    <s v="Net"/>
    <n v="11.4"/>
    <x v="3"/>
    <n v="4.9000000000000004"/>
    <n v="0.49000000000000005"/>
    <s v="Doug"/>
    <x v="3"/>
    <s v="CA"/>
  </r>
  <r>
    <x v="3"/>
    <n v="1051"/>
    <n v="6119"/>
    <s v="Algea Killer 8 oz"/>
    <n v="9"/>
    <x v="2"/>
    <n v="5"/>
    <n v="0.5"/>
    <s v="Doug"/>
    <x v="3"/>
    <s v="UT"/>
  </r>
  <r>
    <x v="3"/>
    <n v="1052"/>
    <n v="6622"/>
    <s v="5 Gal Chlorine"/>
    <n v="42"/>
    <x v="9"/>
    <n v="35"/>
    <n v="7"/>
    <s v="Doug"/>
    <x v="3"/>
    <s v="AZ"/>
  </r>
  <r>
    <x v="3"/>
    <n v="1054"/>
    <n v="4421"/>
    <s v="Skimmer"/>
    <n v="45"/>
    <x v="7"/>
    <n v="42"/>
    <n v="8.4"/>
    <s v="Doug"/>
    <x v="3"/>
    <s v="NV"/>
  </r>
  <r>
    <x v="3"/>
    <n v="1056"/>
    <n v="1109"/>
    <s v="Chlorine Test Kit"/>
    <n v="3"/>
    <x v="6"/>
    <n v="5"/>
    <n v="0.5"/>
    <s v="Doug"/>
    <x v="3"/>
    <s v="CA"/>
  </r>
  <r>
    <x v="3"/>
    <n v="1059"/>
    <n v="2242"/>
    <s v="AutoVac"/>
    <n v="60"/>
    <x v="5"/>
    <n v="64"/>
    <n v="12.8"/>
    <s v="Doug"/>
    <x v="3"/>
    <s v="AZ"/>
  </r>
  <r>
    <x v="3"/>
    <n v="1060"/>
    <n v="6119"/>
    <s v="Algea Killer 8 oz"/>
    <n v="9"/>
    <x v="2"/>
    <n v="5"/>
    <n v="0.5"/>
    <s v="Doug"/>
    <x v="3"/>
    <s v="NV"/>
  </r>
  <r>
    <x v="4"/>
    <n v="1061"/>
    <n v="1109"/>
    <s v="Chlorine Test Kit"/>
    <n v="3"/>
    <x v="6"/>
    <n v="5"/>
    <n v="0.5"/>
    <s v="Doug"/>
    <x v="3"/>
    <s v="NV"/>
  </r>
  <r>
    <x v="4"/>
    <n v="1063"/>
    <n v="1109"/>
    <s v="Chlorine Test Kit"/>
    <n v="3"/>
    <x v="6"/>
    <n v="5"/>
    <n v="0.5"/>
    <s v="Doug"/>
    <x v="3"/>
    <s v="CA"/>
  </r>
  <r>
    <x v="4"/>
    <n v="1065"/>
    <n v="2499"/>
    <s v="8 ft Hose"/>
    <n v="6.2"/>
    <x v="4"/>
    <n v="2.9999999999999991"/>
    <n v="0.29999999999999993"/>
    <s v="Doug"/>
    <x v="3"/>
    <s v="NM"/>
  </r>
  <r>
    <x v="4"/>
    <n v="1066"/>
    <n v="2877"/>
    <s v="Net"/>
    <n v="11.4"/>
    <x v="3"/>
    <n v="4.9000000000000004"/>
    <n v="0.49000000000000005"/>
    <s v="Doug"/>
    <x v="3"/>
    <s v="NV"/>
  </r>
  <r>
    <x v="4"/>
    <n v="1067"/>
    <n v="2877"/>
    <s v="Net"/>
    <n v="11.4"/>
    <x v="3"/>
    <n v="4.9000000000000004"/>
    <n v="0.49000000000000005"/>
    <s v="Doug"/>
    <x v="3"/>
    <s v="UT"/>
  </r>
  <r>
    <x v="4"/>
    <n v="1069"/>
    <n v="1109"/>
    <s v="Chlorine Test Kit"/>
    <n v="3"/>
    <x v="6"/>
    <n v="5"/>
    <n v="0.5"/>
    <s v="Doug"/>
    <x v="3"/>
    <s v="AZ"/>
  </r>
  <r>
    <x v="4"/>
    <n v="1072"/>
    <n v="1109"/>
    <s v="Chlorine Test Kit"/>
    <n v="3"/>
    <x v="6"/>
    <n v="5"/>
    <n v="0.5"/>
    <s v="Doug"/>
    <x v="3"/>
    <s v="NV"/>
  </r>
  <r>
    <x v="4"/>
    <n v="1073"/>
    <n v="6622"/>
    <s v="5 Gal Chlorine"/>
    <n v="42"/>
    <x v="9"/>
    <n v="35"/>
    <n v="7"/>
    <s v="Doug"/>
    <x v="3"/>
    <s v="CA"/>
  </r>
  <r>
    <x v="4"/>
    <n v="1074"/>
    <n v="2877"/>
    <s v="Net"/>
    <n v="11.4"/>
    <x v="3"/>
    <n v="4.9000000000000004"/>
    <n v="0.49000000000000005"/>
    <s v="Doug"/>
    <x v="3"/>
    <s v="AZ"/>
  </r>
  <r>
    <x v="5"/>
    <n v="1080"/>
    <n v="4421"/>
    <s v="Skimmer"/>
    <n v="45"/>
    <x v="7"/>
    <n v="42"/>
    <n v="8.4"/>
    <s v="Doug"/>
    <x v="3"/>
    <s v="CA"/>
  </r>
  <r>
    <x v="5"/>
    <n v="1081"/>
    <n v="6119"/>
    <s v="Algea Killer 8 oz"/>
    <n v="9"/>
    <x v="2"/>
    <n v="5"/>
    <n v="0.5"/>
    <s v="Doug"/>
    <x v="3"/>
    <s v="UT"/>
  </r>
  <r>
    <x v="5"/>
    <n v="1085"/>
    <n v="9822"/>
    <s v="Pool Cover"/>
    <n v="58.3"/>
    <x v="0"/>
    <n v="40.100000000000009"/>
    <n v="8.0200000000000014"/>
    <s v="Doug"/>
    <x v="3"/>
    <s v="NV"/>
  </r>
  <r>
    <x v="5"/>
    <n v="1089"/>
    <n v="6119"/>
    <s v="Algea Killer 8 oz"/>
    <n v="9"/>
    <x v="2"/>
    <n v="5"/>
    <n v="0.5"/>
    <s v="Doug"/>
    <x v="3"/>
    <s v="NV"/>
  </r>
  <r>
    <x v="5"/>
    <n v="1092"/>
    <n v="2877"/>
    <s v="Net"/>
    <n v="11.4"/>
    <x v="3"/>
    <n v="4.9000000000000004"/>
    <n v="0.49000000000000005"/>
    <s v="Doug"/>
    <x v="3"/>
    <s v="CA"/>
  </r>
  <r>
    <x v="5"/>
    <n v="1094"/>
    <n v="6119"/>
    <s v="Algea Killer 8 oz"/>
    <n v="9"/>
    <x v="2"/>
    <n v="5"/>
    <n v="0.5"/>
    <s v="Doug"/>
    <x v="3"/>
    <s v="CA"/>
  </r>
  <r>
    <x v="5"/>
    <n v="1096"/>
    <n v="6119"/>
    <s v="Algea Killer 8 oz"/>
    <n v="9"/>
    <x v="2"/>
    <n v="5"/>
    <n v="0.5"/>
    <s v="Doug"/>
    <x v="3"/>
    <s v="AZ"/>
  </r>
  <r>
    <x v="6"/>
    <n v="1099"/>
    <n v="2877"/>
    <s v="Net"/>
    <n v="11.4"/>
    <x v="3"/>
    <n v="4.9000000000000004"/>
    <n v="0.49000000000000005"/>
    <s v="Doug"/>
    <x v="3"/>
    <s v="CA"/>
  </r>
  <r>
    <x v="6"/>
    <n v="1101"/>
    <n v="2499"/>
    <s v="8 ft Hose"/>
    <n v="6.2"/>
    <x v="4"/>
    <n v="2.9999999999999991"/>
    <n v="0.29999999999999993"/>
    <s v="Doug"/>
    <x v="3"/>
    <s v="CA"/>
  </r>
  <r>
    <x v="6"/>
    <n v="1104"/>
    <n v="2877"/>
    <s v="Net"/>
    <n v="11.4"/>
    <x v="3"/>
    <n v="4.9000000000000004"/>
    <n v="0.49000000000000005"/>
    <s v="Doug"/>
    <x v="3"/>
    <s v="NV"/>
  </r>
  <r>
    <x v="6"/>
    <n v="1108"/>
    <n v="9822"/>
    <s v="Pool Cover"/>
    <n v="58.3"/>
    <x v="0"/>
    <n v="40.100000000000009"/>
    <n v="8.0200000000000014"/>
    <s v="Doug"/>
    <x v="3"/>
    <s v="NV"/>
  </r>
  <r>
    <x v="6"/>
    <n v="1112"/>
    <n v="6622"/>
    <s v="5 Gal Chlorine"/>
    <n v="42"/>
    <x v="9"/>
    <n v="35"/>
    <n v="7"/>
    <s v="Doug"/>
    <x v="3"/>
    <s v="AZ"/>
  </r>
  <r>
    <x v="6"/>
    <n v="1116"/>
    <n v="6622"/>
    <s v="5 Gal Chlorine"/>
    <n v="42"/>
    <x v="9"/>
    <n v="35"/>
    <n v="7"/>
    <s v="Doug"/>
    <x v="3"/>
    <s v="NV"/>
  </r>
  <r>
    <x v="6"/>
    <n v="1120"/>
    <n v="2242"/>
    <s v="AutoVac"/>
    <n v="60"/>
    <x v="5"/>
    <n v="64"/>
    <n v="12.8"/>
    <s v="Doug"/>
    <x v="3"/>
    <s v="CA"/>
  </r>
  <r>
    <x v="6"/>
    <n v="1121"/>
    <n v="4421"/>
    <s v="Skimmer"/>
    <n v="45"/>
    <x v="7"/>
    <n v="42"/>
    <n v="8.4"/>
    <s v="Doug"/>
    <x v="3"/>
    <s v="NV"/>
  </r>
  <r>
    <x v="6"/>
    <n v="1122"/>
    <n v="8722"/>
    <s v="Water Pump"/>
    <n v="344"/>
    <x v="1"/>
    <n v="158"/>
    <n v="31.6"/>
    <s v="Doug"/>
    <x v="3"/>
    <s v="AZ"/>
  </r>
  <r>
    <x v="6"/>
    <n v="1123"/>
    <n v="9822"/>
    <s v="Pool Cover"/>
    <n v="58.3"/>
    <x v="0"/>
    <n v="40.100000000000009"/>
    <n v="8.0200000000000014"/>
    <s v="Doug"/>
    <x v="3"/>
    <s v="NV"/>
  </r>
  <r>
    <x v="6"/>
    <n v="1124"/>
    <n v="4421"/>
    <s v="Skimmer"/>
    <n v="45"/>
    <x v="7"/>
    <n v="42"/>
    <n v="8.4"/>
    <s v="Doug"/>
    <x v="3"/>
    <s v="AZ"/>
  </r>
  <r>
    <x v="7"/>
    <n v="1125"/>
    <n v="2242"/>
    <s v="AutoVac"/>
    <n v="60"/>
    <x v="5"/>
    <n v="64"/>
    <n v="12.8"/>
    <s v="Doug"/>
    <x v="3"/>
    <s v="CA"/>
  </r>
  <r>
    <x v="7"/>
    <n v="1126"/>
    <n v="9212"/>
    <s v="1 Gal Muratic Acid"/>
    <n v="4"/>
    <x v="8"/>
    <n v="3"/>
    <n v="0.30000000000000004"/>
    <s v="Doug"/>
    <x v="3"/>
    <s v="NM"/>
  </r>
  <r>
    <x v="7"/>
    <n v="1134"/>
    <n v="9822"/>
    <s v="Pool Cover"/>
    <n v="58.3"/>
    <x v="0"/>
    <n v="40.100000000000009"/>
    <n v="8.0200000000000014"/>
    <s v="Doug"/>
    <x v="3"/>
    <s v="AZ"/>
  </r>
  <r>
    <x v="7"/>
    <n v="1136"/>
    <n v="2242"/>
    <s v="AutoVac"/>
    <n v="60"/>
    <x v="5"/>
    <n v="64"/>
    <n v="12.8"/>
    <s v="Doug"/>
    <x v="3"/>
    <s v="NM"/>
  </r>
  <r>
    <x v="7"/>
    <n v="1139"/>
    <n v="4421"/>
    <s v="Skimmer"/>
    <n v="45"/>
    <x v="7"/>
    <n v="42"/>
    <n v="8.4"/>
    <s v="Doug"/>
    <x v="3"/>
    <s v="CA"/>
  </r>
  <r>
    <x v="8"/>
    <n v="1148"/>
    <n v="9212"/>
    <s v="1 Gal Muratic Acid"/>
    <n v="4"/>
    <x v="8"/>
    <n v="3"/>
    <n v="0.30000000000000004"/>
    <s v="Doug"/>
    <x v="3"/>
    <s v="AZ"/>
  </r>
  <r>
    <x v="9"/>
    <n v="1150"/>
    <n v="2242"/>
    <s v="AutoVac"/>
    <n v="60"/>
    <x v="5"/>
    <n v="64"/>
    <n v="12.8"/>
    <s v="Doug"/>
    <x v="3"/>
    <s v="UT"/>
  </r>
  <r>
    <x v="9"/>
    <n v="1153"/>
    <n v="8722"/>
    <s v="Water Pump"/>
    <n v="344"/>
    <x v="1"/>
    <n v="158"/>
    <n v="31.6"/>
    <s v="Doug"/>
    <x v="3"/>
    <s v="AZ"/>
  </r>
  <r>
    <x v="9"/>
    <n v="1155"/>
    <n v="4421"/>
    <s v="Skimmer"/>
    <n v="45"/>
    <x v="7"/>
    <n v="42"/>
    <n v="8.4"/>
    <s v="Doug"/>
    <x v="3"/>
    <s v="AZ"/>
  </r>
  <r>
    <x v="9"/>
    <n v="1156"/>
    <n v="2242"/>
    <s v="AutoVac"/>
    <n v="60"/>
    <x v="5"/>
    <n v="64"/>
    <n v="12.8"/>
    <s v="Doug"/>
    <x v="3"/>
    <s v="CA"/>
  </r>
  <r>
    <x v="9"/>
    <n v="1157"/>
    <n v="9212"/>
    <s v="1 Gal Muratic Acid"/>
    <n v="4"/>
    <x v="8"/>
    <n v="3"/>
    <n v="0.30000000000000004"/>
    <s v="Doug"/>
    <x v="3"/>
    <s v="NM"/>
  </r>
  <r>
    <x v="10"/>
    <n v="1159"/>
    <n v="6622"/>
    <s v="5 Gal Chlorine"/>
    <n v="42"/>
    <x v="9"/>
    <n v="35"/>
    <n v="7"/>
    <s v="Doug"/>
    <x v="3"/>
    <s v="CA"/>
  </r>
  <r>
    <x v="10"/>
    <n v="1163"/>
    <n v="9212"/>
    <s v="1 Gal Muratic Acid"/>
    <n v="4"/>
    <x v="8"/>
    <n v="3"/>
    <n v="0.30000000000000004"/>
    <s v="Doug"/>
    <x v="3"/>
    <s v="CA"/>
  </r>
  <r>
    <x v="10"/>
    <n v="1164"/>
    <n v="9822"/>
    <s v="Pool Cover"/>
    <n v="58.3"/>
    <x v="0"/>
    <n v="40.100000000000009"/>
    <n v="8.0200000000000014"/>
    <s v="Doug"/>
    <x v="3"/>
    <s v="AZ"/>
  </r>
  <r>
    <x v="10"/>
    <n v="1165"/>
    <n v="9822"/>
    <s v="Pool Cover"/>
    <n v="58.3"/>
    <x v="0"/>
    <n v="40.100000000000009"/>
    <n v="8.0200000000000014"/>
    <s v="Doug"/>
    <x v="3"/>
    <s v="AZ"/>
  </r>
  <r>
    <x v="10"/>
    <n v="1166"/>
    <n v="8722"/>
    <s v="Water Pump"/>
    <n v="344"/>
    <x v="1"/>
    <n v="158"/>
    <n v="31.6"/>
    <s v="Doug"/>
    <x v="3"/>
    <s v="NV"/>
  </r>
  <r>
    <x v="11"/>
    <n v="1167"/>
    <n v="2242"/>
    <s v="AutoVac"/>
    <n v="60"/>
    <x v="5"/>
    <n v="64"/>
    <n v="12.8"/>
    <s v="Doug"/>
    <x v="3"/>
    <s v="NM"/>
  </r>
  <r>
    <x v="11"/>
    <n v="1168"/>
    <n v="9822"/>
    <s v="Pool Cover"/>
    <n v="58.3"/>
    <x v="0"/>
    <n v="40.100000000000009"/>
    <n v="8.0200000000000014"/>
    <s v="Doug"/>
    <x v="3"/>
    <s v="CA"/>
  </r>
  <r>
    <x v="11"/>
    <n v="1169"/>
    <n v="8722"/>
    <s v="Water Pump"/>
    <n v="344"/>
    <x v="1"/>
    <n v="158"/>
    <n v="31.6"/>
    <s v="Doug"/>
    <x v="3"/>
    <s v="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001FDMTGBLA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002FDMTGWHI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003FDMTGGRE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004FDMTGBLA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005FDMTGWHI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006FDFCSGRE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007FDFCSGRE"/>
  </r>
  <r>
    <s v="FD09FCS008"/>
    <s v="FD"/>
    <s v="Ford"/>
    <s v="FCS"/>
    <s v="Focus"/>
    <s v="09"/>
    <n v="5"/>
    <n v="35137"/>
    <n v="6388.545454545455"/>
    <s v="Black"/>
    <x v="5"/>
    <n v="75000"/>
    <s v="Y"/>
    <s v="FD09FCS008FDFCSBLA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009FDFCSBLA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010FDFCSWHI"/>
  </r>
  <r>
    <s v="FD12FCS011"/>
    <s v="FD"/>
    <s v="Ford"/>
    <s v="FCS"/>
    <s v="Focus"/>
    <s v="12"/>
    <n v="2"/>
    <n v="19341.7"/>
    <n v="7736.68"/>
    <s v="White"/>
    <x v="7"/>
    <n v="75000"/>
    <s v="Y"/>
    <s v="FD12FCS011FDFCSWHI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012FDFCSBLA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013FDFCSBLA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014GMCMRWHI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015GMCMRBLA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016GMCMRWHI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017GMSLVBLA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018GMSLVBLA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019GMSLVBLU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020TYCAMGRE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021TYCAMBLA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022TYCAMGRE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023TYCAMBLA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024TYCAMWHI"/>
  </r>
  <r>
    <s v="TY02COR025"/>
    <s v="TY"/>
    <s v="Toyota"/>
    <s v="COR"/>
    <s v="Corolla"/>
    <s v="02"/>
    <n v="12"/>
    <n v="64467.4"/>
    <n v="5157.3919999999998"/>
    <s v="Red"/>
    <x v="16"/>
    <n v="100000"/>
    <s v="Y"/>
    <s v="TY02COR025TYCORRED"/>
  </r>
  <r>
    <s v="TY03COR026"/>
    <s v="TY"/>
    <s v="Toyota"/>
    <s v="COR"/>
    <s v="Corolla"/>
    <s v="03"/>
    <n v="11"/>
    <n v="73444.399999999994"/>
    <n v="6386.4695652173905"/>
    <s v="Black"/>
    <x v="16"/>
    <n v="100000"/>
    <s v="Y"/>
    <s v="TY03COR026TYCORBLA"/>
  </r>
  <r>
    <s v="TY14COR027"/>
    <s v="TY"/>
    <s v="Toyota"/>
    <s v="COR"/>
    <s v="Corolla"/>
    <s v="14"/>
    <n v="0"/>
    <n v="17556.3"/>
    <n v="35112.6"/>
    <s v="Blue"/>
    <x v="6"/>
    <n v="100000"/>
    <s v="Y"/>
    <s v="TY14COR027TYCORBLU"/>
  </r>
  <r>
    <s v="TY12COR028"/>
    <s v="TY"/>
    <s v="Toyota"/>
    <s v="COR"/>
    <s v="Corolla"/>
    <s v="12"/>
    <n v="2"/>
    <n v="29601.9"/>
    <n v="11840.76"/>
    <s v="Black"/>
    <x v="10"/>
    <n v="100000"/>
    <s v="Y"/>
    <s v="TY12COR028TYCORBLA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029TYCAMBLU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030HOCIVWHI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031HOCIVBLU"/>
  </r>
  <r>
    <s v="HO10CIV032"/>
    <s v="HO"/>
    <s v="Honda"/>
    <s v="CIV"/>
    <s v="Civic"/>
    <s v="10"/>
    <n v="4"/>
    <n v="22573"/>
    <n v="5016.2222222222226"/>
    <s v="Blue"/>
    <x v="12"/>
    <n v="75000"/>
    <s v="Y"/>
    <s v="HO10CIV032HOCIVBLU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033HOCIVBLA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034HOCIVBLA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035HOCIVBLA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036HOCIVBLA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037HOODYWHI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038HOODYBLA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039HOODYWHI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040HOODYBLA"/>
  </r>
  <r>
    <s v="HO14ODY041"/>
    <s v="HO"/>
    <s v="Honda"/>
    <s v="ODY"/>
    <s v="Odyssey"/>
    <s v="14"/>
    <n v="0"/>
    <n v="3708.1"/>
    <n v="7416.2"/>
    <s v="Black"/>
    <x v="1"/>
    <n v="100000"/>
    <s v="Y"/>
    <s v="HO14ODY041HOODYBLA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042CRPTCBLU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043CRPTCGRE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044CRPTCBLA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045CRCARGRE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046CRCARBLA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047CRCARWHI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048CRCARRED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049HYELABLA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050HYELABLU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051HYELABLA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052HYELABL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4C432-BFA1-4FE2-AE02-41C86832A1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p Sales Person">
  <location ref="A3:B8" firstHeaderRow="1" firstDataRow="1" firstDataCol="1"/>
  <pivotFields count="11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4" showAll="0"/>
    <pivotField showAll="0"/>
    <pivotField showAll="0"/>
    <pivotField numFmtId="44" showAll="0"/>
    <pivotField dataField="1" numFmtId="44" showAll="0">
      <items count="11">
        <item x="8"/>
        <item x="6"/>
        <item x="4"/>
        <item x="2"/>
        <item x="3"/>
        <item x="9"/>
        <item x="7"/>
        <item x="0"/>
        <item x="5"/>
        <item x="1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3">
      <pivotArea outline="0" collapsedLevelsAreSubtotals="1" fieldPosition="0"/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E6709-CF19-43F9-AD4A-56EBC71E98D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8527-B973-482D-8EFB-C0F0F281720D}">
  <sheetPr>
    <pageSetUpPr fitToPage="1"/>
  </sheetPr>
  <dimension ref="A1:AD25"/>
  <sheetViews>
    <sheetView zoomScale="75" zoomScaleNormal="75" workbookViewId="0">
      <selection activeCell="A4" sqref="A4:B20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6.7109375" bestFit="1" customWidth="1"/>
    <col min="5" max="13" width="16.7109375" customWidth="1"/>
    <col min="14" max="17" width="12.7109375" bestFit="1" customWidth="1"/>
    <col min="18" max="18" width="11.5703125" customWidth="1"/>
    <col min="19" max="19" width="15.42578125" bestFit="1" customWidth="1"/>
    <col min="20" max="22" width="15.42578125" customWidth="1"/>
    <col min="23" max="23" width="9.85546875" bestFit="1" customWidth="1"/>
    <col min="24" max="27" width="12.7109375" bestFit="1" customWidth="1"/>
    <col min="28" max="28" width="11.5703125" bestFit="1" customWidth="1"/>
    <col min="30" max="30" width="12.7109375" bestFit="1" customWidth="1"/>
  </cols>
  <sheetData>
    <row r="1" spans="1:30" x14ac:dyDescent="0.25">
      <c r="A1" t="s">
        <v>0</v>
      </c>
      <c r="C1" t="s">
        <v>44</v>
      </c>
    </row>
    <row r="2" spans="1:30" x14ac:dyDescent="0.25">
      <c r="D2" t="s">
        <v>4</v>
      </c>
      <c r="I2" t="s">
        <v>45</v>
      </c>
      <c r="N2" t="s">
        <v>5</v>
      </c>
      <c r="S2" t="s">
        <v>46</v>
      </c>
      <c r="X2" t="s">
        <v>43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5">
        <v>44562</v>
      </c>
      <c r="E3" s="5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7">
        <v>44562</v>
      </c>
      <c r="J3" s="7">
        <f>I3+7</f>
        <v>44569</v>
      </c>
      <c r="K3" s="7">
        <f t="shared" ref="K3:M3" si="1">J3+7</f>
        <v>44576</v>
      </c>
      <c r="L3" s="7">
        <f t="shared" si="1"/>
        <v>44583</v>
      </c>
      <c r="M3" s="7">
        <f t="shared" si="1"/>
        <v>44590</v>
      </c>
      <c r="N3" s="9">
        <v>44562</v>
      </c>
      <c r="O3" s="9">
        <f>N3+7</f>
        <v>44569</v>
      </c>
      <c r="P3" s="9">
        <f t="shared" ref="P3:R3" si="2">O3+7</f>
        <v>44576</v>
      </c>
      <c r="Q3" s="9">
        <f t="shared" si="2"/>
        <v>44583</v>
      </c>
      <c r="R3" s="9">
        <f t="shared" si="2"/>
        <v>44590</v>
      </c>
      <c r="S3" s="11">
        <v>44562</v>
      </c>
      <c r="T3" s="11">
        <f>S3+7</f>
        <v>44569</v>
      </c>
      <c r="U3" s="11">
        <f t="shared" ref="U3:W3" si="3">T3+7</f>
        <v>44576</v>
      </c>
      <c r="V3" s="11">
        <f t="shared" si="3"/>
        <v>44583</v>
      </c>
      <c r="W3" s="11">
        <f t="shared" si="3"/>
        <v>44590</v>
      </c>
      <c r="X3" s="13">
        <v>44562</v>
      </c>
      <c r="Y3" s="13">
        <f>X3+7</f>
        <v>44569</v>
      </c>
      <c r="Z3" s="13">
        <f t="shared" ref="Z3:AB3" si="4">Y3+7</f>
        <v>44576</v>
      </c>
      <c r="AA3" s="13">
        <f t="shared" si="4"/>
        <v>44583</v>
      </c>
      <c r="AB3" s="13">
        <f t="shared" si="4"/>
        <v>44590</v>
      </c>
      <c r="AD3" s="2"/>
    </row>
    <row r="4" spans="1:30" x14ac:dyDescent="0.25">
      <c r="A4" t="s">
        <v>6</v>
      </c>
      <c r="B4" t="s">
        <v>23</v>
      </c>
      <c r="C4" s="1">
        <v>15.9</v>
      </c>
      <c r="D4" s="6">
        <v>41</v>
      </c>
      <c r="E4" s="6">
        <v>40</v>
      </c>
      <c r="F4" s="6">
        <v>38</v>
      </c>
      <c r="G4" s="6">
        <v>45</v>
      </c>
      <c r="H4" s="6">
        <v>30</v>
      </c>
      <c r="I4" s="8">
        <f t="shared" ref="I4:I20" si="5">IF(D4&gt;40, D4-40, 0)</f>
        <v>1</v>
      </c>
      <c r="J4" s="8">
        <f t="shared" ref="J4:J20" si="6">IF(E4&gt;40, E4-40, 0)</f>
        <v>0</v>
      </c>
      <c r="K4" s="8">
        <f t="shared" ref="K4:K20" si="7">IF(F4&gt;40, F4-40, 0)</f>
        <v>0</v>
      </c>
      <c r="L4" s="8">
        <f t="shared" ref="L4:L20" si="8">IF(G4&gt;40, G4-40, 0)</f>
        <v>5</v>
      </c>
      <c r="M4" s="8">
        <f t="shared" ref="M4:M20" si="9">IF(H4&gt;40, H4-40, 0)</f>
        <v>0</v>
      </c>
      <c r="N4" s="10">
        <f>$C4*D4</f>
        <v>651.9</v>
      </c>
      <c r="O4" s="10">
        <f>$C4*E4</f>
        <v>636</v>
      </c>
      <c r="P4" s="10">
        <f t="shared" ref="P4:R19" si="10">$C4*F4</f>
        <v>604.20000000000005</v>
      </c>
      <c r="Q4" s="10">
        <f t="shared" si="10"/>
        <v>715.5</v>
      </c>
      <c r="R4" s="10">
        <f>$C4*H4</f>
        <v>477</v>
      </c>
      <c r="S4" s="12">
        <f>0.5*$C4*I4</f>
        <v>7.95</v>
      </c>
      <c r="T4" s="12">
        <f t="shared" ref="T4:T20" si="11">0.5*$C4*J4</f>
        <v>0</v>
      </c>
      <c r="U4" s="12">
        <f t="shared" ref="U4:U20" si="12">0.5*$C4*K4</f>
        <v>0</v>
      </c>
      <c r="V4" s="12">
        <f t="shared" ref="V4:V20" si="13">0.5*$C4*L4</f>
        <v>39.75</v>
      </c>
      <c r="W4" s="12">
        <f t="shared" ref="W4:W20" si="14">0.5*$C4*M4</f>
        <v>0</v>
      </c>
      <c r="X4" s="14">
        <f>SUM(N4+S4)</f>
        <v>659.85</v>
      </c>
      <c r="Y4" s="14">
        <f t="shared" ref="Y4:AB19" si="15">SUM(O4+T4)</f>
        <v>636</v>
      </c>
      <c r="Z4" s="14">
        <f t="shared" si="15"/>
        <v>604.20000000000005</v>
      </c>
      <c r="AA4" s="14">
        <f t="shared" si="15"/>
        <v>755.25</v>
      </c>
      <c r="AB4" s="14">
        <f t="shared" si="15"/>
        <v>477</v>
      </c>
      <c r="AD4" s="2">
        <f>SUM(X4:AB4)</f>
        <v>3132.3</v>
      </c>
    </row>
    <row r="5" spans="1:30" x14ac:dyDescent="0.25">
      <c r="A5" t="s">
        <v>7</v>
      </c>
      <c r="B5" t="s">
        <v>24</v>
      </c>
      <c r="C5" s="1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si="5"/>
        <v>2</v>
      </c>
      <c r="J5" s="8">
        <f t="shared" si="6"/>
        <v>1</v>
      </c>
      <c r="K5" s="8">
        <f t="shared" si="7"/>
        <v>0</v>
      </c>
      <c r="L5" s="8">
        <f t="shared" si="8"/>
        <v>0</v>
      </c>
      <c r="M5" s="8">
        <f t="shared" si="9"/>
        <v>4</v>
      </c>
      <c r="N5" s="10">
        <f>C5*D5</f>
        <v>420</v>
      </c>
      <c r="O5" s="10">
        <f t="shared" ref="O5:O20" si="16">$C5*E5</f>
        <v>410</v>
      </c>
      <c r="P5" s="10">
        <f t="shared" si="10"/>
        <v>400</v>
      </c>
      <c r="Q5" s="10">
        <f t="shared" si="10"/>
        <v>380</v>
      </c>
      <c r="R5" s="10">
        <f t="shared" si="10"/>
        <v>440</v>
      </c>
      <c r="S5" s="12">
        <f t="shared" ref="S5:S20" si="17">0.5*C5*I5</f>
        <v>10</v>
      </c>
      <c r="T5" s="12">
        <f t="shared" si="11"/>
        <v>5</v>
      </c>
      <c r="U5" s="12">
        <f t="shared" si="12"/>
        <v>0</v>
      </c>
      <c r="V5" s="12">
        <f t="shared" si="13"/>
        <v>0</v>
      </c>
      <c r="W5" s="12">
        <f t="shared" si="14"/>
        <v>20</v>
      </c>
      <c r="X5" s="14">
        <f t="shared" ref="X5:AB20" si="18">SUM(N5+S5)</f>
        <v>430</v>
      </c>
      <c r="Y5" s="14">
        <f t="shared" si="15"/>
        <v>415</v>
      </c>
      <c r="Z5" s="14">
        <f t="shared" si="15"/>
        <v>400</v>
      </c>
      <c r="AA5" s="14">
        <f t="shared" si="15"/>
        <v>380</v>
      </c>
      <c r="AB5" s="14">
        <f t="shared" si="15"/>
        <v>460</v>
      </c>
      <c r="AD5" s="2">
        <f t="shared" ref="AD5:AD20" si="19">SUM(X5:AB5)</f>
        <v>2085</v>
      </c>
    </row>
    <row r="6" spans="1:30" x14ac:dyDescent="0.25">
      <c r="A6" t="s">
        <v>8</v>
      </c>
      <c r="B6" t="s">
        <v>25</v>
      </c>
      <c r="C6" s="1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5"/>
        <v>9</v>
      </c>
      <c r="J6" s="8">
        <f t="shared" si="6"/>
        <v>0</v>
      </c>
      <c r="K6" s="8">
        <f t="shared" si="7"/>
        <v>0</v>
      </c>
      <c r="L6" s="8">
        <f t="shared" si="8"/>
        <v>0</v>
      </c>
      <c r="M6" s="8">
        <f t="shared" si="9"/>
        <v>0</v>
      </c>
      <c r="N6" s="10">
        <f t="shared" ref="N6:N20" si="20">C6*D6</f>
        <v>1082.9000000000001</v>
      </c>
      <c r="O6" s="10">
        <f t="shared" si="16"/>
        <v>884</v>
      </c>
      <c r="P6" s="10">
        <f t="shared" si="10"/>
        <v>729.30000000000007</v>
      </c>
      <c r="Q6" s="10">
        <f t="shared" si="10"/>
        <v>442</v>
      </c>
      <c r="R6" s="10">
        <f t="shared" si="10"/>
        <v>397.8</v>
      </c>
      <c r="S6" s="12">
        <f t="shared" si="17"/>
        <v>99.45</v>
      </c>
      <c r="T6" s="12">
        <f t="shared" si="11"/>
        <v>0</v>
      </c>
      <c r="U6" s="12">
        <f t="shared" si="12"/>
        <v>0</v>
      </c>
      <c r="V6" s="12">
        <f t="shared" si="13"/>
        <v>0</v>
      </c>
      <c r="W6" s="12">
        <f t="shared" si="14"/>
        <v>0</v>
      </c>
      <c r="X6" s="14">
        <f t="shared" si="18"/>
        <v>1182.3500000000001</v>
      </c>
      <c r="Y6" s="14">
        <f t="shared" si="15"/>
        <v>884</v>
      </c>
      <c r="Z6" s="14">
        <f t="shared" si="15"/>
        <v>729.30000000000007</v>
      </c>
      <c r="AA6" s="14">
        <f t="shared" si="15"/>
        <v>442</v>
      </c>
      <c r="AB6" s="14">
        <f t="shared" si="15"/>
        <v>397.8</v>
      </c>
      <c r="AD6" s="2">
        <f t="shared" si="19"/>
        <v>3635.4500000000007</v>
      </c>
    </row>
    <row r="7" spans="1:30" x14ac:dyDescent="0.25">
      <c r="A7" t="s">
        <v>9</v>
      </c>
      <c r="B7" t="s">
        <v>26</v>
      </c>
      <c r="C7" s="1">
        <v>19.100000000000001</v>
      </c>
      <c r="D7" s="6">
        <v>41</v>
      </c>
      <c r="E7" s="6">
        <v>0</v>
      </c>
      <c r="F7" s="6">
        <v>47</v>
      </c>
      <c r="G7" s="6">
        <v>30</v>
      </c>
      <c r="H7" s="6">
        <v>39</v>
      </c>
      <c r="I7" s="8">
        <f t="shared" si="5"/>
        <v>1</v>
      </c>
      <c r="J7" s="8">
        <f t="shared" si="6"/>
        <v>0</v>
      </c>
      <c r="K7" s="8">
        <f t="shared" si="7"/>
        <v>7</v>
      </c>
      <c r="L7" s="8">
        <f t="shared" si="8"/>
        <v>0</v>
      </c>
      <c r="M7" s="8">
        <f t="shared" si="9"/>
        <v>0</v>
      </c>
      <c r="N7" s="10">
        <f t="shared" si="20"/>
        <v>783.1</v>
      </c>
      <c r="O7" s="10">
        <f t="shared" si="16"/>
        <v>0</v>
      </c>
      <c r="P7" s="10">
        <f t="shared" si="10"/>
        <v>897.7</v>
      </c>
      <c r="Q7" s="10">
        <f t="shared" si="10"/>
        <v>573</v>
      </c>
      <c r="R7" s="10">
        <f t="shared" si="10"/>
        <v>744.90000000000009</v>
      </c>
      <c r="S7" s="12">
        <f t="shared" si="17"/>
        <v>9.5500000000000007</v>
      </c>
      <c r="T7" s="12">
        <f t="shared" si="11"/>
        <v>0</v>
      </c>
      <c r="U7" s="12">
        <f t="shared" si="12"/>
        <v>66.850000000000009</v>
      </c>
      <c r="V7" s="12">
        <f t="shared" si="13"/>
        <v>0</v>
      </c>
      <c r="W7" s="12">
        <f t="shared" si="14"/>
        <v>0</v>
      </c>
      <c r="X7" s="14">
        <f t="shared" si="18"/>
        <v>792.65</v>
      </c>
      <c r="Y7" s="14">
        <f t="shared" si="15"/>
        <v>0</v>
      </c>
      <c r="Z7" s="14">
        <f t="shared" si="15"/>
        <v>964.55000000000007</v>
      </c>
      <c r="AA7" s="14">
        <f t="shared" si="15"/>
        <v>573</v>
      </c>
      <c r="AB7" s="14">
        <f t="shared" si="15"/>
        <v>744.90000000000009</v>
      </c>
      <c r="AD7" s="2">
        <f t="shared" si="19"/>
        <v>3075.1</v>
      </c>
    </row>
    <row r="8" spans="1:30" x14ac:dyDescent="0.25">
      <c r="A8" t="s">
        <v>10</v>
      </c>
      <c r="B8" t="s">
        <v>27</v>
      </c>
      <c r="C8" s="1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5"/>
        <v>0</v>
      </c>
      <c r="J8" s="8">
        <f t="shared" si="6"/>
        <v>12</v>
      </c>
      <c r="K8" s="8">
        <f t="shared" si="7"/>
        <v>2</v>
      </c>
      <c r="L8" s="8">
        <f t="shared" si="8"/>
        <v>0</v>
      </c>
      <c r="M8" s="8">
        <f t="shared" si="9"/>
        <v>0</v>
      </c>
      <c r="N8" s="10">
        <f t="shared" si="20"/>
        <v>269.10000000000002</v>
      </c>
      <c r="O8" s="10">
        <f t="shared" si="16"/>
        <v>358.8</v>
      </c>
      <c r="P8" s="10">
        <f t="shared" si="10"/>
        <v>289.8</v>
      </c>
      <c r="Q8" s="10">
        <f t="shared" si="10"/>
        <v>276</v>
      </c>
      <c r="R8" s="10">
        <f t="shared" si="10"/>
        <v>276</v>
      </c>
      <c r="S8" s="12">
        <f t="shared" si="17"/>
        <v>0</v>
      </c>
      <c r="T8" s="12">
        <f t="shared" si="11"/>
        <v>41.400000000000006</v>
      </c>
      <c r="U8" s="12">
        <f t="shared" si="12"/>
        <v>6.9</v>
      </c>
      <c r="V8" s="12">
        <f t="shared" si="13"/>
        <v>0</v>
      </c>
      <c r="W8" s="12">
        <f t="shared" si="14"/>
        <v>0</v>
      </c>
      <c r="X8" s="14">
        <f t="shared" si="18"/>
        <v>269.10000000000002</v>
      </c>
      <c r="Y8" s="14">
        <f t="shared" si="15"/>
        <v>400.20000000000005</v>
      </c>
      <c r="Z8" s="14">
        <f t="shared" si="15"/>
        <v>296.7</v>
      </c>
      <c r="AA8" s="14">
        <f t="shared" si="15"/>
        <v>276</v>
      </c>
      <c r="AB8" s="14">
        <f t="shared" si="15"/>
        <v>276</v>
      </c>
      <c r="AD8" s="2">
        <f t="shared" si="19"/>
        <v>1518</v>
      </c>
    </row>
    <row r="9" spans="1:30" x14ac:dyDescent="0.25">
      <c r="A9" t="s">
        <v>11</v>
      </c>
      <c r="B9" t="s">
        <v>28</v>
      </c>
      <c r="C9" s="1">
        <v>14.2</v>
      </c>
      <c r="D9" s="6">
        <v>35</v>
      </c>
      <c r="E9" s="6">
        <v>51</v>
      </c>
      <c r="F9" s="6">
        <v>42</v>
      </c>
      <c r="G9" s="6">
        <v>40</v>
      </c>
      <c r="H9" s="6">
        <v>20</v>
      </c>
      <c r="I9" s="8">
        <f t="shared" si="5"/>
        <v>0</v>
      </c>
      <c r="J9" s="8">
        <f t="shared" si="6"/>
        <v>11</v>
      </c>
      <c r="K9" s="8">
        <f t="shared" si="7"/>
        <v>2</v>
      </c>
      <c r="L9" s="8">
        <f t="shared" si="8"/>
        <v>0</v>
      </c>
      <c r="M9" s="8">
        <f t="shared" si="9"/>
        <v>0</v>
      </c>
      <c r="N9" s="10">
        <f t="shared" si="20"/>
        <v>497</v>
      </c>
      <c r="O9" s="10">
        <f t="shared" si="16"/>
        <v>724.19999999999993</v>
      </c>
      <c r="P9" s="10">
        <f t="shared" si="10"/>
        <v>596.4</v>
      </c>
      <c r="Q9" s="10">
        <f t="shared" si="10"/>
        <v>568</v>
      </c>
      <c r="R9" s="10">
        <f t="shared" si="10"/>
        <v>284</v>
      </c>
      <c r="S9" s="12">
        <f t="shared" si="17"/>
        <v>0</v>
      </c>
      <c r="T9" s="12">
        <f t="shared" si="11"/>
        <v>78.099999999999994</v>
      </c>
      <c r="U9" s="12">
        <f t="shared" si="12"/>
        <v>14.2</v>
      </c>
      <c r="V9" s="12">
        <f t="shared" si="13"/>
        <v>0</v>
      </c>
      <c r="W9" s="12">
        <f t="shared" si="14"/>
        <v>0</v>
      </c>
      <c r="X9" s="14">
        <f t="shared" si="18"/>
        <v>497</v>
      </c>
      <c r="Y9" s="14">
        <f t="shared" si="15"/>
        <v>802.3</v>
      </c>
      <c r="Z9" s="14">
        <f t="shared" si="15"/>
        <v>610.6</v>
      </c>
      <c r="AA9" s="14">
        <f t="shared" si="15"/>
        <v>568</v>
      </c>
      <c r="AB9" s="14">
        <f t="shared" si="15"/>
        <v>284</v>
      </c>
      <c r="AD9" s="2">
        <f t="shared" si="19"/>
        <v>2761.9</v>
      </c>
    </row>
    <row r="10" spans="1:30" x14ac:dyDescent="0.25">
      <c r="A10" t="s">
        <v>12</v>
      </c>
      <c r="B10" t="s">
        <v>29</v>
      </c>
      <c r="C10" s="1">
        <v>18</v>
      </c>
      <c r="D10" s="6">
        <v>40</v>
      </c>
      <c r="E10" s="6">
        <v>60</v>
      </c>
      <c r="F10" s="6">
        <v>45</v>
      </c>
      <c r="G10" s="6">
        <v>40</v>
      </c>
      <c r="H10" s="6">
        <v>20</v>
      </c>
      <c r="I10" s="8">
        <f t="shared" si="5"/>
        <v>0</v>
      </c>
      <c r="J10" s="8">
        <f t="shared" si="6"/>
        <v>20</v>
      </c>
      <c r="K10" s="8">
        <f t="shared" si="7"/>
        <v>5</v>
      </c>
      <c r="L10" s="8">
        <f t="shared" si="8"/>
        <v>0</v>
      </c>
      <c r="M10" s="8">
        <f t="shared" si="9"/>
        <v>0</v>
      </c>
      <c r="N10" s="10">
        <f t="shared" si="20"/>
        <v>720</v>
      </c>
      <c r="O10" s="10">
        <f t="shared" si="16"/>
        <v>1080</v>
      </c>
      <c r="P10" s="10">
        <f t="shared" si="10"/>
        <v>810</v>
      </c>
      <c r="Q10" s="10">
        <f t="shared" si="10"/>
        <v>720</v>
      </c>
      <c r="R10" s="10">
        <f t="shared" si="10"/>
        <v>360</v>
      </c>
      <c r="S10" s="12">
        <f t="shared" si="17"/>
        <v>0</v>
      </c>
      <c r="T10" s="12">
        <f t="shared" si="11"/>
        <v>180</v>
      </c>
      <c r="U10" s="12">
        <f t="shared" si="12"/>
        <v>45</v>
      </c>
      <c r="V10" s="12">
        <f t="shared" si="13"/>
        <v>0</v>
      </c>
      <c r="W10" s="12">
        <f t="shared" si="14"/>
        <v>0</v>
      </c>
      <c r="X10" s="14">
        <f t="shared" si="18"/>
        <v>720</v>
      </c>
      <c r="Y10" s="14">
        <f t="shared" si="15"/>
        <v>1260</v>
      </c>
      <c r="Z10" s="14">
        <f t="shared" si="15"/>
        <v>855</v>
      </c>
      <c r="AA10" s="14">
        <f t="shared" si="15"/>
        <v>720</v>
      </c>
      <c r="AB10" s="14">
        <f t="shared" si="15"/>
        <v>360</v>
      </c>
      <c r="AD10" s="2">
        <f t="shared" si="19"/>
        <v>3915</v>
      </c>
    </row>
    <row r="11" spans="1:30" x14ac:dyDescent="0.25">
      <c r="A11" t="s">
        <v>13</v>
      </c>
      <c r="B11" t="s">
        <v>30</v>
      </c>
      <c r="C11" s="1">
        <v>17.5</v>
      </c>
      <c r="D11" s="6">
        <v>41</v>
      </c>
      <c r="E11" s="6">
        <v>22</v>
      </c>
      <c r="F11" s="6">
        <v>54</v>
      </c>
      <c r="G11" s="6">
        <v>40</v>
      </c>
      <c r="H11" s="6">
        <v>20</v>
      </c>
      <c r="I11" s="8">
        <f t="shared" si="5"/>
        <v>1</v>
      </c>
      <c r="J11" s="8">
        <f t="shared" si="6"/>
        <v>0</v>
      </c>
      <c r="K11" s="8">
        <f t="shared" si="7"/>
        <v>14</v>
      </c>
      <c r="L11" s="8">
        <f t="shared" si="8"/>
        <v>0</v>
      </c>
      <c r="M11" s="8">
        <f t="shared" si="9"/>
        <v>0</v>
      </c>
      <c r="N11" s="10">
        <f t="shared" si="20"/>
        <v>717.5</v>
      </c>
      <c r="O11" s="10">
        <f t="shared" si="16"/>
        <v>385</v>
      </c>
      <c r="P11" s="10">
        <f t="shared" si="10"/>
        <v>945</v>
      </c>
      <c r="Q11" s="10">
        <f t="shared" si="10"/>
        <v>700</v>
      </c>
      <c r="R11" s="10">
        <f t="shared" si="10"/>
        <v>350</v>
      </c>
      <c r="S11" s="12">
        <f t="shared" si="17"/>
        <v>8.75</v>
      </c>
      <c r="T11" s="12">
        <f t="shared" si="11"/>
        <v>0</v>
      </c>
      <c r="U11" s="12">
        <f t="shared" si="12"/>
        <v>122.5</v>
      </c>
      <c r="V11" s="12">
        <f t="shared" si="13"/>
        <v>0</v>
      </c>
      <c r="W11" s="12">
        <f t="shared" si="14"/>
        <v>0</v>
      </c>
      <c r="X11" s="14">
        <f t="shared" si="18"/>
        <v>726.25</v>
      </c>
      <c r="Y11" s="14">
        <f t="shared" si="15"/>
        <v>385</v>
      </c>
      <c r="Z11" s="14">
        <f t="shared" si="15"/>
        <v>1067.5</v>
      </c>
      <c r="AA11" s="14">
        <f t="shared" si="15"/>
        <v>700</v>
      </c>
      <c r="AB11" s="14">
        <f t="shared" si="15"/>
        <v>350</v>
      </c>
      <c r="AD11" s="2">
        <f t="shared" si="19"/>
        <v>3228.75</v>
      </c>
    </row>
    <row r="12" spans="1:30" x14ac:dyDescent="0.25">
      <c r="A12" t="s">
        <v>14</v>
      </c>
      <c r="B12" t="s">
        <v>31</v>
      </c>
      <c r="C12" s="1">
        <v>14.7</v>
      </c>
      <c r="D12" s="6">
        <v>42</v>
      </c>
      <c r="E12" s="6">
        <v>22</v>
      </c>
      <c r="F12" s="6">
        <v>54</v>
      </c>
      <c r="G12" s="6">
        <v>40</v>
      </c>
      <c r="H12" s="6">
        <v>30</v>
      </c>
      <c r="I12" s="8">
        <f t="shared" si="5"/>
        <v>2</v>
      </c>
      <c r="J12" s="8">
        <f t="shared" si="6"/>
        <v>0</v>
      </c>
      <c r="K12" s="8">
        <f t="shared" si="7"/>
        <v>14</v>
      </c>
      <c r="L12" s="8">
        <f t="shared" si="8"/>
        <v>0</v>
      </c>
      <c r="M12" s="8">
        <f t="shared" si="9"/>
        <v>0</v>
      </c>
      <c r="N12" s="10">
        <f t="shared" si="20"/>
        <v>617.4</v>
      </c>
      <c r="O12" s="10">
        <f t="shared" si="16"/>
        <v>323.39999999999998</v>
      </c>
      <c r="P12" s="10">
        <f t="shared" si="10"/>
        <v>793.8</v>
      </c>
      <c r="Q12" s="10">
        <f t="shared" si="10"/>
        <v>588</v>
      </c>
      <c r="R12" s="10">
        <f t="shared" si="10"/>
        <v>441</v>
      </c>
      <c r="S12" s="12">
        <f t="shared" si="17"/>
        <v>14.7</v>
      </c>
      <c r="T12" s="12">
        <f t="shared" si="11"/>
        <v>0</v>
      </c>
      <c r="U12" s="12">
        <f t="shared" si="12"/>
        <v>102.89999999999999</v>
      </c>
      <c r="V12" s="12">
        <f t="shared" si="13"/>
        <v>0</v>
      </c>
      <c r="W12" s="12">
        <f t="shared" si="14"/>
        <v>0</v>
      </c>
      <c r="X12" s="14">
        <f t="shared" si="18"/>
        <v>632.1</v>
      </c>
      <c r="Y12" s="14">
        <f t="shared" si="15"/>
        <v>323.39999999999998</v>
      </c>
      <c r="Z12" s="14">
        <f t="shared" si="15"/>
        <v>896.69999999999993</v>
      </c>
      <c r="AA12" s="14">
        <f t="shared" si="15"/>
        <v>588</v>
      </c>
      <c r="AB12" s="14">
        <f t="shared" si="15"/>
        <v>441</v>
      </c>
      <c r="AD12" s="2">
        <f t="shared" si="19"/>
        <v>2881.2</v>
      </c>
    </row>
    <row r="13" spans="1:30" x14ac:dyDescent="0.25">
      <c r="A13" t="s">
        <v>15</v>
      </c>
      <c r="B13" t="s">
        <v>32</v>
      </c>
      <c r="C13" s="1">
        <v>13.9</v>
      </c>
      <c r="D13" s="6">
        <v>43</v>
      </c>
      <c r="E13" s="6">
        <v>41</v>
      </c>
      <c r="F13" s="6">
        <v>42</v>
      </c>
      <c r="G13" s="6">
        <v>40</v>
      </c>
      <c r="H13" s="6">
        <v>22</v>
      </c>
      <c r="I13" s="8">
        <f t="shared" si="5"/>
        <v>3</v>
      </c>
      <c r="J13" s="8">
        <f t="shared" si="6"/>
        <v>1</v>
      </c>
      <c r="K13" s="8">
        <f t="shared" si="7"/>
        <v>2</v>
      </c>
      <c r="L13" s="8">
        <f t="shared" si="8"/>
        <v>0</v>
      </c>
      <c r="M13" s="8">
        <f t="shared" si="9"/>
        <v>0</v>
      </c>
      <c r="N13" s="10">
        <f t="shared" si="20"/>
        <v>597.70000000000005</v>
      </c>
      <c r="O13" s="10">
        <f t="shared" si="16"/>
        <v>569.9</v>
      </c>
      <c r="P13" s="10">
        <f t="shared" si="10"/>
        <v>583.80000000000007</v>
      </c>
      <c r="Q13" s="10">
        <f t="shared" si="10"/>
        <v>556</v>
      </c>
      <c r="R13" s="10">
        <f t="shared" si="10"/>
        <v>305.8</v>
      </c>
      <c r="S13" s="12">
        <f t="shared" si="17"/>
        <v>20.85</v>
      </c>
      <c r="T13" s="12">
        <f t="shared" si="11"/>
        <v>6.95</v>
      </c>
      <c r="U13" s="12">
        <f t="shared" si="12"/>
        <v>13.9</v>
      </c>
      <c r="V13" s="12">
        <f t="shared" si="13"/>
        <v>0</v>
      </c>
      <c r="W13" s="12">
        <f t="shared" si="14"/>
        <v>0</v>
      </c>
      <c r="X13" s="14">
        <f t="shared" si="18"/>
        <v>618.55000000000007</v>
      </c>
      <c r="Y13" s="14">
        <f t="shared" si="15"/>
        <v>576.85</v>
      </c>
      <c r="Z13" s="14">
        <f t="shared" si="15"/>
        <v>597.70000000000005</v>
      </c>
      <c r="AA13" s="14">
        <f t="shared" si="15"/>
        <v>556</v>
      </c>
      <c r="AB13" s="14">
        <f t="shared" si="15"/>
        <v>305.8</v>
      </c>
      <c r="AD13" s="2">
        <f t="shared" si="19"/>
        <v>2654.9000000000005</v>
      </c>
    </row>
    <row r="14" spans="1:30" x14ac:dyDescent="0.25">
      <c r="A14" t="s">
        <v>16</v>
      </c>
      <c r="B14" t="s">
        <v>33</v>
      </c>
      <c r="C14" s="1">
        <v>11.2</v>
      </c>
      <c r="D14" s="6">
        <v>45</v>
      </c>
      <c r="E14" s="6">
        <v>43</v>
      </c>
      <c r="F14" s="6">
        <v>39</v>
      </c>
      <c r="G14" s="6">
        <v>50</v>
      </c>
      <c r="H14" s="6">
        <v>22</v>
      </c>
      <c r="I14" s="8">
        <f t="shared" si="5"/>
        <v>5</v>
      </c>
      <c r="J14" s="8">
        <f t="shared" si="6"/>
        <v>3</v>
      </c>
      <c r="K14" s="8">
        <f t="shared" si="7"/>
        <v>0</v>
      </c>
      <c r="L14" s="8">
        <f t="shared" si="8"/>
        <v>10</v>
      </c>
      <c r="M14" s="8">
        <f t="shared" si="9"/>
        <v>0</v>
      </c>
      <c r="N14" s="10">
        <f t="shared" si="20"/>
        <v>503.99999999999994</v>
      </c>
      <c r="O14" s="10">
        <f t="shared" si="16"/>
        <v>481.59999999999997</v>
      </c>
      <c r="P14" s="10">
        <f t="shared" si="10"/>
        <v>436.79999999999995</v>
      </c>
      <c r="Q14" s="10">
        <f t="shared" si="10"/>
        <v>560</v>
      </c>
      <c r="R14" s="10">
        <f t="shared" si="10"/>
        <v>246.39999999999998</v>
      </c>
      <c r="S14" s="12">
        <f t="shared" si="17"/>
        <v>28</v>
      </c>
      <c r="T14" s="12">
        <f t="shared" si="11"/>
        <v>16.799999999999997</v>
      </c>
      <c r="U14" s="12">
        <f t="shared" si="12"/>
        <v>0</v>
      </c>
      <c r="V14" s="12">
        <f t="shared" si="13"/>
        <v>56</v>
      </c>
      <c r="W14" s="12">
        <f t="shared" si="14"/>
        <v>0</v>
      </c>
      <c r="X14" s="14">
        <f t="shared" si="18"/>
        <v>532</v>
      </c>
      <c r="Y14" s="14">
        <f t="shared" si="15"/>
        <v>498.4</v>
      </c>
      <c r="Z14" s="14">
        <f t="shared" si="15"/>
        <v>436.79999999999995</v>
      </c>
      <c r="AA14" s="14">
        <f t="shared" si="15"/>
        <v>616</v>
      </c>
      <c r="AB14" s="14">
        <f t="shared" si="15"/>
        <v>246.39999999999998</v>
      </c>
      <c r="AD14" s="2">
        <f t="shared" si="19"/>
        <v>2329.6</v>
      </c>
    </row>
    <row r="15" spans="1:30" x14ac:dyDescent="0.25">
      <c r="A15" t="s">
        <v>17</v>
      </c>
      <c r="B15" t="s">
        <v>34</v>
      </c>
      <c r="C15" s="1">
        <v>10.1</v>
      </c>
      <c r="D15" s="6">
        <v>47</v>
      </c>
      <c r="E15" s="6">
        <v>42</v>
      </c>
      <c r="F15" s="6">
        <v>54</v>
      </c>
      <c r="G15" s="6">
        <v>40</v>
      </c>
      <c r="H15" s="6">
        <v>40</v>
      </c>
      <c r="I15" s="8">
        <f t="shared" si="5"/>
        <v>7</v>
      </c>
      <c r="J15" s="8">
        <f t="shared" si="6"/>
        <v>2</v>
      </c>
      <c r="K15" s="8">
        <f t="shared" si="7"/>
        <v>14</v>
      </c>
      <c r="L15" s="8">
        <f t="shared" si="8"/>
        <v>0</v>
      </c>
      <c r="M15" s="8">
        <f t="shared" si="9"/>
        <v>0</v>
      </c>
      <c r="N15" s="10">
        <f t="shared" si="20"/>
        <v>474.7</v>
      </c>
      <c r="O15" s="10">
        <f t="shared" si="16"/>
        <v>424.2</v>
      </c>
      <c r="P15" s="10">
        <f t="shared" si="10"/>
        <v>545.4</v>
      </c>
      <c r="Q15" s="10">
        <f t="shared" si="10"/>
        <v>404</v>
      </c>
      <c r="R15" s="10">
        <f t="shared" si="10"/>
        <v>404</v>
      </c>
      <c r="S15" s="12">
        <f t="shared" si="17"/>
        <v>35.35</v>
      </c>
      <c r="T15" s="12">
        <f t="shared" si="11"/>
        <v>10.1</v>
      </c>
      <c r="U15" s="12">
        <f t="shared" si="12"/>
        <v>70.7</v>
      </c>
      <c r="V15" s="12">
        <f t="shared" si="13"/>
        <v>0</v>
      </c>
      <c r="W15" s="12">
        <f t="shared" si="14"/>
        <v>0</v>
      </c>
      <c r="X15" s="14">
        <f t="shared" si="18"/>
        <v>510.05</v>
      </c>
      <c r="Y15" s="14">
        <f t="shared" si="15"/>
        <v>434.3</v>
      </c>
      <c r="Z15" s="14">
        <f t="shared" si="15"/>
        <v>616.1</v>
      </c>
      <c r="AA15" s="14">
        <f t="shared" si="15"/>
        <v>404</v>
      </c>
      <c r="AB15" s="14">
        <f t="shared" si="15"/>
        <v>404</v>
      </c>
      <c r="AD15" s="2">
        <f t="shared" si="19"/>
        <v>2368.4499999999998</v>
      </c>
    </row>
    <row r="16" spans="1:30" x14ac:dyDescent="0.25">
      <c r="A16" t="s">
        <v>18</v>
      </c>
      <c r="B16" t="s">
        <v>35</v>
      </c>
      <c r="C16" s="1">
        <v>9</v>
      </c>
      <c r="D16" s="6">
        <v>48</v>
      </c>
      <c r="E16" s="6">
        <v>25</v>
      </c>
      <c r="F16" s="6">
        <v>39</v>
      </c>
      <c r="G16" s="6">
        <v>35</v>
      </c>
      <c r="H16" s="6">
        <v>22</v>
      </c>
      <c r="I16" s="8">
        <f t="shared" si="5"/>
        <v>8</v>
      </c>
      <c r="J16" s="8">
        <f t="shared" si="6"/>
        <v>0</v>
      </c>
      <c r="K16" s="8">
        <f t="shared" si="7"/>
        <v>0</v>
      </c>
      <c r="L16" s="8">
        <f t="shared" si="8"/>
        <v>0</v>
      </c>
      <c r="M16" s="8">
        <f t="shared" si="9"/>
        <v>0</v>
      </c>
      <c r="N16" s="10">
        <f t="shared" si="20"/>
        <v>432</v>
      </c>
      <c r="O16" s="10">
        <f t="shared" si="16"/>
        <v>225</v>
      </c>
      <c r="P16" s="10">
        <f t="shared" si="10"/>
        <v>351</v>
      </c>
      <c r="Q16" s="10">
        <f t="shared" si="10"/>
        <v>315</v>
      </c>
      <c r="R16" s="10">
        <f t="shared" si="10"/>
        <v>198</v>
      </c>
      <c r="S16" s="12">
        <f t="shared" si="17"/>
        <v>36</v>
      </c>
      <c r="T16" s="12">
        <f t="shared" si="11"/>
        <v>0</v>
      </c>
      <c r="U16" s="12">
        <f t="shared" si="12"/>
        <v>0</v>
      </c>
      <c r="V16" s="12">
        <f t="shared" si="13"/>
        <v>0</v>
      </c>
      <c r="W16" s="12">
        <f t="shared" si="14"/>
        <v>0</v>
      </c>
      <c r="X16" s="14">
        <f t="shared" si="18"/>
        <v>468</v>
      </c>
      <c r="Y16" s="14">
        <f t="shared" si="15"/>
        <v>225</v>
      </c>
      <c r="Z16" s="14">
        <f t="shared" si="15"/>
        <v>351</v>
      </c>
      <c r="AA16" s="14">
        <f t="shared" si="15"/>
        <v>315</v>
      </c>
      <c r="AB16" s="14">
        <f t="shared" si="15"/>
        <v>198</v>
      </c>
      <c r="AD16" s="2">
        <f t="shared" si="19"/>
        <v>1557</v>
      </c>
    </row>
    <row r="17" spans="1:30" x14ac:dyDescent="0.25">
      <c r="A17" t="s">
        <v>19</v>
      </c>
      <c r="B17" t="s">
        <v>36</v>
      </c>
      <c r="C17" s="1">
        <v>8.44</v>
      </c>
      <c r="D17" s="6">
        <v>44</v>
      </c>
      <c r="E17" s="6">
        <v>50</v>
      </c>
      <c r="F17" s="6">
        <v>42</v>
      </c>
      <c r="G17" s="6">
        <v>55</v>
      </c>
      <c r="H17" s="6">
        <v>40</v>
      </c>
      <c r="I17" s="8">
        <f t="shared" si="5"/>
        <v>4</v>
      </c>
      <c r="J17" s="8">
        <f t="shared" si="6"/>
        <v>10</v>
      </c>
      <c r="K17" s="8">
        <f t="shared" si="7"/>
        <v>2</v>
      </c>
      <c r="L17" s="8">
        <f t="shared" si="8"/>
        <v>15</v>
      </c>
      <c r="M17" s="8">
        <f t="shared" si="9"/>
        <v>0</v>
      </c>
      <c r="N17" s="10">
        <f t="shared" si="20"/>
        <v>371.35999999999996</v>
      </c>
      <c r="O17" s="10">
        <f t="shared" si="16"/>
        <v>422</v>
      </c>
      <c r="P17" s="10">
        <f t="shared" si="10"/>
        <v>354.47999999999996</v>
      </c>
      <c r="Q17" s="10">
        <f t="shared" si="10"/>
        <v>464.2</v>
      </c>
      <c r="R17" s="10">
        <f t="shared" si="10"/>
        <v>337.59999999999997</v>
      </c>
      <c r="S17" s="12">
        <f t="shared" si="17"/>
        <v>16.88</v>
      </c>
      <c r="T17" s="12">
        <f t="shared" si="11"/>
        <v>42.199999999999996</v>
      </c>
      <c r="U17" s="12">
        <f t="shared" si="12"/>
        <v>8.44</v>
      </c>
      <c r="V17" s="12">
        <f t="shared" si="13"/>
        <v>63.3</v>
      </c>
      <c r="W17" s="12">
        <f t="shared" si="14"/>
        <v>0</v>
      </c>
      <c r="X17" s="14">
        <f t="shared" si="18"/>
        <v>388.23999999999995</v>
      </c>
      <c r="Y17" s="14">
        <f t="shared" si="15"/>
        <v>464.2</v>
      </c>
      <c r="Z17" s="14">
        <f t="shared" si="15"/>
        <v>362.91999999999996</v>
      </c>
      <c r="AA17" s="14">
        <f t="shared" si="15"/>
        <v>527.5</v>
      </c>
      <c r="AB17" s="14">
        <f t="shared" si="15"/>
        <v>337.59999999999997</v>
      </c>
      <c r="AD17" s="2">
        <f t="shared" si="19"/>
        <v>2080.46</v>
      </c>
    </row>
    <row r="18" spans="1:30" x14ac:dyDescent="0.25">
      <c r="A18" t="s">
        <v>20</v>
      </c>
      <c r="B18" t="s">
        <v>37</v>
      </c>
      <c r="C18" s="1">
        <v>14.2</v>
      </c>
      <c r="D18" s="6">
        <v>47</v>
      </c>
      <c r="E18" s="6">
        <v>40</v>
      </c>
      <c r="F18" s="6">
        <v>40</v>
      </c>
      <c r="G18" s="6">
        <v>40</v>
      </c>
      <c r="H18" s="6">
        <v>42</v>
      </c>
      <c r="I18" s="8">
        <f t="shared" si="5"/>
        <v>7</v>
      </c>
      <c r="J18" s="8">
        <f t="shared" si="6"/>
        <v>0</v>
      </c>
      <c r="K18" s="8">
        <f t="shared" si="7"/>
        <v>0</v>
      </c>
      <c r="L18" s="8">
        <f t="shared" si="8"/>
        <v>0</v>
      </c>
      <c r="M18" s="8">
        <f t="shared" si="9"/>
        <v>2</v>
      </c>
      <c r="N18" s="10">
        <f t="shared" si="20"/>
        <v>667.4</v>
      </c>
      <c r="O18" s="10">
        <f t="shared" si="16"/>
        <v>568</v>
      </c>
      <c r="P18" s="10">
        <f t="shared" si="10"/>
        <v>568</v>
      </c>
      <c r="Q18" s="10">
        <f t="shared" si="10"/>
        <v>568</v>
      </c>
      <c r="R18" s="10">
        <f t="shared" si="10"/>
        <v>596.4</v>
      </c>
      <c r="S18" s="12">
        <f t="shared" si="17"/>
        <v>49.699999999999996</v>
      </c>
      <c r="T18" s="12">
        <f t="shared" si="11"/>
        <v>0</v>
      </c>
      <c r="U18" s="12">
        <f t="shared" si="12"/>
        <v>0</v>
      </c>
      <c r="V18" s="12">
        <f t="shared" si="13"/>
        <v>0</v>
      </c>
      <c r="W18" s="12">
        <f t="shared" si="14"/>
        <v>14.2</v>
      </c>
      <c r="X18" s="14">
        <f t="shared" si="18"/>
        <v>717.1</v>
      </c>
      <c r="Y18" s="14">
        <f t="shared" si="15"/>
        <v>568</v>
      </c>
      <c r="Z18" s="14">
        <f t="shared" si="15"/>
        <v>568</v>
      </c>
      <c r="AA18" s="14">
        <f t="shared" si="15"/>
        <v>568</v>
      </c>
      <c r="AB18" s="14">
        <f t="shared" si="15"/>
        <v>610.6</v>
      </c>
      <c r="AD18" s="2">
        <f t="shared" si="19"/>
        <v>3031.7</v>
      </c>
    </row>
    <row r="19" spans="1:30" x14ac:dyDescent="0.25">
      <c r="A19" t="s">
        <v>21</v>
      </c>
      <c r="B19" t="s">
        <v>38</v>
      </c>
      <c r="C19" s="1">
        <v>45</v>
      </c>
      <c r="D19" s="6">
        <v>42</v>
      </c>
      <c r="E19" s="6">
        <v>45</v>
      </c>
      <c r="F19" s="6">
        <v>45</v>
      </c>
      <c r="G19" s="6">
        <v>45</v>
      </c>
      <c r="H19" s="6">
        <v>40</v>
      </c>
      <c r="I19" s="8">
        <f t="shared" si="5"/>
        <v>2</v>
      </c>
      <c r="J19" s="8">
        <f t="shared" si="6"/>
        <v>5</v>
      </c>
      <c r="K19" s="8">
        <f t="shared" si="7"/>
        <v>5</v>
      </c>
      <c r="L19" s="8">
        <f t="shared" si="8"/>
        <v>5</v>
      </c>
      <c r="M19" s="8">
        <f t="shared" si="9"/>
        <v>0</v>
      </c>
      <c r="N19" s="10">
        <f t="shared" si="20"/>
        <v>1890</v>
      </c>
      <c r="O19" s="10">
        <f>$C19*E19</f>
        <v>2025</v>
      </c>
      <c r="P19" s="10">
        <f t="shared" si="10"/>
        <v>2025</v>
      </c>
      <c r="Q19" s="10">
        <f t="shared" si="10"/>
        <v>2025</v>
      </c>
      <c r="R19" s="10">
        <f t="shared" si="10"/>
        <v>1800</v>
      </c>
      <c r="S19" s="12">
        <f t="shared" si="17"/>
        <v>45</v>
      </c>
      <c r="T19" s="12">
        <f t="shared" si="11"/>
        <v>112.5</v>
      </c>
      <c r="U19" s="12">
        <f t="shared" si="12"/>
        <v>112.5</v>
      </c>
      <c r="V19" s="12">
        <f t="shared" si="13"/>
        <v>112.5</v>
      </c>
      <c r="W19" s="12">
        <f t="shared" si="14"/>
        <v>0</v>
      </c>
      <c r="X19" s="14">
        <f t="shared" si="18"/>
        <v>1935</v>
      </c>
      <c r="Y19" s="14">
        <f t="shared" si="15"/>
        <v>2137.5</v>
      </c>
      <c r="Z19" s="14">
        <f t="shared" si="15"/>
        <v>2137.5</v>
      </c>
      <c r="AA19" s="14">
        <f t="shared" si="15"/>
        <v>2137.5</v>
      </c>
      <c r="AB19" s="14">
        <f t="shared" si="15"/>
        <v>1800</v>
      </c>
      <c r="AD19" s="2">
        <f t="shared" si="19"/>
        <v>10147.5</v>
      </c>
    </row>
    <row r="20" spans="1:30" x14ac:dyDescent="0.25">
      <c r="A20" t="s">
        <v>22</v>
      </c>
      <c r="B20" t="s">
        <v>39</v>
      </c>
      <c r="C20" s="1">
        <v>30</v>
      </c>
      <c r="D20" s="6">
        <v>41</v>
      </c>
      <c r="E20" s="6">
        <v>42</v>
      </c>
      <c r="F20" s="6">
        <v>42</v>
      </c>
      <c r="G20" s="6">
        <v>42</v>
      </c>
      <c r="H20" s="6">
        <v>48</v>
      </c>
      <c r="I20" s="8">
        <f t="shared" si="5"/>
        <v>1</v>
      </c>
      <c r="J20" s="8">
        <f t="shared" si="6"/>
        <v>2</v>
      </c>
      <c r="K20" s="8">
        <f t="shared" si="7"/>
        <v>2</v>
      </c>
      <c r="L20" s="8">
        <f t="shared" si="8"/>
        <v>2</v>
      </c>
      <c r="M20" s="8">
        <f t="shared" si="9"/>
        <v>8</v>
      </c>
      <c r="N20" s="10">
        <f t="shared" si="20"/>
        <v>1230</v>
      </c>
      <c r="O20" s="10">
        <f t="shared" si="16"/>
        <v>1260</v>
      </c>
      <c r="P20" s="10">
        <f t="shared" ref="P20" si="21">$C20*F20</f>
        <v>1260</v>
      </c>
      <c r="Q20" s="10">
        <f t="shared" ref="Q20" si="22">$C20*G20</f>
        <v>1260</v>
      </c>
      <c r="R20" s="10">
        <f t="shared" ref="R20" si="23">$C20*H20</f>
        <v>1440</v>
      </c>
      <c r="S20" s="12">
        <f t="shared" si="17"/>
        <v>15</v>
      </c>
      <c r="T20" s="12">
        <f t="shared" si="11"/>
        <v>30</v>
      </c>
      <c r="U20" s="12">
        <f t="shared" si="12"/>
        <v>30</v>
      </c>
      <c r="V20" s="12">
        <f t="shared" si="13"/>
        <v>30</v>
      </c>
      <c r="W20" s="12">
        <f t="shared" si="14"/>
        <v>120</v>
      </c>
      <c r="X20" s="14">
        <f t="shared" si="18"/>
        <v>1245</v>
      </c>
      <c r="Y20" s="14">
        <f t="shared" si="18"/>
        <v>1290</v>
      </c>
      <c r="Z20" s="14">
        <f t="shared" si="18"/>
        <v>1290</v>
      </c>
      <c r="AA20" s="14">
        <f t="shared" si="18"/>
        <v>1290</v>
      </c>
      <c r="AB20" s="14">
        <f t="shared" si="18"/>
        <v>1560</v>
      </c>
      <c r="AD20" s="2">
        <f t="shared" si="19"/>
        <v>6675</v>
      </c>
    </row>
    <row r="22" spans="1:30" x14ac:dyDescent="0.25">
      <c r="A22" t="s">
        <v>40</v>
      </c>
      <c r="C22" s="2">
        <f>MAX(C4:C20)</f>
        <v>45</v>
      </c>
      <c r="D22" s="4">
        <f>MAX(D4:D20)</f>
        <v>49</v>
      </c>
      <c r="E22" s="4">
        <f t="shared" ref="E22:H22" si="24">MAX(E4:E20)</f>
        <v>60</v>
      </c>
      <c r="F22" s="4">
        <f t="shared" si="24"/>
        <v>54</v>
      </c>
      <c r="G22" s="4">
        <f t="shared" si="24"/>
        <v>55</v>
      </c>
      <c r="H22" s="4">
        <f t="shared" si="24"/>
        <v>48</v>
      </c>
      <c r="I22" s="4">
        <f t="shared" ref="I22:M22" si="25">MAX(I4:I20)</f>
        <v>9</v>
      </c>
      <c r="J22" s="4">
        <f t="shared" si="25"/>
        <v>20</v>
      </c>
      <c r="K22" s="4">
        <f t="shared" si="25"/>
        <v>14</v>
      </c>
      <c r="L22" s="4">
        <f t="shared" si="25"/>
        <v>15</v>
      </c>
      <c r="M22" s="4">
        <f t="shared" si="25"/>
        <v>8</v>
      </c>
      <c r="N22" s="1">
        <f>MAX(N4:N20)</f>
        <v>1890</v>
      </c>
      <c r="O22" s="1">
        <f t="shared" ref="O22:R22" si="26">MAX(O4:O20)</f>
        <v>2025</v>
      </c>
      <c r="P22" s="1">
        <f t="shared" si="26"/>
        <v>2025</v>
      </c>
      <c r="Q22" s="1">
        <f t="shared" si="26"/>
        <v>2025</v>
      </c>
      <c r="R22" s="1">
        <f t="shared" si="26"/>
        <v>1800</v>
      </c>
      <c r="S22" s="1">
        <f t="shared" ref="S22:X22" si="27">MAX(S4:S20)</f>
        <v>99.45</v>
      </c>
      <c r="T22" s="1">
        <f t="shared" ref="T22:W22" si="28">MAX(T4:T20)</f>
        <v>180</v>
      </c>
      <c r="U22" s="1">
        <f t="shared" si="28"/>
        <v>122.5</v>
      </c>
      <c r="V22" s="1">
        <f t="shared" si="28"/>
        <v>112.5</v>
      </c>
      <c r="W22" s="1">
        <f t="shared" si="28"/>
        <v>120</v>
      </c>
      <c r="X22" s="1">
        <f t="shared" si="27"/>
        <v>1935</v>
      </c>
      <c r="Y22" s="1">
        <f t="shared" ref="Y22:AB22" si="29">MAX(Y4:Y20)</f>
        <v>2137.5</v>
      </c>
      <c r="Z22" s="1">
        <f t="shared" si="29"/>
        <v>2137.5</v>
      </c>
      <c r="AA22" s="1">
        <f t="shared" si="29"/>
        <v>2137.5</v>
      </c>
      <c r="AB22" s="1">
        <f t="shared" si="29"/>
        <v>1800</v>
      </c>
      <c r="AD22" s="1">
        <f t="shared" ref="AD22" si="30">MAX(AD4:AD20)</f>
        <v>10147.5</v>
      </c>
    </row>
    <row r="23" spans="1:30" x14ac:dyDescent="0.25">
      <c r="A23" t="s">
        <v>41</v>
      </c>
      <c r="C23" s="2">
        <f>MIN(C4:C20)</f>
        <v>6.9</v>
      </c>
      <c r="D23" s="4">
        <f>MIN(D4:D20)</f>
        <v>35</v>
      </c>
      <c r="E23" s="4">
        <f t="shared" ref="E23:H23" si="31">MIN(E4:E20)</f>
        <v>0</v>
      </c>
      <c r="F23" s="4">
        <f t="shared" si="31"/>
        <v>33</v>
      </c>
      <c r="G23" s="4">
        <f t="shared" si="31"/>
        <v>20</v>
      </c>
      <c r="H23" s="4">
        <f t="shared" si="31"/>
        <v>18</v>
      </c>
      <c r="I23" s="4">
        <f t="shared" ref="I23:M23" si="32">MIN(I4:I20)</f>
        <v>0</v>
      </c>
      <c r="J23" s="4">
        <f t="shared" si="32"/>
        <v>0</v>
      </c>
      <c r="K23" s="4">
        <f t="shared" si="32"/>
        <v>0</v>
      </c>
      <c r="L23" s="4">
        <f t="shared" si="32"/>
        <v>0</v>
      </c>
      <c r="M23" s="4">
        <f t="shared" si="32"/>
        <v>0</v>
      </c>
      <c r="N23" s="1">
        <f>MIN(N4:N20)</f>
        <v>269.10000000000002</v>
      </c>
      <c r="O23" s="1">
        <f t="shared" ref="O23:R23" si="33">MIN(O4:O20)</f>
        <v>0</v>
      </c>
      <c r="P23" s="1">
        <f t="shared" si="33"/>
        <v>289.8</v>
      </c>
      <c r="Q23" s="1">
        <f t="shared" si="33"/>
        <v>276</v>
      </c>
      <c r="R23" s="1">
        <f t="shared" si="33"/>
        <v>198</v>
      </c>
      <c r="S23" s="1">
        <f t="shared" ref="S23:X23" si="34">MIN(S4:S20)</f>
        <v>0</v>
      </c>
      <c r="T23" s="1">
        <f t="shared" ref="T23:W23" si="35">MIN(T4:T20)</f>
        <v>0</v>
      </c>
      <c r="U23" s="1">
        <f t="shared" si="35"/>
        <v>0</v>
      </c>
      <c r="V23" s="1">
        <f t="shared" si="35"/>
        <v>0</v>
      </c>
      <c r="W23" s="1">
        <f t="shared" si="35"/>
        <v>0</v>
      </c>
      <c r="X23" s="1">
        <f t="shared" si="34"/>
        <v>269.10000000000002</v>
      </c>
      <c r="Y23" s="1">
        <f t="shared" ref="Y23:AB23" si="36">MIN(Y4:Y20)</f>
        <v>0</v>
      </c>
      <c r="Z23" s="1">
        <f t="shared" si="36"/>
        <v>296.7</v>
      </c>
      <c r="AA23" s="1">
        <f t="shared" si="36"/>
        <v>276</v>
      </c>
      <c r="AB23" s="1">
        <f t="shared" si="36"/>
        <v>198</v>
      </c>
      <c r="AD23" s="1">
        <f t="shared" ref="AD23" si="37">MIN(AD4:AD20)</f>
        <v>1518</v>
      </c>
    </row>
    <row r="24" spans="1:30" x14ac:dyDescent="0.25">
      <c r="A24" t="s">
        <v>42</v>
      </c>
      <c r="C24" s="2">
        <f>AVERAGE(C4:C20)</f>
        <v>16.484705882352941</v>
      </c>
      <c r="D24" s="4">
        <f>AVERAGE(D4:D20)</f>
        <v>42.764705882352942</v>
      </c>
      <c r="E24" s="4">
        <f t="shared" ref="E24:H24" si="38">AVERAGE(E4:E20)</f>
        <v>38.588235294117645</v>
      </c>
      <c r="F24" s="4">
        <f t="shared" si="38"/>
        <v>43.411764705882355</v>
      </c>
      <c r="G24" s="4">
        <f t="shared" si="38"/>
        <v>40</v>
      </c>
      <c r="H24" s="4">
        <f t="shared" si="38"/>
        <v>31.588235294117649</v>
      </c>
      <c r="I24" s="4">
        <f t="shared" ref="I24:M24" si="39">AVERAGE(I4:I20)</f>
        <v>3.1176470588235294</v>
      </c>
      <c r="J24" s="4">
        <f t="shared" si="39"/>
        <v>3.9411764705882355</v>
      </c>
      <c r="K24" s="4">
        <f t="shared" si="39"/>
        <v>4.0588235294117645</v>
      </c>
      <c r="L24" s="4">
        <f t="shared" si="39"/>
        <v>2.1764705882352939</v>
      </c>
      <c r="M24" s="4">
        <f t="shared" si="39"/>
        <v>0.82352941176470584</v>
      </c>
      <c r="N24" s="1">
        <f>AVERAGE(N4:N20)</f>
        <v>701.53294117647056</v>
      </c>
      <c r="O24" s="1">
        <f t="shared" ref="O24:R24" si="40">AVERAGE(O4:O20)</f>
        <v>633.94705882352935</v>
      </c>
      <c r="P24" s="1">
        <f t="shared" si="40"/>
        <v>717.09882352941179</v>
      </c>
      <c r="Q24" s="1">
        <f t="shared" si="40"/>
        <v>653.80588235294124</v>
      </c>
      <c r="R24" s="1">
        <f t="shared" si="40"/>
        <v>535.2294117647059</v>
      </c>
      <c r="S24" s="1">
        <f t="shared" ref="S24:X24" si="41">AVERAGE(S4:S20)</f>
        <v>23.363529411764702</v>
      </c>
      <c r="T24" s="1">
        <f t="shared" ref="T24:W24" si="42">AVERAGE(T4:T20)</f>
        <v>30.767647058823528</v>
      </c>
      <c r="U24" s="1">
        <f t="shared" si="42"/>
        <v>34.934705882352944</v>
      </c>
      <c r="V24" s="1">
        <f t="shared" si="42"/>
        <v>17.738235294117647</v>
      </c>
      <c r="W24" s="1">
        <f t="shared" si="42"/>
        <v>9.0705882352941174</v>
      </c>
      <c r="X24" s="1">
        <f t="shared" si="41"/>
        <v>724.89647058823539</v>
      </c>
      <c r="Y24" s="1">
        <f t="shared" ref="Y24:AB24" si="43">AVERAGE(Y4:Y20)</f>
        <v>664.71470588235297</v>
      </c>
      <c r="Z24" s="1">
        <f t="shared" si="43"/>
        <v>752.03352941176479</v>
      </c>
      <c r="AA24" s="1">
        <f t="shared" si="43"/>
        <v>671.54411764705878</v>
      </c>
      <c r="AB24" s="1">
        <f t="shared" si="43"/>
        <v>544.30000000000007</v>
      </c>
      <c r="AD24" s="1">
        <f t="shared" ref="AD24" si="44">AVERAGE(AD4:AD20)</f>
        <v>3357.4888235294115</v>
      </c>
    </row>
    <row r="25" spans="1:30" x14ac:dyDescent="0.25">
      <c r="A25" t="s">
        <v>43</v>
      </c>
      <c r="D25">
        <f>SUM(D4:D20)</f>
        <v>727</v>
      </c>
      <c r="E25">
        <f t="shared" ref="E25:M25" si="45">SUM(E4:E20)</f>
        <v>656</v>
      </c>
      <c r="F25">
        <f t="shared" si="45"/>
        <v>738</v>
      </c>
      <c r="G25">
        <f t="shared" si="45"/>
        <v>680</v>
      </c>
      <c r="H25">
        <f t="shared" si="45"/>
        <v>537</v>
      </c>
      <c r="I25">
        <f t="shared" si="45"/>
        <v>53</v>
      </c>
      <c r="J25">
        <f t="shared" si="45"/>
        <v>67</v>
      </c>
      <c r="K25">
        <f t="shared" si="45"/>
        <v>69</v>
      </c>
      <c r="L25">
        <f t="shared" si="45"/>
        <v>37</v>
      </c>
      <c r="M25">
        <f t="shared" si="45"/>
        <v>14</v>
      </c>
      <c r="N25" s="1">
        <f>SUM(N4:N20)</f>
        <v>11926.06</v>
      </c>
      <c r="O25" s="1">
        <f t="shared" ref="O25:R25" si="46">SUM(O4:O20)</f>
        <v>10777.099999999999</v>
      </c>
      <c r="P25" s="1">
        <f t="shared" si="46"/>
        <v>12190.68</v>
      </c>
      <c r="Q25" s="1">
        <f t="shared" si="46"/>
        <v>11114.7</v>
      </c>
      <c r="R25" s="1">
        <f t="shared" si="46"/>
        <v>9098.9</v>
      </c>
      <c r="S25" s="1">
        <f t="shared" ref="S25:X25" si="47">SUM(S4:S20)</f>
        <v>397.17999999999995</v>
      </c>
      <c r="T25" s="1">
        <f t="shared" ref="T25:W25" si="48">SUM(T4:T20)</f>
        <v>523.04999999999995</v>
      </c>
      <c r="U25" s="1">
        <f t="shared" si="48"/>
        <v>593.89</v>
      </c>
      <c r="V25" s="1">
        <f t="shared" si="48"/>
        <v>301.55</v>
      </c>
      <c r="W25" s="1">
        <f t="shared" si="48"/>
        <v>154.19999999999999</v>
      </c>
      <c r="X25" s="1">
        <f t="shared" si="47"/>
        <v>12323.240000000002</v>
      </c>
      <c r="Y25" s="1">
        <f t="shared" ref="Y25:AB25" si="49">SUM(Y4:Y20)</f>
        <v>11300.15</v>
      </c>
      <c r="Z25" s="1">
        <f t="shared" si="49"/>
        <v>12784.570000000002</v>
      </c>
      <c r="AA25" s="1">
        <f t="shared" si="49"/>
        <v>11416.25</v>
      </c>
      <c r="AB25" s="1">
        <f t="shared" si="49"/>
        <v>9253.1</v>
      </c>
      <c r="AD25" s="1">
        <f t="shared" ref="AD25" si="50">SUM(AD4:AD20)</f>
        <v>57077.31</v>
      </c>
    </row>
  </sheetData>
  <pageMargins left="0.7" right="0.7" top="0.75" bottom="0.75" header="0.3" footer="0.3"/>
  <pageSetup scale="2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E0B6-7DA0-4FE1-B266-E0626D72F6E0}">
  <dimension ref="A2:C18"/>
  <sheetViews>
    <sheetView workbookViewId="0">
      <selection activeCell="U28" sqref="U28"/>
    </sheetView>
  </sheetViews>
  <sheetFormatPr defaultRowHeight="15" x14ac:dyDescent="0.25"/>
  <cols>
    <col min="1" max="1" width="14.28515625" bestFit="1" customWidth="1"/>
    <col min="2" max="2" width="12.7109375" bestFit="1" customWidth="1"/>
    <col min="3" max="3" width="21" bestFit="1" customWidth="1"/>
  </cols>
  <sheetData>
    <row r="2" spans="1:3" x14ac:dyDescent="0.25">
      <c r="B2" t="s">
        <v>299</v>
      </c>
      <c r="C2" t="s">
        <v>300</v>
      </c>
    </row>
    <row r="3" spans="1:3" x14ac:dyDescent="0.25">
      <c r="A3" s="38" t="s">
        <v>301</v>
      </c>
      <c r="B3" s="38"/>
      <c r="C3" s="38"/>
    </row>
    <row r="4" spans="1:3" x14ac:dyDescent="0.25">
      <c r="A4" s="38" t="s">
        <v>302</v>
      </c>
      <c r="B4" s="39">
        <v>50</v>
      </c>
      <c r="C4" s="39">
        <v>90</v>
      </c>
    </row>
    <row r="5" spans="1:3" x14ac:dyDescent="0.25">
      <c r="A5" s="38" t="s">
        <v>303</v>
      </c>
      <c r="B5" s="39">
        <v>2.5</v>
      </c>
      <c r="C5" s="39">
        <v>2</v>
      </c>
    </row>
    <row r="6" spans="1:3" x14ac:dyDescent="0.25">
      <c r="A6" s="38" t="s">
        <v>304</v>
      </c>
      <c r="B6" s="39">
        <v>5.5</v>
      </c>
      <c r="C6" s="39">
        <v>4.5</v>
      </c>
    </row>
    <row r="7" spans="1:3" x14ac:dyDescent="0.25">
      <c r="A7" s="38" t="s">
        <v>305</v>
      </c>
      <c r="B7" s="39">
        <v>7</v>
      </c>
      <c r="C7" s="39">
        <v>7</v>
      </c>
    </row>
    <row r="8" spans="1:3" x14ac:dyDescent="0.25">
      <c r="A8" s="38" t="s">
        <v>306</v>
      </c>
      <c r="B8" s="39">
        <v>3</v>
      </c>
      <c r="C8" s="39">
        <v>0</v>
      </c>
    </row>
    <row r="9" spans="1:3" x14ac:dyDescent="0.25">
      <c r="A9" s="38" t="s">
        <v>307</v>
      </c>
      <c r="B9" s="39">
        <f>SUM(B4:B8)</f>
        <v>68</v>
      </c>
      <c r="C9" s="39">
        <f>SUM(C4:C8)</f>
        <v>103.5</v>
      </c>
    </row>
    <row r="11" spans="1:3" x14ac:dyDescent="0.25">
      <c r="A11" s="29" t="s">
        <v>308</v>
      </c>
      <c r="B11" s="29"/>
      <c r="C11" s="29"/>
    </row>
    <row r="12" spans="1:3" x14ac:dyDescent="0.25">
      <c r="A12" s="29" t="s">
        <v>309</v>
      </c>
      <c r="B12" s="40">
        <f>(21*2)</f>
        <v>42</v>
      </c>
      <c r="C12" s="40">
        <f>(11*2)</f>
        <v>22</v>
      </c>
    </row>
    <row r="13" spans="1:3" x14ac:dyDescent="0.25">
      <c r="A13" s="29" t="s">
        <v>310</v>
      </c>
      <c r="B13" s="40">
        <v>0</v>
      </c>
      <c r="C13" s="40">
        <f>(8*2)</f>
        <v>16</v>
      </c>
    </row>
    <row r="14" spans="1:3" x14ac:dyDescent="0.25">
      <c r="A14" s="29" t="s">
        <v>311</v>
      </c>
      <c r="B14" s="40">
        <f>(3*2)</f>
        <v>6</v>
      </c>
      <c r="C14" s="40">
        <v>0</v>
      </c>
    </row>
    <row r="15" spans="1:3" x14ac:dyDescent="0.25">
      <c r="A15" s="29" t="s">
        <v>312</v>
      </c>
      <c r="B15" s="12">
        <f>SUM(B12:B14)</f>
        <v>48</v>
      </c>
      <c r="C15" s="40">
        <f>SUM(C12:C14)</f>
        <v>38</v>
      </c>
    </row>
    <row r="16" spans="1:3" x14ac:dyDescent="0.25">
      <c r="A16" t="s">
        <v>313</v>
      </c>
      <c r="B16" s="2">
        <f>B15*2</f>
        <v>96</v>
      </c>
      <c r="C16" s="2">
        <f>C15*2</f>
        <v>76</v>
      </c>
    </row>
    <row r="17" spans="1:3" x14ac:dyDescent="0.25">
      <c r="B17" t="s">
        <v>299</v>
      </c>
      <c r="C17" t="s">
        <v>300</v>
      </c>
    </row>
    <row r="18" spans="1:3" x14ac:dyDescent="0.25">
      <c r="A18" t="s">
        <v>314</v>
      </c>
      <c r="B18" s="2">
        <f>(12*B16)+B9</f>
        <v>1220</v>
      </c>
      <c r="C18" s="2">
        <f>(12*C16)+C9</f>
        <v>1015.5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A985-4A59-47C9-B671-780DFAFE806B}">
  <dimension ref="B1:E61"/>
  <sheetViews>
    <sheetView topLeftCell="B1" workbookViewId="0">
      <selection activeCell="H64" sqref="H64"/>
    </sheetView>
  </sheetViews>
  <sheetFormatPr defaultRowHeight="15" x14ac:dyDescent="0.25"/>
  <cols>
    <col min="2" max="2" width="29.28515625" bestFit="1" customWidth="1"/>
    <col min="3" max="3" width="16.140625" bestFit="1" customWidth="1"/>
    <col min="4" max="4" width="19.28515625" bestFit="1" customWidth="1"/>
    <col min="5" max="5" width="16.140625" bestFit="1" customWidth="1"/>
  </cols>
  <sheetData>
    <row r="1" spans="2:5" x14ac:dyDescent="0.25">
      <c r="B1" t="s">
        <v>315</v>
      </c>
      <c r="C1" t="s">
        <v>316</v>
      </c>
      <c r="D1" t="s">
        <v>317</v>
      </c>
      <c r="E1" t="s">
        <v>335</v>
      </c>
    </row>
    <row r="4" spans="2:5" x14ac:dyDescent="0.25">
      <c r="B4" s="41" t="s">
        <v>338</v>
      </c>
    </row>
    <row r="5" spans="2:5" x14ac:dyDescent="0.25">
      <c r="B5" s="38" t="s">
        <v>337</v>
      </c>
      <c r="C5" s="39">
        <f>40*4</f>
        <v>160</v>
      </c>
      <c r="D5" s="39">
        <v>0</v>
      </c>
      <c r="E5" s="39"/>
    </row>
    <row r="6" spans="2:5" x14ac:dyDescent="0.25">
      <c r="B6" s="38" t="s">
        <v>318</v>
      </c>
      <c r="C6" s="39">
        <v>280</v>
      </c>
      <c r="D6" s="39">
        <v>100</v>
      </c>
      <c r="E6" s="39">
        <v>350</v>
      </c>
    </row>
    <row r="7" spans="2:5" x14ac:dyDescent="0.25">
      <c r="B7" s="38" t="s">
        <v>319</v>
      </c>
      <c r="C7" s="39">
        <v>18</v>
      </c>
      <c r="D7" s="39"/>
      <c r="E7" s="39"/>
    </row>
    <row r="8" spans="2:5" x14ac:dyDescent="0.25">
      <c r="B8" s="38" t="s">
        <v>320</v>
      </c>
      <c r="C8" s="39">
        <v>25</v>
      </c>
      <c r="D8" s="39"/>
      <c r="E8" s="39"/>
    </row>
    <row r="9" spans="2:5" x14ac:dyDescent="0.25">
      <c r="B9" s="38" t="s">
        <v>321</v>
      </c>
      <c r="C9" s="39">
        <v>15</v>
      </c>
      <c r="D9" s="39"/>
      <c r="E9" s="39"/>
    </row>
    <row r="10" spans="2:5" x14ac:dyDescent="0.25">
      <c r="B10" s="38" t="s">
        <v>322</v>
      </c>
      <c r="C10" s="39">
        <v>9</v>
      </c>
      <c r="D10" s="39"/>
      <c r="E10" s="39"/>
    </row>
    <row r="11" spans="2:5" x14ac:dyDescent="0.25">
      <c r="B11" s="38" t="s">
        <v>334</v>
      </c>
      <c r="C11" s="39"/>
      <c r="D11" s="39">
        <v>99</v>
      </c>
      <c r="E11" s="39"/>
    </row>
    <row r="12" spans="2:5" x14ac:dyDescent="0.25">
      <c r="B12" s="38" t="s">
        <v>323</v>
      </c>
      <c r="C12" s="39"/>
      <c r="D12" s="39">
        <v>95</v>
      </c>
      <c r="E12" s="39"/>
    </row>
    <row r="13" spans="2:5" x14ac:dyDescent="0.25">
      <c r="B13" s="38" t="s">
        <v>324</v>
      </c>
      <c r="C13" s="39"/>
      <c r="D13" s="39">
        <v>85</v>
      </c>
      <c r="E13" s="39"/>
    </row>
    <row r="14" spans="2:5" x14ac:dyDescent="0.25">
      <c r="B14" s="38" t="s">
        <v>336</v>
      </c>
      <c r="C14" s="39"/>
      <c r="D14" s="39">
        <v>85</v>
      </c>
      <c r="E14" s="39"/>
    </row>
    <row r="15" spans="2:5" x14ac:dyDescent="0.25">
      <c r="B15" s="38" t="s">
        <v>325</v>
      </c>
      <c r="C15" s="39"/>
      <c r="D15" s="39"/>
      <c r="E15" s="39">
        <v>555</v>
      </c>
    </row>
    <row r="16" spans="2:5" x14ac:dyDescent="0.25">
      <c r="B16" s="38"/>
      <c r="C16" s="39"/>
      <c r="D16" s="39"/>
      <c r="E16" s="39"/>
    </row>
    <row r="17" spans="2:5" x14ac:dyDescent="0.25">
      <c r="B17" s="38" t="s">
        <v>326</v>
      </c>
      <c r="C17" s="10">
        <f>SUM(C6:C10)</f>
        <v>347</v>
      </c>
      <c r="D17" s="10">
        <f>SUM(D5:D14)</f>
        <v>464</v>
      </c>
      <c r="E17" s="10">
        <f>SUM(E5:E15)</f>
        <v>905</v>
      </c>
    </row>
    <row r="18" spans="2:5" x14ac:dyDescent="0.25">
      <c r="B18" s="38" t="s">
        <v>327</v>
      </c>
      <c r="C18" s="38">
        <v>2</v>
      </c>
      <c r="D18" s="38">
        <v>2</v>
      </c>
      <c r="E18" s="38">
        <v>2</v>
      </c>
    </row>
    <row r="19" spans="2:5" s="41" customFormat="1" x14ac:dyDescent="0.25">
      <c r="B19" s="48" t="s">
        <v>328</v>
      </c>
      <c r="C19" s="49">
        <f>(C17*C18)+C5</f>
        <v>854</v>
      </c>
      <c r="D19" s="49">
        <f>D17*D18</f>
        <v>928</v>
      </c>
      <c r="E19" s="49">
        <f>E17*E18</f>
        <v>1810</v>
      </c>
    </row>
    <row r="21" spans="2:5" x14ac:dyDescent="0.25">
      <c r="B21" s="42" t="s">
        <v>329</v>
      </c>
      <c r="C21" s="43"/>
      <c r="D21" s="43"/>
      <c r="E21" s="43"/>
    </row>
    <row r="22" spans="2:5" x14ac:dyDescent="0.25">
      <c r="B22" s="43" t="s">
        <v>330</v>
      </c>
      <c r="C22" s="44">
        <v>120</v>
      </c>
      <c r="D22" s="44">
        <v>105</v>
      </c>
      <c r="E22" s="44">
        <v>0</v>
      </c>
    </row>
    <row r="23" spans="2:5" x14ac:dyDescent="0.25">
      <c r="B23" s="43" t="s">
        <v>331</v>
      </c>
      <c r="C23" s="51">
        <v>5</v>
      </c>
      <c r="D23" s="51">
        <v>5</v>
      </c>
      <c r="E23" s="51">
        <v>0</v>
      </c>
    </row>
    <row r="24" spans="2:5" s="41" customFormat="1" x14ac:dyDescent="0.25">
      <c r="B24" s="42" t="s">
        <v>332</v>
      </c>
      <c r="C24" s="50">
        <f>C22*C23</f>
        <v>600</v>
      </c>
      <c r="D24" s="50">
        <f t="shared" ref="D24:E24" si="0">D22*D23</f>
        <v>525</v>
      </c>
      <c r="E24" s="50">
        <f t="shared" si="0"/>
        <v>0</v>
      </c>
    </row>
    <row r="26" spans="2:5" x14ac:dyDescent="0.25">
      <c r="B26" s="45" t="s">
        <v>339</v>
      </c>
      <c r="C26" s="46">
        <v>50</v>
      </c>
      <c r="D26" s="45">
        <v>50</v>
      </c>
      <c r="E26" s="47">
        <v>0</v>
      </c>
    </row>
    <row r="27" spans="2:5" x14ac:dyDescent="0.25">
      <c r="B27" s="45" t="s">
        <v>340</v>
      </c>
      <c r="C27" s="45">
        <v>2</v>
      </c>
      <c r="D27" s="45">
        <v>2</v>
      </c>
      <c r="E27" s="52">
        <v>0</v>
      </c>
    </row>
    <row r="28" spans="2:5" x14ac:dyDescent="0.25">
      <c r="B28" s="45" t="s">
        <v>341</v>
      </c>
      <c r="C28" s="45">
        <v>4</v>
      </c>
      <c r="D28" s="45">
        <v>4</v>
      </c>
      <c r="E28" s="47">
        <v>0</v>
      </c>
    </row>
    <row r="29" spans="2:5" x14ac:dyDescent="0.25">
      <c r="B29" s="45" t="s">
        <v>342</v>
      </c>
      <c r="C29" s="46">
        <f>(C26*C27)*4</f>
        <v>400</v>
      </c>
      <c r="D29" s="46">
        <f>(D26*D27)*4</f>
        <v>400</v>
      </c>
      <c r="E29" s="47">
        <v>0</v>
      </c>
    </row>
    <row r="30" spans="2:5" x14ac:dyDescent="0.25">
      <c r="C30" t="s">
        <v>316</v>
      </c>
      <c r="D30" t="s">
        <v>317</v>
      </c>
      <c r="E30" s="20" t="s">
        <v>335</v>
      </c>
    </row>
    <row r="31" spans="2:5" s="41" customFormat="1" ht="14.25" customHeight="1" x14ac:dyDescent="0.25">
      <c r="B31" s="41" t="s">
        <v>333</v>
      </c>
      <c r="C31" s="53">
        <f>C19+C24+C29</f>
        <v>1854</v>
      </c>
      <c r="D31" s="53">
        <f>D19+D24+D29</f>
        <v>1853</v>
      </c>
      <c r="E31" s="54">
        <f>E19+E24+E29</f>
        <v>1810</v>
      </c>
    </row>
    <row r="34" spans="2:5" x14ac:dyDescent="0.25">
      <c r="B34" s="41" t="s">
        <v>338</v>
      </c>
    </row>
    <row r="35" spans="2:5" x14ac:dyDescent="0.25">
      <c r="B35" s="38" t="s">
        <v>337</v>
      </c>
      <c r="C35" s="39">
        <f>40*4</f>
        <v>160</v>
      </c>
      <c r="D35" s="39">
        <v>0</v>
      </c>
      <c r="E35" s="39"/>
    </row>
    <row r="36" spans="2:5" x14ac:dyDescent="0.25">
      <c r="B36" s="38" t="s">
        <v>318</v>
      </c>
      <c r="C36" s="39">
        <v>280</v>
      </c>
      <c r="D36" s="39">
        <v>100</v>
      </c>
      <c r="E36" s="39">
        <v>350</v>
      </c>
    </row>
    <row r="37" spans="2:5" x14ac:dyDescent="0.25">
      <c r="B37" s="38" t="s">
        <v>319</v>
      </c>
      <c r="C37" s="39">
        <v>18</v>
      </c>
      <c r="D37" s="39"/>
      <c r="E37" s="39"/>
    </row>
    <row r="38" spans="2:5" x14ac:dyDescent="0.25">
      <c r="B38" s="38" t="s">
        <v>320</v>
      </c>
      <c r="C38" s="39">
        <v>25</v>
      </c>
      <c r="D38" s="39"/>
      <c r="E38" s="39"/>
    </row>
    <row r="39" spans="2:5" x14ac:dyDescent="0.25">
      <c r="B39" s="38" t="s">
        <v>321</v>
      </c>
      <c r="C39" s="39">
        <v>15</v>
      </c>
      <c r="D39" s="39"/>
      <c r="E39" s="39"/>
    </row>
    <row r="40" spans="2:5" x14ac:dyDescent="0.25">
      <c r="B40" s="38" t="s">
        <v>322</v>
      </c>
      <c r="C40" s="39">
        <v>9</v>
      </c>
      <c r="D40" s="39"/>
      <c r="E40" s="39"/>
    </row>
    <row r="41" spans="2:5" x14ac:dyDescent="0.25">
      <c r="B41" s="38" t="s">
        <v>334</v>
      </c>
      <c r="C41" s="39"/>
      <c r="D41" s="39">
        <v>99</v>
      </c>
      <c r="E41" s="39"/>
    </row>
    <row r="42" spans="2:5" x14ac:dyDescent="0.25">
      <c r="B42" s="38" t="s">
        <v>323</v>
      </c>
      <c r="C42" s="39"/>
      <c r="D42" s="39">
        <v>95</v>
      </c>
      <c r="E42" s="39"/>
    </row>
    <row r="43" spans="2:5" x14ac:dyDescent="0.25">
      <c r="B43" s="38" t="s">
        <v>324</v>
      </c>
      <c r="C43" s="39"/>
      <c r="D43" s="39">
        <v>85</v>
      </c>
      <c r="E43" s="39"/>
    </row>
    <row r="44" spans="2:5" x14ac:dyDescent="0.25">
      <c r="B44" s="38" t="s">
        <v>336</v>
      </c>
      <c r="C44" s="39"/>
      <c r="D44" s="39">
        <v>85</v>
      </c>
      <c r="E44" s="39"/>
    </row>
    <row r="45" spans="2:5" x14ac:dyDescent="0.25">
      <c r="B45" s="38" t="s">
        <v>325</v>
      </c>
      <c r="C45" s="39"/>
      <c r="D45" s="39"/>
      <c r="E45" s="39">
        <v>555</v>
      </c>
    </row>
    <row r="46" spans="2:5" x14ac:dyDescent="0.25">
      <c r="B46" s="38"/>
      <c r="C46" s="39"/>
      <c r="D46" s="39"/>
      <c r="E46" s="39"/>
    </row>
    <row r="47" spans="2:5" x14ac:dyDescent="0.25">
      <c r="B47" s="38" t="s">
        <v>326</v>
      </c>
      <c r="C47" s="10">
        <f>SUM(C36:C40)</f>
        <v>347</v>
      </c>
      <c r="D47" s="10">
        <f>SUM(D35:D44)</f>
        <v>464</v>
      </c>
      <c r="E47" s="10">
        <f>SUM(E35:E45)</f>
        <v>905</v>
      </c>
    </row>
    <row r="48" spans="2:5" x14ac:dyDescent="0.25">
      <c r="B48" s="38" t="s">
        <v>327</v>
      </c>
      <c r="C48" s="38">
        <v>4</v>
      </c>
      <c r="D48" s="38">
        <v>4</v>
      </c>
      <c r="E48" s="38">
        <v>4</v>
      </c>
    </row>
    <row r="49" spans="2:5" x14ac:dyDescent="0.25">
      <c r="B49" s="48" t="s">
        <v>328</v>
      </c>
      <c r="C49" s="49">
        <f>(C47*C48)+C35</f>
        <v>1548</v>
      </c>
      <c r="D49" s="49">
        <f>D47*D48</f>
        <v>1856</v>
      </c>
      <c r="E49" s="49">
        <f>E47*E48</f>
        <v>3620</v>
      </c>
    </row>
    <row r="51" spans="2:5" x14ac:dyDescent="0.25">
      <c r="B51" s="42" t="s">
        <v>329</v>
      </c>
      <c r="C51" s="43"/>
      <c r="D51" s="43"/>
      <c r="E51" s="43"/>
    </row>
    <row r="52" spans="2:5" x14ac:dyDescent="0.25">
      <c r="B52" s="43" t="s">
        <v>330</v>
      </c>
      <c r="C52" s="44">
        <v>120</v>
      </c>
      <c r="D52" s="44">
        <v>105</v>
      </c>
      <c r="E52" s="44">
        <v>0</v>
      </c>
    </row>
    <row r="53" spans="2:5" x14ac:dyDescent="0.25">
      <c r="B53" s="43" t="s">
        <v>331</v>
      </c>
      <c r="C53" s="51">
        <v>5</v>
      </c>
      <c r="D53" s="51">
        <v>5</v>
      </c>
      <c r="E53" s="51">
        <v>0</v>
      </c>
    </row>
    <row r="54" spans="2:5" x14ac:dyDescent="0.25">
      <c r="B54" s="42" t="s">
        <v>332</v>
      </c>
      <c r="C54" s="50">
        <f>C52*C53</f>
        <v>600</v>
      </c>
      <c r="D54" s="50">
        <f t="shared" ref="D54" si="1">D52*D53</f>
        <v>525</v>
      </c>
      <c r="E54" s="50">
        <f t="shared" ref="E54" si="2">E52*E53</f>
        <v>0</v>
      </c>
    </row>
    <row r="56" spans="2:5" x14ac:dyDescent="0.25">
      <c r="B56" s="45" t="s">
        <v>339</v>
      </c>
      <c r="C56" s="46">
        <v>50</v>
      </c>
      <c r="D56" s="45">
        <v>50</v>
      </c>
      <c r="E56" s="47">
        <v>0</v>
      </c>
    </row>
    <row r="57" spans="2:5" x14ac:dyDescent="0.25">
      <c r="B57" s="45" t="s">
        <v>340</v>
      </c>
      <c r="C57" s="45">
        <v>2</v>
      </c>
      <c r="D57" s="45">
        <v>2</v>
      </c>
      <c r="E57" s="52">
        <v>0</v>
      </c>
    </row>
    <row r="58" spans="2:5" x14ac:dyDescent="0.25">
      <c r="B58" s="45" t="s">
        <v>341</v>
      </c>
      <c r="C58" s="45">
        <v>4</v>
      </c>
      <c r="D58" s="45">
        <v>4</v>
      </c>
      <c r="E58" s="47">
        <v>0</v>
      </c>
    </row>
    <row r="59" spans="2:5" x14ac:dyDescent="0.25">
      <c r="B59" s="45" t="s">
        <v>342</v>
      </c>
      <c r="C59" s="46">
        <f>(C56*C57)*4</f>
        <v>400</v>
      </c>
      <c r="D59" s="46">
        <f>(D56*D57)*4</f>
        <v>400</v>
      </c>
      <c r="E59" s="47">
        <v>0</v>
      </c>
    </row>
    <row r="60" spans="2:5" x14ac:dyDescent="0.25">
      <c r="C60" s="20" t="s">
        <v>316</v>
      </c>
      <c r="D60" t="s">
        <v>317</v>
      </c>
      <c r="E60" t="s">
        <v>335</v>
      </c>
    </row>
    <row r="61" spans="2:5" x14ac:dyDescent="0.25">
      <c r="B61" s="41" t="s">
        <v>333</v>
      </c>
      <c r="C61" s="54">
        <f>C49+C54+C59</f>
        <v>2548</v>
      </c>
      <c r="D61" s="53">
        <f>D49+D54+D59</f>
        <v>2781</v>
      </c>
      <c r="E61" s="53">
        <f>E49+E54+E59</f>
        <v>3620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CE71-26FC-4803-AEDA-3CAA5A68D6E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C7D3-5888-4FA1-8D6E-A833910997A8}">
  <sheetPr>
    <pageSetUpPr fitToPage="1"/>
  </sheetPr>
  <dimension ref="A1:M24"/>
  <sheetViews>
    <sheetView workbookViewId="0">
      <selection activeCell="Y29" sqref="Y29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4" width="5.28515625" bestFit="1" customWidth="1"/>
    <col min="5" max="5" width="6" customWidth="1"/>
    <col min="6" max="6" width="4.28515625" bestFit="1" customWidth="1"/>
  </cols>
  <sheetData>
    <row r="1" spans="1:13" ht="104.25" x14ac:dyDescent="0.25">
      <c r="A1" t="s">
        <v>48</v>
      </c>
      <c r="C1" s="15" t="s">
        <v>49</v>
      </c>
      <c r="D1" s="15" t="s">
        <v>50</v>
      </c>
      <c r="E1" s="15" t="s">
        <v>51</v>
      </c>
      <c r="F1" s="15" t="s">
        <v>52</v>
      </c>
      <c r="H1" s="15" t="s">
        <v>49</v>
      </c>
      <c r="I1" s="15" t="s">
        <v>50</v>
      </c>
      <c r="J1" s="15" t="s">
        <v>51</v>
      </c>
      <c r="K1" s="15" t="s">
        <v>52</v>
      </c>
      <c r="M1" s="15" t="s">
        <v>54</v>
      </c>
    </row>
    <row r="2" spans="1:13" x14ac:dyDescent="0.25">
      <c r="B2" t="s">
        <v>53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6</v>
      </c>
      <c r="B4" t="s">
        <v>23</v>
      </c>
      <c r="C4">
        <v>10</v>
      </c>
      <c r="D4">
        <v>19</v>
      </c>
      <c r="E4">
        <v>93</v>
      </c>
      <c r="F4">
        <v>1</v>
      </c>
      <c r="H4" s="16">
        <f>(C4/C$2)</f>
        <v>1</v>
      </c>
      <c r="I4" s="16">
        <f>(D4/D$2)</f>
        <v>0.95</v>
      </c>
      <c r="J4" s="16">
        <f t="shared" ref="I4:K19" si="0">(E4/E$2)</f>
        <v>0.93</v>
      </c>
      <c r="K4" s="16">
        <f t="shared" si="0"/>
        <v>1</v>
      </c>
      <c r="M4" s="16" t="b">
        <f>OR(H4&lt;0.5,I4&lt;0.5,J4&lt;0.5,K4&lt;0.5)</f>
        <v>0</v>
      </c>
    </row>
    <row r="5" spans="1:13" x14ac:dyDescent="0.25">
      <c r="A5" t="s">
        <v>7</v>
      </c>
      <c r="B5" t="s">
        <v>24</v>
      </c>
      <c r="C5">
        <v>9</v>
      </c>
      <c r="D5">
        <v>20</v>
      </c>
      <c r="E5">
        <v>100</v>
      </c>
      <c r="F5">
        <v>1</v>
      </c>
      <c r="H5" s="16">
        <f t="shared" ref="H5:H20" si="1">(C5/C$2)</f>
        <v>0.9</v>
      </c>
      <c r="I5" s="16">
        <f t="shared" si="0"/>
        <v>1</v>
      </c>
      <c r="J5" s="16">
        <f t="shared" si="0"/>
        <v>1</v>
      </c>
      <c r="K5" s="16">
        <f t="shared" si="0"/>
        <v>1</v>
      </c>
      <c r="M5" s="16" t="b">
        <f t="shared" ref="M5:M20" si="2">OR(H5&lt;0.5,I5&lt;0.5,J5&lt;0.5,K5&lt;0.5)</f>
        <v>0</v>
      </c>
    </row>
    <row r="6" spans="1:13" x14ac:dyDescent="0.25">
      <c r="A6" t="s">
        <v>8</v>
      </c>
      <c r="B6" t="s">
        <v>25</v>
      </c>
      <c r="C6">
        <v>8</v>
      </c>
      <c r="D6">
        <v>17</v>
      </c>
      <c r="E6">
        <v>82</v>
      </c>
      <c r="F6">
        <v>1</v>
      </c>
      <c r="H6" s="16">
        <f t="shared" si="1"/>
        <v>0.8</v>
      </c>
      <c r="I6" s="16">
        <f t="shared" si="0"/>
        <v>0.85</v>
      </c>
      <c r="J6" s="16">
        <f t="shared" si="0"/>
        <v>0.82</v>
      </c>
      <c r="K6" s="16">
        <f t="shared" si="0"/>
        <v>1</v>
      </c>
      <c r="M6" s="16" t="b">
        <f t="shared" si="2"/>
        <v>0</v>
      </c>
    </row>
    <row r="7" spans="1:13" x14ac:dyDescent="0.25">
      <c r="A7" t="s">
        <v>9</v>
      </c>
      <c r="B7" t="s">
        <v>26</v>
      </c>
      <c r="C7">
        <v>9</v>
      </c>
      <c r="D7">
        <v>10</v>
      </c>
      <c r="E7">
        <v>73</v>
      </c>
      <c r="F7">
        <v>1</v>
      </c>
      <c r="H7" s="16">
        <f t="shared" si="1"/>
        <v>0.9</v>
      </c>
      <c r="I7" s="16">
        <f t="shared" si="0"/>
        <v>0.5</v>
      </c>
      <c r="J7" s="16">
        <f t="shared" si="0"/>
        <v>0.73</v>
      </c>
      <c r="K7" s="16">
        <f t="shared" si="0"/>
        <v>1</v>
      </c>
      <c r="M7" s="16" t="b">
        <f t="shared" si="2"/>
        <v>0</v>
      </c>
    </row>
    <row r="8" spans="1:13" x14ac:dyDescent="0.25">
      <c r="A8" t="s">
        <v>10</v>
      </c>
      <c r="B8" t="s">
        <v>27</v>
      </c>
      <c r="C8">
        <v>10</v>
      </c>
      <c r="D8">
        <v>20</v>
      </c>
      <c r="E8">
        <v>59</v>
      </c>
      <c r="F8">
        <v>1</v>
      </c>
      <c r="H8" s="16">
        <f t="shared" si="1"/>
        <v>1</v>
      </c>
      <c r="I8" s="16">
        <f t="shared" si="0"/>
        <v>1</v>
      </c>
      <c r="J8" s="16">
        <f t="shared" si="0"/>
        <v>0.59</v>
      </c>
      <c r="K8" s="16">
        <f t="shared" si="0"/>
        <v>1</v>
      </c>
      <c r="M8" s="16" t="b">
        <f t="shared" si="2"/>
        <v>0</v>
      </c>
    </row>
    <row r="9" spans="1:13" x14ac:dyDescent="0.25">
      <c r="A9" t="s">
        <v>11</v>
      </c>
      <c r="B9" t="s">
        <v>28</v>
      </c>
      <c r="C9">
        <v>9</v>
      </c>
      <c r="D9">
        <v>17</v>
      </c>
      <c r="E9">
        <v>100</v>
      </c>
      <c r="F9">
        <v>1</v>
      </c>
      <c r="H9" s="16">
        <f t="shared" si="1"/>
        <v>0.9</v>
      </c>
      <c r="I9" s="16">
        <f t="shared" si="0"/>
        <v>0.85</v>
      </c>
      <c r="J9" s="16">
        <f t="shared" si="0"/>
        <v>1</v>
      </c>
      <c r="K9" s="16">
        <f t="shared" si="0"/>
        <v>1</v>
      </c>
      <c r="M9" s="16" t="b">
        <f t="shared" si="2"/>
        <v>0</v>
      </c>
    </row>
    <row r="10" spans="1:13" x14ac:dyDescent="0.25">
      <c r="A10" t="s">
        <v>12</v>
      </c>
      <c r="B10" t="s">
        <v>29</v>
      </c>
      <c r="C10">
        <v>8</v>
      </c>
      <c r="D10">
        <v>20</v>
      </c>
      <c r="E10">
        <v>100</v>
      </c>
      <c r="F10">
        <v>0</v>
      </c>
      <c r="H10" s="16">
        <f t="shared" si="1"/>
        <v>0.8</v>
      </c>
      <c r="I10" s="16">
        <f t="shared" si="0"/>
        <v>1</v>
      </c>
      <c r="J10" s="16">
        <f t="shared" si="0"/>
        <v>1</v>
      </c>
      <c r="K10" s="16">
        <f t="shared" si="0"/>
        <v>0</v>
      </c>
      <c r="M10" s="16" t="b">
        <f t="shared" si="2"/>
        <v>1</v>
      </c>
    </row>
    <row r="11" spans="1:13" x14ac:dyDescent="0.25">
      <c r="A11" t="s">
        <v>13</v>
      </c>
      <c r="B11" t="s">
        <v>30</v>
      </c>
      <c r="C11">
        <v>5</v>
      </c>
      <c r="D11">
        <v>6</v>
      </c>
      <c r="E11">
        <v>100</v>
      </c>
      <c r="F11">
        <v>1</v>
      </c>
      <c r="H11" s="16">
        <f t="shared" si="1"/>
        <v>0.5</v>
      </c>
      <c r="I11" s="16">
        <f t="shared" si="0"/>
        <v>0.3</v>
      </c>
      <c r="J11" s="16">
        <f t="shared" si="0"/>
        <v>1</v>
      </c>
      <c r="K11" s="16">
        <f t="shared" si="0"/>
        <v>1</v>
      </c>
      <c r="M11" s="16" t="b">
        <f t="shared" si="2"/>
        <v>1</v>
      </c>
    </row>
    <row r="12" spans="1:13" x14ac:dyDescent="0.25">
      <c r="A12" t="s">
        <v>14</v>
      </c>
      <c r="B12" t="s">
        <v>31</v>
      </c>
      <c r="C12">
        <v>10</v>
      </c>
      <c r="D12">
        <v>20</v>
      </c>
      <c r="E12">
        <v>67</v>
      </c>
      <c r="F12">
        <v>1</v>
      </c>
      <c r="H12" s="16">
        <f t="shared" si="1"/>
        <v>1</v>
      </c>
      <c r="I12" s="16">
        <f t="shared" si="0"/>
        <v>1</v>
      </c>
      <c r="J12" s="16">
        <f t="shared" si="0"/>
        <v>0.67</v>
      </c>
      <c r="K12" s="16">
        <f t="shared" si="0"/>
        <v>1</v>
      </c>
      <c r="M12" s="16" t="b">
        <f t="shared" si="2"/>
        <v>0</v>
      </c>
    </row>
    <row r="13" spans="1:13" x14ac:dyDescent="0.25">
      <c r="A13" t="s">
        <v>15</v>
      </c>
      <c r="B13" t="s">
        <v>32</v>
      </c>
      <c r="C13">
        <v>9</v>
      </c>
      <c r="D13">
        <v>20</v>
      </c>
      <c r="E13">
        <v>70</v>
      </c>
      <c r="F13">
        <v>1</v>
      </c>
      <c r="H13" s="16">
        <f t="shared" si="1"/>
        <v>0.9</v>
      </c>
      <c r="I13" s="16">
        <f t="shared" si="0"/>
        <v>1</v>
      </c>
      <c r="J13" s="16">
        <f t="shared" si="0"/>
        <v>0.7</v>
      </c>
      <c r="K13" s="16">
        <f t="shared" si="0"/>
        <v>1</v>
      </c>
      <c r="M13" s="16" t="b">
        <f t="shared" si="2"/>
        <v>0</v>
      </c>
    </row>
    <row r="14" spans="1:13" x14ac:dyDescent="0.25">
      <c r="A14" t="s">
        <v>16</v>
      </c>
      <c r="B14" t="s">
        <v>33</v>
      </c>
      <c r="C14">
        <v>10</v>
      </c>
      <c r="D14">
        <v>19</v>
      </c>
      <c r="E14">
        <v>80</v>
      </c>
      <c r="F14">
        <v>1</v>
      </c>
      <c r="H14" s="16">
        <f t="shared" si="1"/>
        <v>1</v>
      </c>
      <c r="I14" s="16">
        <f t="shared" si="0"/>
        <v>0.95</v>
      </c>
      <c r="J14" s="16">
        <f t="shared" si="0"/>
        <v>0.8</v>
      </c>
      <c r="K14" s="16">
        <f t="shared" si="0"/>
        <v>1</v>
      </c>
      <c r="M14" s="16" t="b">
        <f t="shared" si="2"/>
        <v>0</v>
      </c>
    </row>
    <row r="15" spans="1:13" x14ac:dyDescent="0.25">
      <c r="A15" t="s">
        <v>17</v>
      </c>
      <c r="B15" t="s">
        <v>34</v>
      </c>
      <c r="C15">
        <v>8</v>
      </c>
      <c r="D15">
        <v>17</v>
      </c>
      <c r="E15">
        <v>90</v>
      </c>
      <c r="F15">
        <v>1</v>
      </c>
      <c r="H15" s="16">
        <f t="shared" si="1"/>
        <v>0.8</v>
      </c>
      <c r="I15" s="16">
        <f t="shared" si="0"/>
        <v>0.85</v>
      </c>
      <c r="J15" s="16">
        <f t="shared" si="0"/>
        <v>0.9</v>
      </c>
      <c r="K15" s="16">
        <f t="shared" si="0"/>
        <v>1</v>
      </c>
      <c r="M15" s="16" t="b">
        <f t="shared" si="2"/>
        <v>0</v>
      </c>
    </row>
    <row r="16" spans="1:13" x14ac:dyDescent="0.25">
      <c r="A16" t="s">
        <v>18</v>
      </c>
      <c r="B16" t="s">
        <v>35</v>
      </c>
      <c r="C16">
        <v>9</v>
      </c>
      <c r="D16">
        <v>19</v>
      </c>
      <c r="E16">
        <v>45</v>
      </c>
      <c r="F16">
        <v>0</v>
      </c>
      <c r="H16" s="16">
        <f t="shared" si="1"/>
        <v>0.9</v>
      </c>
      <c r="I16" s="16">
        <f t="shared" si="0"/>
        <v>0.95</v>
      </c>
      <c r="J16" s="16">
        <f t="shared" si="0"/>
        <v>0.45</v>
      </c>
      <c r="K16" s="16">
        <f t="shared" si="0"/>
        <v>0</v>
      </c>
      <c r="M16" s="16" t="b">
        <f t="shared" si="2"/>
        <v>1</v>
      </c>
    </row>
    <row r="17" spans="1:13" x14ac:dyDescent="0.25">
      <c r="A17" t="s">
        <v>19</v>
      </c>
      <c r="B17" t="s">
        <v>36</v>
      </c>
      <c r="C17">
        <v>7</v>
      </c>
      <c r="D17">
        <v>20</v>
      </c>
      <c r="E17">
        <v>90</v>
      </c>
      <c r="F17">
        <v>1</v>
      </c>
      <c r="H17" s="16">
        <f t="shared" si="1"/>
        <v>0.7</v>
      </c>
      <c r="I17" s="16">
        <f t="shared" si="0"/>
        <v>1</v>
      </c>
      <c r="J17" s="16">
        <f t="shared" si="0"/>
        <v>0.9</v>
      </c>
      <c r="K17" s="16">
        <f t="shared" si="0"/>
        <v>1</v>
      </c>
      <c r="M17" s="16" t="b">
        <f t="shared" si="2"/>
        <v>0</v>
      </c>
    </row>
    <row r="18" spans="1:13" x14ac:dyDescent="0.25">
      <c r="A18" t="s">
        <v>20</v>
      </c>
      <c r="B18" t="s">
        <v>37</v>
      </c>
      <c r="C18">
        <v>10</v>
      </c>
      <c r="D18">
        <v>10</v>
      </c>
      <c r="E18">
        <v>80</v>
      </c>
      <c r="F18">
        <v>1</v>
      </c>
      <c r="H18" s="16">
        <f t="shared" si="1"/>
        <v>1</v>
      </c>
      <c r="I18" s="16">
        <f t="shared" si="0"/>
        <v>0.5</v>
      </c>
      <c r="J18" s="16">
        <f t="shared" si="0"/>
        <v>0.8</v>
      </c>
      <c r="K18" s="16">
        <f t="shared" si="0"/>
        <v>1</v>
      </c>
      <c r="M18" s="16" t="b">
        <f t="shared" si="2"/>
        <v>0</v>
      </c>
    </row>
    <row r="19" spans="1:13" x14ac:dyDescent="0.25">
      <c r="A19" t="s">
        <v>21</v>
      </c>
      <c r="B19" t="s">
        <v>38</v>
      </c>
      <c r="C19">
        <v>11</v>
      </c>
      <c r="D19">
        <v>20</v>
      </c>
      <c r="E19">
        <v>69</v>
      </c>
      <c r="F19">
        <v>1</v>
      </c>
      <c r="H19" s="16">
        <f t="shared" si="1"/>
        <v>1.1000000000000001</v>
      </c>
      <c r="I19" s="16">
        <f t="shared" si="0"/>
        <v>1</v>
      </c>
      <c r="J19" s="16">
        <f t="shared" si="0"/>
        <v>0.69</v>
      </c>
      <c r="K19" s="16">
        <f t="shared" si="0"/>
        <v>1</v>
      </c>
      <c r="M19" s="16" t="b">
        <f t="shared" si="2"/>
        <v>0</v>
      </c>
    </row>
    <row r="20" spans="1:13" x14ac:dyDescent="0.25">
      <c r="A20" t="s">
        <v>22</v>
      </c>
      <c r="B20" t="s">
        <v>39</v>
      </c>
      <c r="C20">
        <v>10</v>
      </c>
      <c r="D20">
        <v>14</v>
      </c>
      <c r="E20">
        <v>90</v>
      </c>
      <c r="F20">
        <v>1</v>
      </c>
      <c r="H20" s="16">
        <f t="shared" si="1"/>
        <v>1</v>
      </c>
      <c r="I20" s="16">
        <f t="shared" ref="I20" si="3">(D20/D$2)</f>
        <v>0.7</v>
      </c>
      <c r="J20" s="16">
        <f t="shared" ref="J20" si="4">(E20/E$2)</f>
        <v>0.9</v>
      </c>
      <c r="K20" s="16">
        <f t="shared" ref="K20" si="5">(F20/F$2)</f>
        <v>1</v>
      </c>
      <c r="M20" s="16" t="b">
        <f t="shared" si="2"/>
        <v>0</v>
      </c>
    </row>
    <row r="22" spans="1:13" x14ac:dyDescent="0.25">
      <c r="A22" t="s">
        <v>55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6">
        <f>MAX(H4:H20)</f>
        <v>1.1000000000000001</v>
      </c>
      <c r="I22" s="16">
        <f t="shared" ref="I22:K22" si="7">MAX(I4:I20)</f>
        <v>1</v>
      </c>
      <c r="J22" s="16">
        <f t="shared" si="7"/>
        <v>1</v>
      </c>
      <c r="K22" s="16">
        <f t="shared" si="7"/>
        <v>1</v>
      </c>
    </row>
    <row r="23" spans="1:13" x14ac:dyDescent="0.25">
      <c r="A23" t="s">
        <v>41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16">
        <f>MIN(H4:H20)</f>
        <v>0.5</v>
      </c>
      <c r="I23" s="16">
        <f t="shared" ref="I23:K23" si="9">MIN(I4:I20)</f>
        <v>0.3</v>
      </c>
      <c r="J23" s="16">
        <f t="shared" si="9"/>
        <v>0.45</v>
      </c>
      <c r="K23" s="16">
        <f t="shared" si="9"/>
        <v>0</v>
      </c>
    </row>
    <row r="24" spans="1:13" x14ac:dyDescent="0.25">
      <c r="A24" t="s">
        <v>42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16">
        <f>AVERAGE(H4:H20)</f>
        <v>0.89411764705882346</v>
      </c>
      <c r="I24" s="16">
        <f t="shared" ref="I24:K24" si="11">AVERAGE(I4:I20)</f>
        <v>0.84705882352941153</v>
      </c>
      <c r="J24" s="16">
        <f t="shared" si="11"/>
        <v>0.81647058823529417</v>
      </c>
      <c r="K24" s="16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pageSetup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3E53-C3E1-4880-B94D-70681302CA69}">
  <dimension ref="A1:L9"/>
  <sheetViews>
    <sheetView workbookViewId="0">
      <selection activeCell="P9" sqref="P9"/>
    </sheetView>
  </sheetViews>
  <sheetFormatPr defaultRowHeight="15" x14ac:dyDescent="0.25"/>
  <cols>
    <col min="1" max="1" width="20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  <col min="10" max="10" width="9.5703125" bestFit="1" customWidth="1"/>
    <col min="11" max="11" width="9.5703125" customWidth="1"/>
  </cols>
  <sheetData>
    <row r="1" spans="1:12" x14ac:dyDescent="0.25">
      <c r="A1" t="s">
        <v>56</v>
      </c>
    </row>
    <row r="4" spans="1:12" x14ac:dyDescent="0.25">
      <c r="A4" t="s">
        <v>57</v>
      </c>
      <c r="B4" s="17" t="s">
        <v>5</v>
      </c>
      <c r="C4" s="17">
        <v>5</v>
      </c>
      <c r="D4" s="18" t="s">
        <v>63</v>
      </c>
      <c r="E4" s="18">
        <v>5</v>
      </c>
      <c r="F4" s="19" t="s">
        <v>64</v>
      </c>
      <c r="G4" s="19">
        <v>4</v>
      </c>
      <c r="H4" s="20" t="s">
        <v>65</v>
      </c>
      <c r="I4" s="20">
        <v>3</v>
      </c>
      <c r="J4" s="21" t="s">
        <v>66</v>
      </c>
      <c r="K4" s="21">
        <v>1</v>
      </c>
      <c r="L4" t="s">
        <v>43</v>
      </c>
    </row>
    <row r="5" spans="1:12" x14ac:dyDescent="0.25">
      <c r="A5" t="s">
        <v>58</v>
      </c>
      <c r="B5" s="17">
        <v>5</v>
      </c>
      <c r="C5" s="17">
        <f>C$4*B5</f>
        <v>25</v>
      </c>
      <c r="D5" s="18">
        <v>4</v>
      </c>
      <c r="E5" s="18">
        <f>E$4*D5</f>
        <v>20</v>
      </c>
      <c r="F5" s="19">
        <v>5</v>
      </c>
      <c r="G5" s="19">
        <f>G$4*F5</f>
        <v>20</v>
      </c>
      <c r="H5" s="20">
        <v>4</v>
      </c>
      <c r="I5" s="20">
        <f>I$4*H5</f>
        <v>12</v>
      </c>
      <c r="J5" s="21">
        <v>5</v>
      </c>
      <c r="K5" s="21">
        <f>K$4*J5</f>
        <v>5</v>
      </c>
      <c r="L5">
        <f>C5+E5+G5+I5+K5</f>
        <v>82</v>
      </c>
    </row>
    <row r="6" spans="1:12" x14ac:dyDescent="0.25">
      <c r="A6" t="s">
        <v>59</v>
      </c>
      <c r="B6" s="17">
        <v>3</v>
      </c>
      <c r="C6" s="17">
        <f t="shared" ref="C6:E9" si="0">C$4*B6</f>
        <v>15</v>
      </c>
      <c r="D6" s="18">
        <v>5</v>
      </c>
      <c r="E6" s="18">
        <f t="shared" si="0"/>
        <v>25</v>
      </c>
      <c r="F6" s="19">
        <v>1</v>
      </c>
      <c r="G6" s="19">
        <f t="shared" ref="G6" si="1">G$4*F6</f>
        <v>4</v>
      </c>
      <c r="H6" s="20">
        <v>2</v>
      </c>
      <c r="I6" s="20">
        <f t="shared" ref="I6" si="2">I$4*H6</f>
        <v>6</v>
      </c>
      <c r="J6" s="21">
        <v>1</v>
      </c>
      <c r="K6" s="21">
        <f t="shared" ref="K6" si="3">K$4*J6</f>
        <v>1</v>
      </c>
      <c r="L6">
        <f t="shared" ref="L6:L9" si="4">C6+E6+G6+I6+K6</f>
        <v>51</v>
      </c>
    </row>
    <row r="7" spans="1:12" x14ac:dyDescent="0.25">
      <c r="A7" t="s">
        <v>60</v>
      </c>
      <c r="B7" s="17">
        <v>5</v>
      </c>
      <c r="C7" s="17">
        <f t="shared" si="0"/>
        <v>25</v>
      </c>
      <c r="D7" s="18">
        <v>4</v>
      </c>
      <c r="E7" s="18">
        <f t="shared" si="0"/>
        <v>20</v>
      </c>
      <c r="F7" s="19">
        <v>4</v>
      </c>
      <c r="G7" s="19">
        <f t="shared" ref="G7" si="5">G$4*F7</f>
        <v>16</v>
      </c>
      <c r="H7" s="20">
        <v>3</v>
      </c>
      <c r="I7" s="20">
        <f t="shared" ref="I7" si="6">I$4*H7</f>
        <v>9</v>
      </c>
      <c r="J7" s="21">
        <v>3</v>
      </c>
      <c r="K7" s="21">
        <f t="shared" ref="K7" si="7">K$4*J7</f>
        <v>3</v>
      </c>
      <c r="L7">
        <f t="shared" si="4"/>
        <v>73</v>
      </c>
    </row>
    <row r="8" spans="1:12" x14ac:dyDescent="0.25">
      <c r="A8" t="s">
        <v>61</v>
      </c>
      <c r="B8" s="17">
        <v>4</v>
      </c>
      <c r="C8" s="17">
        <f t="shared" si="0"/>
        <v>20</v>
      </c>
      <c r="D8" s="18">
        <v>3</v>
      </c>
      <c r="E8" s="18">
        <f t="shared" si="0"/>
        <v>15</v>
      </c>
      <c r="F8" s="19">
        <v>2</v>
      </c>
      <c r="G8" s="19">
        <f t="shared" ref="G8" si="8">G$4*F8</f>
        <v>8</v>
      </c>
      <c r="H8" s="20">
        <v>4</v>
      </c>
      <c r="I8" s="20">
        <f t="shared" ref="I8" si="9">I$4*H8</f>
        <v>12</v>
      </c>
      <c r="J8" s="21">
        <v>3</v>
      </c>
      <c r="K8" s="21">
        <f t="shared" ref="K8" si="10">K$4*J8</f>
        <v>3</v>
      </c>
      <c r="L8">
        <f t="shared" si="4"/>
        <v>58</v>
      </c>
    </row>
    <row r="9" spans="1:12" x14ac:dyDescent="0.25">
      <c r="A9" t="s">
        <v>62</v>
      </c>
      <c r="B9" s="17">
        <v>5</v>
      </c>
      <c r="C9" s="17">
        <f t="shared" si="0"/>
        <v>25</v>
      </c>
      <c r="D9" s="18">
        <v>4</v>
      </c>
      <c r="E9" s="18">
        <f t="shared" si="0"/>
        <v>20</v>
      </c>
      <c r="F9" s="19">
        <v>3</v>
      </c>
      <c r="G9" s="19">
        <f t="shared" ref="G9" si="11">G$4*F9</f>
        <v>12</v>
      </c>
      <c r="H9" s="20">
        <v>2</v>
      </c>
      <c r="I9" s="20">
        <f t="shared" ref="I9" si="12">I$4*H9</f>
        <v>6</v>
      </c>
      <c r="J9" s="21">
        <v>3</v>
      </c>
      <c r="K9" s="21">
        <f t="shared" ref="K9" si="13">K$4*J9</f>
        <v>3</v>
      </c>
      <c r="L9">
        <f t="shared" si="4"/>
        <v>66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9CEF-7E80-454A-935F-8200468A663F}">
  <dimension ref="A1:O196"/>
  <sheetViews>
    <sheetView workbookViewId="0">
      <selection activeCell="K172" sqref="A1:K172"/>
    </sheetView>
  </sheetViews>
  <sheetFormatPr defaultColWidth="12.5703125" defaultRowHeight="15" x14ac:dyDescent="0.25"/>
  <cols>
    <col min="1" max="1" width="36" bestFit="1" customWidth="1"/>
    <col min="4" max="4" width="21" customWidth="1"/>
    <col min="5" max="6" width="12.5703125" style="1"/>
    <col min="8" max="8" width="15.85546875" style="1" customWidth="1"/>
    <col min="14" max="14" width="27.28515625" customWidth="1"/>
    <col min="15" max="15" width="20.5703125" bestFit="1" customWidth="1"/>
  </cols>
  <sheetData>
    <row r="1" spans="1:15" s="24" customFormat="1" ht="45" x14ac:dyDescent="0.25">
      <c r="A1" s="24" t="s">
        <v>67</v>
      </c>
      <c r="B1" s="24" t="s">
        <v>68</v>
      </c>
      <c r="C1" s="24" t="s">
        <v>69</v>
      </c>
      <c r="D1" s="24" t="s">
        <v>70</v>
      </c>
      <c r="E1" s="25" t="s">
        <v>71</v>
      </c>
      <c r="F1" s="25" t="s">
        <v>72</v>
      </c>
      <c r="G1" s="24" t="s">
        <v>73</v>
      </c>
      <c r="H1" s="25" t="s">
        <v>116</v>
      </c>
      <c r="I1" s="24" t="s">
        <v>2</v>
      </c>
      <c r="J1" s="24" t="s">
        <v>1</v>
      </c>
      <c r="K1" s="24" t="s">
        <v>74</v>
      </c>
    </row>
    <row r="2" spans="1:15" x14ac:dyDescent="0.25">
      <c r="A2" s="22" t="s">
        <v>75</v>
      </c>
      <c r="B2" s="23">
        <v>1001</v>
      </c>
      <c r="C2">
        <v>9822</v>
      </c>
      <c r="D2" t="s">
        <v>76</v>
      </c>
      <c r="E2" s="1">
        <v>58.3</v>
      </c>
      <c r="F2" s="1">
        <v>98.4</v>
      </c>
      <c r="G2" s="1">
        <f t="shared" ref="G2:G33" si="0">F2-E2</f>
        <v>40.100000000000009</v>
      </c>
      <c r="H2" s="1">
        <f t="shared" ref="H2:H33" si="1">IF(F2&gt;50,G2*0.2, G2*0.1)</f>
        <v>8.0200000000000014</v>
      </c>
      <c r="I2" t="s">
        <v>110</v>
      </c>
      <c r="J2" t="s">
        <v>111</v>
      </c>
      <c r="K2" t="s">
        <v>77</v>
      </c>
    </row>
    <row r="3" spans="1:15" x14ac:dyDescent="0.25">
      <c r="A3" s="22" t="s">
        <v>75</v>
      </c>
      <c r="B3" s="23">
        <v>1004</v>
      </c>
      <c r="C3">
        <v>8722</v>
      </c>
      <c r="D3" t="s">
        <v>82</v>
      </c>
      <c r="E3" s="1">
        <v>344</v>
      </c>
      <c r="F3" s="1">
        <v>502</v>
      </c>
      <c r="G3" s="1">
        <f t="shared" si="0"/>
        <v>158</v>
      </c>
      <c r="H3" s="1">
        <f t="shared" si="1"/>
        <v>31.6</v>
      </c>
      <c r="I3" t="s">
        <v>110</v>
      </c>
      <c r="J3" t="s">
        <v>111</v>
      </c>
      <c r="K3" t="s">
        <v>81</v>
      </c>
    </row>
    <row r="4" spans="1:15" x14ac:dyDescent="0.25">
      <c r="A4" s="22" t="s">
        <v>75</v>
      </c>
      <c r="B4" s="23">
        <v>1014</v>
      </c>
      <c r="C4">
        <v>8722</v>
      </c>
      <c r="D4" t="s">
        <v>82</v>
      </c>
      <c r="E4" s="1">
        <v>344</v>
      </c>
      <c r="F4" s="1">
        <v>502</v>
      </c>
      <c r="G4" s="1">
        <f t="shared" si="0"/>
        <v>158</v>
      </c>
      <c r="H4" s="1">
        <f t="shared" si="1"/>
        <v>31.6</v>
      </c>
      <c r="I4" t="s">
        <v>110</v>
      </c>
      <c r="J4" t="s">
        <v>111</v>
      </c>
      <c r="K4" t="s">
        <v>79</v>
      </c>
    </row>
    <row r="5" spans="1:15" x14ac:dyDescent="0.25">
      <c r="A5" s="22" t="s">
        <v>87</v>
      </c>
      <c r="B5" s="23">
        <v>1027</v>
      </c>
      <c r="C5">
        <v>6119</v>
      </c>
      <c r="D5" t="s">
        <v>91</v>
      </c>
      <c r="E5" s="1">
        <v>9</v>
      </c>
      <c r="F5" s="1">
        <v>14</v>
      </c>
      <c r="G5" s="1">
        <f t="shared" si="0"/>
        <v>5</v>
      </c>
      <c r="H5" s="1">
        <f t="shared" si="1"/>
        <v>0.5</v>
      </c>
      <c r="I5" t="s">
        <v>110</v>
      </c>
      <c r="J5" t="s">
        <v>111</v>
      </c>
      <c r="K5" t="s">
        <v>89</v>
      </c>
    </row>
    <row r="6" spans="1:15" x14ac:dyDescent="0.25">
      <c r="A6" s="22" t="s">
        <v>87</v>
      </c>
      <c r="B6" s="23">
        <v>1028</v>
      </c>
      <c r="C6">
        <v>8722</v>
      </c>
      <c r="D6" t="s">
        <v>82</v>
      </c>
      <c r="E6" s="1">
        <v>344</v>
      </c>
      <c r="F6" s="1">
        <v>502</v>
      </c>
      <c r="G6" s="1">
        <f t="shared" si="0"/>
        <v>158</v>
      </c>
      <c r="H6" s="1">
        <f t="shared" si="1"/>
        <v>31.6</v>
      </c>
      <c r="I6" t="s">
        <v>110</v>
      </c>
      <c r="J6" t="s">
        <v>111</v>
      </c>
      <c r="K6" t="s">
        <v>81</v>
      </c>
    </row>
    <row r="7" spans="1:15" x14ac:dyDescent="0.25">
      <c r="A7" s="22" t="s">
        <v>87</v>
      </c>
      <c r="B7" s="23">
        <v>1032</v>
      </c>
      <c r="C7">
        <v>2877</v>
      </c>
      <c r="D7" t="s">
        <v>78</v>
      </c>
      <c r="E7" s="1">
        <v>11.4</v>
      </c>
      <c r="F7" s="1">
        <v>16.3</v>
      </c>
      <c r="G7" s="1">
        <f t="shared" si="0"/>
        <v>4.9000000000000004</v>
      </c>
      <c r="H7" s="1">
        <f t="shared" si="1"/>
        <v>0.49000000000000005</v>
      </c>
      <c r="I7" t="s">
        <v>110</v>
      </c>
      <c r="J7" t="s">
        <v>111</v>
      </c>
      <c r="K7" t="s">
        <v>81</v>
      </c>
    </row>
    <row r="8" spans="1:15" x14ac:dyDescent="0.25">
      <c r="A8" s="22" t="s">
        <v>92</v>
      </c>
      <c r="B8" s="23">
        <v>1041</v>
      </c>
      <c r="C8">
        <v>2499</v>
      </c>
      <c r="D8" t="s">
        <v>80</v>
      </c>
      <c r="E8" s="1">
        <v>6.2</v>
      </c>
      <c r="F8" s="1">
        <v>9.1999999999999993</v>
      </c>
      <c r="G8" s="1">
        <f t="shared" si="0"/>
        <v>2.9999999999999991</v>
      </c>
      <c r="H8" s="1">
        <f t="shared" si="1"/>
        <v>0.29999999999999993</v>
      </c>
      <c r="I8" t="s">
        <v>110</v>
      </c>
      <c r="J8" t="s">
        <v>111</v>
      </c>
      <c r="K8" t="s">
        <v>77</v>
      </c>
    </row>
    <row r="9" spans="1:15" x14ac:dyDescent="0.25">
      <c r="A9" s="22" t="s">
        <v>92</v>
      </c>
      <c r="B9" s="23">
        <v>1048</v>
      </c>
      <c r="C9">
        <v>8722</v>
      </c>
      <c r="D9" t="s">
        <v>82</v>
      </c>
      <c r="E9" s="1">
        <v>344</v>
      </c>
      <c r="F9" s="1">
        <v>502</v>
      </c>
      <c r="G9" s="1">
        <f t="shared" si="0"/>
        <v>158</v>
      </c>
      <c r="H9" s="1">
        <f t="shared" si="1"/>
        <v>31.6</v>
      </c>
      <c r="I9" t="s">
        <v>110</v>
      </c>
      <c r="J9" t="s">
        <v>111</v>
      </c>
      <c r="K9" t="s">
        <v>81</v>
      </c>
      <c r="M9" t="s">
        <v>103</v>
      </c>
    </row>
    <row r="10" spans="1:15" x14ac:dyDescent="0.25">
      <c r="A10" s="22" t="s">
        <v>94</v>
      </c>
      <c r="B10" s="23">
        <v>1049</v>
      </c>
      <c r="C10">
        <v>2499</v>
      </c>
      <c r="D10" t="s">
        <v>80</v>
      </c>
      <c r="E10" s="1">
        <v>6.2</v>
      </c>
      <c r="F10" s="1">
        <v>9.1999999999999993</v>
      </c>
      <c r="G10" s="1">
        <f t="shared" si="0"/>
        <v>2.9999999999999991</v>
      </c>
      <c r="H10" s="1">
        <f t="shared" si="1"/>
        <v>0.29999999999999993</v>
      </c>
      <c r="I10" t="s">
        <v>110</v>
      </c>
      <c r="J10" t="s">
        <v>111</v>
      </c>
      <c r="K10" t="s">
        <v>84</v>
      </c>
      <c r="M10" t="s">
        <v>104</v>
      </c>
      <c r="N10" t="s">
        <v>117</v>
      </c>
    </row>
    <row r="11" spans="1:15" x14ac:dyDescent="0.25">
      <c r="A11" s="22" t="s">
        <v>94</v>
      </c>
      <c r="B11" s="23">
        <v>1050</v>
      </c>
      <c r="C11">
        <v>2877</v>
      </c>
      <c r="D11" t="s">
        <v>78</v>
      </c>
      <c r="E11" s="1">
        <v>11.4</v>
      </c>
      <c r="F11" s="1">
        <v>16.3</v>
      </c>
      <c r="G11" s="1">
        <f t="shared" si="0"/>
        <v>4.9000000000000004</v>
      </c>
      <c r="H11" s="1">
        <f t="shared" si="1"/>
        <v>0.49000000000000005</v>
      </c>
      <c r="I11" t="s">
        <v>110</v>
      </c>
      <c r="J11" t="s">
        <v>111</v>
      </c>
      <c r="K11" t="s">
        <v>81</v>
      </c>
      <c r="M11" t="s">
        <v>105</v>
      </c>
      <c r="N11" t="s">
        <v>121</v>
      </c>
      <c r="O11" t="s">
        <v>122</v>
      </c>
    </row>
    <row r="12" spans="1:15" x14ac:dyDescent="0.25">
      <c r="A12" s="22" t="s">
        <v>94</v>
      </c>
      <c r="B12" s="23">
        <v>1053</v>
      </c>
      <c r="C12">
        <v>2242</v>
      </c>
      <c r="D12" t="s">
        <v>88</v>
      </c>
      <c r="E12" s="1">
        <v>60</v>
      </c>
      <c r="F12" s="1">
        <v>124</v>
      </c>
      <c r="G12" s="1">
        <f t="shared" si="0"/>
        <v>64</v>
      </c>
      <c r="H12" s="1">
        <f t="shared" si="1"/>
        <v>12.8</v>
      </c>
      <c r="I12" t="s">
        <v>110</v>
      </c>
      <c r="J12" t="s">
        <v>111</v>
      </c>
      <c r="K12" t="s">
        <v>79</v>
      </c>
      <c r="M12" t="s">
        <v>106</v>
      </c>
    </row>
    <row r="13" spans="1:15" x14ac:dyDescent="0.25">
      <c r="A13" s="22" t="s">
        <v>95</v>
      </c>
      <c r="B13" s="23">
        <v>1062</v>
      </c>
      <c r="C13">
        <v>2499</v>
      </c>
      <c r="D13" t="s">
        <v>80</v>
      </c>
      <c r="E13" s="1">
        <v>6.2</v>
      </c>
      <c r="F13" s="1">
        <v>9.1999999999999993</v>
      </c>
      <c r="G13" s="1">
        <f t="shared" si="0"/>
        <v>2.9999999999999991</v>
      </c>
      <c r="H13" s="1">
        <f t="shared" si="1"/>
        <v>0.29999999999999993</v>
      </c>
      <c r="I13" t="s">
        <v>110</v>
      </c>
      <c r="J13" t="s">
        <v>111</v>
      </c>
      <c r="K13" t="s">
        <v>81</v>
      </c>
      <c r="M13" t="s">
        <v>107</v>
      </c>
    </row>
    <row r="14" spans="1:15" x14ac:dyDescent="0.25">
      <c r="A14" s="22" t="s">
        <v>95</v>
      </c>
      <c r="B14" s="23">
        <v>1071</v>
      </c>
      <c r="C14">
        <v>1109</v>
      </c>
      <c r="D14" t="s">
        <v>83</v>
      </c>
      <c r="E14" s="1">
        <v>3</v>
      </c>
      <c r="F14" s="1">
        <v>8</v>
      </c>
      <c r="G14" s="1">
        <f t="shared" si="0"/>
        <v>5</v>
      </c>
      <c r="H14" s="1">
        <f t="shared" si="1"/>
        <v>0.5</v>
      </c>
      <c r="I14" t="s">
        <v>110</v>
      </c>
      <c r="J14" t="s">
        <v>111</v>
      </c>
      <c r="K14" t="s">
        <v>81</v>
      </c>
      <c r="M14" t="s">
        <v>108</v>
      </c>
    </row>
    <row r="15" spans="1:15" x14ac:dyDescent="0.25">
      <c r="A15" s="22" t="s">
        <v>96</v>
      </c>
      <c r="B15" s="23">
        <v>1082</v>
      </c>
      <c r="C15">
        <v>1109</v>
      </c>
      <c r="D15" t="s">
        <v>83</v>
      </c>
      <c r="E15" s="1">
        <v>3</v>
      </c>
      <c r="F15" s="1">
        <v>8</v>
      </c>
      <c r="G15" s="1">
        <f t="shared" si="0"/>
        <v>5</v>
      </c>
      <c r="H15" s="1">
        <f t="shared" si="1"/>
        <v>0.5</v>
      </c>
      <c r="I15" t="s">
        <v>110</v>
      </c>
      <c r="J15" t="s">
        <v>111</v>
      </c>
      <c r="K15" t="s">
        <v>79</v>
      </c>
      <c r="M15" t="s">
        <v>109</v>
      </c>
    </row>
    <row r="16" spans="1:15" x14ac:dyDescent="0.25">
      <c r="A16" s="22" t="s">
        <v>96</v>
      </c>
      <c r="B16" s="23">
        <v>1083</v>
      </c>
      <c r="C16">
        <v>1109</v>
      </c>
      <c r="D16" t="s">
        <v>83</v>
      </c>
      <c r="E16" s="1">
        <v>3</v>
      </c>
      <c r="F16" s="1">
        <v>8</v>
      </c>
      <c r="G16" s="1">
        <f t="shared" si="0"/>
        <v>5</v>
      </c>
      <c r="H16" s="1">
        <f t="shared" si="1"/>
        <v>0.5</v>
      </c>
      <c r="I16" t="s">
        <v>110</v>
      </c>
      <c r="J16" t="s">
        <v>111</v>
      </c>
      <c r="K16" t="s">
        <v>89</v>
      </c>
    </row>
    <row r="17" spans="1:11" x14ac:dyDescent="0.25">
      <c r="A17" s="22" t="s">
        <v>96</v>
      </c>
      <c r="B17" s="23">
        <v>1084</v>
      </c>
      <c r="C17">
        <v>6119</v>
      </c>
      <c r="D17" t="s">
        <v>91</v>
      </c>
      <c r="E17" s="1">
        <v>9</v>
      </c>
      <c r="F17" s="1">
        <v>14</v>
      </c>
      <c r="G17" s="1">
        <f t="shared" si="0"/>
        <v>5</v>
      </c>
      <c r="H17" s="1">
        <f t="shared" si="1"/>
        <v>0.5</v>
      </c>
      <c r="I17" t="s">
        <v>110</v>
      </c>
      <c r="J17" t="s">
        <v>111</v>
      </c>
      <c r="K17" t="s">
        <v>81</v>
      </c>
    </row>
    <row r="18" spans="1:11" x14ac:dyDescent="0.25">
      <c r="A18" s="22" t="s">
        <v>96</v>
      </c>
      <c r="B18" s="23">
        <v>1087</v>
      </c>
      <c r="C18">
        <v>2499</v>
      </c>
      <c r="D18" t="s">
        <v>80</v>
      </c>
      <c r="E18" s="1">
        <v>6.2</v>
      </c>
      <c r="F18" s="1">
        <v>9.1999999999999993</v>
      </c>
      <c r="G18" s="1">
        <f t="shared" si="0"/>
        <v>2.9999999999999991</v>
      </c>
      <c r="H18" s="1">
        <f t="shared" si="1"/>
        <v>0.29999999999999993</v>
      </c>
      <c r="I18" t="s">
        <v>110</v>
      </c>
      <c r="J18" t="s">
        <v>111</v>
      </c>
      <c r="K18" t="s">
        <v>79</v>
      </c>
    </row>
    <row r="19" spans="1:11" x14ac:dyDescent="0.25">
      <c r="A19" s="22" t="s">
        <v>96</v>
      </c>
      <c r="B19" s="23">
        <v>1088</v>
      </c>
      <c r="C19">
        <v>2499</v>
      </c>
      <c r="D19" t="s">
        <v>80</v>
      </c>
      <c r="E19" s="1">
        <v>6.2</v>
      </c>
      <c r="F19" s="1">
        <v>9.1999999999999993</v>
      </c>
      <c r="G19" s="1">
        <f t="shared" si="0"/>
        <v>2.9999999999999991</v>
      </c>
      <c r="H19" s="1">
        <f t="shared" si="1"/>
        <v>0.29999999999999993</v>
      </c>
      <c r="I19" t="s">
        <v>110</v>
      </c>
      <c r="J19" t="s">
        <v>111</v>
      </c>
      <c r="K19" t="s">
        <v>77</v>
      </c>
    </row>
    <row r="20" spans="1:11" x14ac:dyDescent="0.25">
      <c r="A20" s="22" t="s">
        <v>96</v>
      </c>
      <c r="B20" s="23">
        <v>1090</v>
      </c>
      <c r="C20">
        <v>2877</v>
      </c>
      <c r="D20" t="s">
        <v>78</v>
      </c>
      <c r="E20" s="1">
        <v>11.4</v>
      </c>
      <c r="F20" s="1">
        <v>16.3</v>
      </c>
      <c r="G20" s="1">
        <f t="shared" si="0"/>
        <v>4.9000000000000004</v>
      </c>
      <c r="H20" s="1">
        <f t="shared" si="1"/>
        <v>0.49000000000000005</v>
      </c>
      <c r="I20" t="s">
        <v>110</v>
      </c>
      <c r="J20" t="s">
        <v>111</v>
      </c>
      <c r="K20" t="s">
        <v>79</v>
      </c>
    </row>
    <row r="21" spans="1:11" x14ac:dyDescent="0.25">
      <c r="A21" s="22" t="s">
        <v>97</v>
      </c>
      <c r="B21" s="23">
        <v>1100</v>
      </c>
      <c r="C21">
        <v>6119</v>
      </c>
      <c r="D21" t="s">
        <v>91</v>
      </c>
      <c r="E21" s="1">
        <v>9</v>
      </c>
      <c r="F21" s="1">
        <v>14</v>
      </c>
      <c r="G21" s="1">
        <f t="shared" si="0"/>
        <v>5</v>
      </c>
      <c r="H21" s="1">
        <f t="shared" si="1"/>
        <v>0.5</v>
      </c>
      <c r="I21" t="s">
        <v>110</v>
      </c>
      <c r="J21" t="s">
        <v>111</v>
      </c>
      <c r="K21" t="s">
        <v>90</v>
      </c>
    </row>
    <row r="22" spans="1:11" x14ac:dyDescent="0.25">
      <c r="A22" s="22" t="s">
        <v>97</v>
      </c>
      <c r="B22" s="23">
        <v>1113</v>
      </c>
      <c r="C22">
        <v>9822</v>
      </c>
      <c r="D22" t="s">
        <v>76</v>
      </c>
      <c r="E22" s="1">
        <v>58.3</v>
      </c>
      <c r="F22" s="1">
        <v>98.4</v>
      </c>
      <c r="G22" s="1">
        <f t="shared" si="0"/>
        <v>40.100000000000009</v>
      </c>
      <c r="H22" s="1">
        <f t="shared" si="1"/>
        <v>8.0200000000000014</v>
      </c>
      <c r="I22" t="s">
        <v>110</v>
      </c>
      <c r="J22" t="s">
        <v>111</v>
      </c>
      <c r="K22" t="s">
        <v>79</v>
      </c>
    </row>
    <row r="23" spans="1:11" x14ac:dyDescent="0.25">
      <c r="A23" s="22" t="s">
        <v>97</v>
      </c>
      <c r="B23" s="23">
        <v>1115</v>
      </c>
      <c r="C23">
        <v>8722</v>
      </c>
      <c r="D23" t="s">
        <v>82</v>
      </c>
      <c r="E23" s="1">
        <v>344</v>
      </c>
      <c r="F23" s="1">
        <v>502</v>
      </c>
      <c r="G23" s="1">
        <f t="shared" si="0"/>
        <v>158</v>
      </c>
      <c r="H23" s="1">
        <f t="shared" si="1"/>
        <v>31.6</v>
      </c>
      <c r="I23" t="s">
        <v>110</v>
      </c>
      <c r="J23" t="s">
        <v>111</v>
      </c>
      <c r="K23" t="s">
        <v>81</v>
      </c>
    </row>
    <row r="24" spans="1:11" x14ac:dyDescent="0.25">
      <c r="A24" s="22" t="s">
        <v>97</v>
      </c>
      <c r="B24" s="23">
        <v>1119</v>
      </c>
      <c r="C24">
        <v>2242</v>
      </c>
      <c r="D24" t="s">
        <v>88</v>
      </c>
      <c r="E24" s="1">
        <v>60</v>
      </c>
      <c r="F24" s="1">
        <v>124</v>
      </c>
      <c r="G24" s="1">
        <f t="shared" si="0"/>
        <v>64</v>
      </c>
      <c r="H24" s="1">
        <f t="shared" si="1"/>
        <v>12.8</v>
      </c>
      <c r="I24" t="s">
        <v>110</v>
      </c>
      <c r="J24" t="s">
        <v>111</v>
      </c>
      <c r="K24" t="s">
        <v>90</v>
      </c>
    </row>
    <row r="25" spans="1:11" x14ac:dyDescent="0.25">
      <c r="A25" s="22" t="s">
        <v>98</v>
      </c>
      <c r="B25" s="23">
        <v>1127</v>
      </c>
      <c r="C25">
        <v>8722</v>
      </c>
      <c r="D25" t="s">
        <v>82</v>
      </c>
      <c r="E25" s="1">
        <v>344</v>
      </c>
      <c r="F25" s="1">
        <v>502</v>
      </c>
      <c r="G25" s="1">
        <f t="shared" si="0"/>
        <v>158</v>
      </c>
      <c r="H25" s="1">
        <f t="shared" si="1"/>
        <v>31.6</v>
      </c>
      <c r="I25" t="s">
        <v>110</v>
      </c>
      <c r="J25" t="s">
        <v>111</v>
      </c>
      <c r="K25" t="s">
        <v>89</v>
      </c>
    </row>
    <row r="26" spans="1:11" x14ac:dyDescent="0.25">
      <c r="A26" s="22" t="s">
        <v>98</v>
      </c>
      <c r="B26" s="23">
        <v>1133</v>
      </c>
      <c r="C26">
        <v>9822</v>
      </c>
      <c r="D26" t="s">
        <v>76</v>
      </c>
      <c r="E26" s="1">
        <v>58.3</v>
      </c>
      <c r="F26" s="1">
        <v>98.4</v>
      </c>
      <c r="G26" s="1">
        <f t="shared" si="0"/>
        <v>40.100000000000009</v>
      </c>
      <c r="H26" s="1">
        <f t="shared" si="1"/>
        <v>8.0200000000000014</v>
      </c>
      <c r="I26" t="s">
        <v>110</v>
      </c>
      <c r="J26" t="s">
        <v>111</v>
      </c>
      <c r="K26" t="s">
        <v>81</v>
      </c>
    </row>
    <row r="27" spans="1:11" x14ac:dyDescent="0.25">
      <c r="A27" s="22" t="s">
        <v>98</v>
      </c>
      <c r="B27" s="23">
        <v>1135</v>
      </c>
      <c r="C27">
        <v>8722</v>
      </c>
      <c r="D27" t="s">
        <v>82</v>
      </c>
      <c r="E27" s="1">
        <v>344</v>
      </c>
      <c r="F27" s="1">
        <v>502</v>
      </c>
      <c r="G27" s="1">
        <f t="shared" si="0"/>
        <v>158</v>
      </c>
      <c r="H27" s="1">
        <f t="shared" si="1"/>
        <v>31.6</v>
      </c>
      <c r="I27" t="s">
        <v>110</v>
      </c>
      <c r="J27" t="s">
        <v>111</v>
      </c>
      <c r="K27" t="s">
        <v>89</v>
      </c>
    </row>
    <row r="28" spans="1:11" x14ac:dyDescent="0.25">
      <c r="A28" s="22" t="s">
        <v>98</v>
      </c>
      <c r="B28" s="23">
        <v>1138</v>
      </c>
      <c r="C28">
        <v>8722</v>
      </c>
      <c r="D28" t="s">
        <v>82</v>
      </c>
      <c r="E28" s="1">
        <v>344</v>
      </c>
      <c r="F28" s="1">
        <v>502</v>
      </c>
      <c r="G28" s="1">
        <f t="shared" si="0"/>
        <v>158</v>
      </c>
      <c r="H28" s="1">
        <f t="shared" si="1"/>
        <v>31.6</v>
      </c>
      <c r="I28" t="s">
        <v>110</v>
      </c>
      <c r="J28" t="s">
        <v>111</v>
      </c>
      <c r="K28" t="s">
        <v>90</v>
      </c>
    </row>
    <row r="29" spans="1:11" x14ac:dyDescent="0.25">
      <c r="A29" s="22" t="s">
        <v>99</v>
      </c>
      <c r="B29" s="23">
        <v>1147</v>
      </c>
      <c r="C29">
        <v>9822</v>
      </c>
      <c r="D29" t="s">
        <v>76</v>
      </c>
      <c r="E29" s="1">
        <v>58.3</v>
      </c>
      <c r="F29" s="1">
        <v>98.4</v>
      </c>
      <c r="G29" s="1">
        <f t="shared" si="0"/>
        <v>40.100000000000009</v>
      </c>
      <c r="H29" s="1">
        <f t="shared" si="1"/>
        <v>8.0200000000000014</v>
      </c>
      <c r="I29" t="s">
        <v>110</v>
      </c>
      <c r="J29" t="s">
        <v>111</v>
      </c>
      <c r="K29" t="s">
        <v>79</v>
      </c>
    </row>
    <row r="30" spans="1:11" x14ac:dyDescent="0.25">
      <c r="A30" s="22" t="s">
        <v>99</v>
      </c>
      <c r="B30" s="23">
        <v>1149</v>
      </c>
      <c r="C30">
        <v>8722</v>
      </c>
      <c r="D30" t="s">
        <v>82</v>
      </c>
      <c r="E30" s="1">
        <v>344</v>
      </c>
      <c r="F30" s="1">
        <v>502</v>
      </c>
      <c r="G30" s="1">
        <f t="shared" si="0"/>
        <v>158</v>
      </c>
      <c r="H30" s="1">
        <f t="shared" si="1"/>
        <v>31.6</v>
      </c>
      <c r="I30" t="s">
        <v>110</v>
      </c>
      <c r="J30" t="s">
        <v>111</v>
      </c>
      <c r="K30" t="s">
        <v>81</v>
      </c>
    </row>
    <row r="31" spans="1:11" x14ac:dyDescent="0.25">
      <c r="A31" s="22" t="s">
        <v>100</v>
      </c>
      <c r="B31" s="23">
        <v>1152</v>
      </c>
      <c r="C31">
        <v>4421</v>
      </c>
      <c r="D31" t="s">
        <v>85</v>
      </c>
      <c r="E31" s="1">
        <v>45</v>
      </c>
      <c r="F31" s="1">
        <v>87</v>
      </c>
      <c r="G31" s="1">
        <f t="shared" si="0"/>
        <v>42</v>
      </c>
      <c r="H31" s="1">
        <f t="shared" si="1"/>
        <v>8.4</v>
      </c>
      <c r="I31" t="s">
        <v>110</v>
      </c>
      <c r="J31" t="s">
        <v>111</v>
      </c>
      <c r="K31" t="s">
        <v>89</v>
      </c>
    </row>
    <row r="32" spans="1:11" x14ac:dyDescent="0.25">
      <c r="A32" s="22" t="s">
        <v>101</v>
      </c>
      <c r="B32" s="23">
        <v>1158</v>
      </c>
      <c r="C32">
        <v>8722</v>
      </c>
      <c r="D32" t="s">
        <v>82</v>
      </c>
      <c r="E32" s="1">
        <v>344</v>
      </c>
      <c r="F32" s="1">
        <v>502</v>
      </c>
      <c r="G32" s="1">
        <f t="shared" si="0"/>
        <v>158</v>
      </c>
      <c r="H32" s="1">
        <f t="shared" si="1"/>
        <v>31.6</v>
      </c>
      <c r="I32" t="s">
        <v>110</v>
      </c>
      <c r="J32" t="s">
        <v>111</v>
      </c>
      <c r="K32" t="s">
        <v>89</v>
      </c>
    </row>
    <row r="33" spans="1:11" x14ac:dyDescent="0.25">
      <c r="A33" s="22" t="s">
        <v>101</v>
      </c>
      <c r="B33" s="23">
        <v>1162</v>
      </c>
      <c r="C33">
        <v>9212</v>
      </c>
      <c r="D33" t="s">
        <v>86</v>
      </c>
      <c r="E33" s="1">
        <v>4</v>
      </c>
      <c r="F33" s="1">
        <v>7</v>
      </c>
      <c r="G33" s="1">
        <f t="shared" si="0"/>
        <v>3</v>
      </c>
      <c r="H33" s="1">
        <f t="shared" si="1"/>
        <v>0.30000000000000004</v>
      </c>
      <c r="I33" t="s">
        <v>110</v>
      </c>
      <c r="J33" t="s">
        <v>111</v>
      </c>
      <c r="K33" t="s">
        <v>81</v>
      </c>
    </row>
    <row r="34" spans="1:11" x14ac:dyDescent="0.25">
      <c r="A34" s="22" t="s">
        <v>102</v>
      </c>
      <c r="B34" s="23">
        <v>1170</v>
      </c>
      <c r="C34">
        <v>4421</v>
      </c>
      <c r="D34" t="s">
        <v>85</v>
      </c>
      <c r="E34" s="1">
        <v>45</v>
      </c>
      <c r="F34" s="1">
        <v>87</v>
      </c>
      <c r="G34" s="1">
        <f t="shared" ref="G34:G65" si="2">F34-E34</f>
        <v>42</v>
      </c>
      <c r="H34" s="1">
        <f t="shared" ref="H34:H65" si="3">IF(F34&gt;50,G34*0.2, G34*0.1)</f>
        <v>8.4</v>
      </c>
      <c r="I34" t="s">
        <v>110</v>
      </c>
      <c r="J34" t="s">
        <v>111</v>
      </c>
      <c r="K34" t="s">
        <v>79</v>
      </c>
    </row>
    <row r="35" spans="1:11" x14ac:dyDescent="0.25">
      <c r="A35" s="22" t="s">
        <v>75</v>
      </c>
      <c r="B35" s="23">
        <v>1002</v>
      </c>
      <c r="C35">
        <v>2877</v>
      </c>
      <c r="D35" t="s">
        <v>78</v>
      </c>
      <c r="E35" s="1">
        <v>11.4</v>
      </c>
      <c r="F35" s="1">
        <v>16.3</v>
      </c>
      <c r="G35" s="1">
        <f t="shared" si="2"/>
        <v>4.9000000000000004</v>
      </c>
      <c r="H35" s="1">
        <f t="shared" si="3"/>
        <v>0.49000000000000005</v>
      </c>
      <c r="I35" t="s">
        <v>112</v>
      </c>
      <c r="J35" t="s">
        <v>113</v>
      </c>
      <c r="K35" t="s">
        <v>79</v>
      </c>
    </row>
    <row r="36" spans="1:11" x14ac:dyDescent="0.25">
      <c r="A36" s="22" t="s">
        <v>75</v>
      </c>
      <c r="B36" s="23">
        <v>1010</v>
      </c>
      <c r="C36">
        <v>2877</v>
      </c>
      <c r="D36" t="s">
        <v>78</v>
      </c>
      <c r="E36" s="1">
        <v>11.4</v>
      </c>
      <c r="F36" s="1">
        <v>16.3</v>
      </c>
      <c r="G36" s="1">
        <f t="shared" si="2"/>
        <v>4.9000000000000004</v>
      </c>
      <c r="H36" s="1">
        <f t="shared" si="3"/>
        <v>0.49000000000000005</v>
      </c>
      <c r="I36" t="s">
        <v>112</v>
      </c>
      <c r="J36" t="s">
        <v>113</v>
      </c>
      <c r="K36" t="s">
        <v>84</v>
      </c>
    </row>
    <row r="37" spans="1:11" x14ac:dyDescent="0.25">
      <c r="A37" s="22" t="s">
        <v>75</v>
      </c>
      <c r="B37" s="23">
        <v>1011</v>
      </c>
      <c r="C37">
        <v>2877</v>
      </c>
      <c r="D37" t="s">
        <v>78</v>
      </c>
      <c r="E37" s="1">
        <v>11.4</v>
      </c>
      <c r="F37" s="1">
        <v>16.3</v>
      </c>
      <c r="G37" s="1">
        <f t="shared" si="2"/>
        <v>4.9000000000000004</v>
      </c>
      <c r="H37" s="1">
        <f t="shared" si="3"/>
        <v>0.49000000000000005</v>
      </c>
      <c r="I37" t="s">
        <v>112</v>
      </c>
      <c r="J37" t="s">
        <v>113</v>
      </c>
      <c r="K37" t="s">
        <v>81</v>
      </c>
    </row>
    <row r="38" spans="1:11" x14ac:dyDescent="0.25">
      <c r="A38" s="22" t="s">
        <v>87</v>
      </c>
      <c r="B38" s="23">
        <v>1017</v>
      </c>
      <c r="C38">
        <v>2242</v>
      </c>
      <c r="D38" t="s">
        <v>88</v>
      </c>
      <c r="E38" s="1">
        <v>60</v>
      </c>
      <c r="F38" s="1">
        <v>124</v>
      </c>
      <c r="G38" s="1">
        <f t="shared" si="2"/>
        <v>64</v>
      </c>
      <c r="H38" s="1">
        <f t="shared" si="3"/>
        <v>12.8</v>
      </c>
      <c r="I38" t="s">
        <v>112</v>
      </c>
      <c r="J38" t="s">
        <v>113</v>
      </c>
      <c r="K38" t="s">
        <v>77</v>
      </c>
    </row>
    <row r="39" spans="1:11" x14ac:dyDescent="0.25">
      <c r="A39" s="22" t="s">
        <v>87</v>
      </c>
      <c r="B39" s="23">
        <v>1021</v>
      </c>
      <c r="C39">
        <v>1109</v>
      </c>
      <c r="D39" t="s">
        <v>83</v>
      </c>
      <c r="E39" s="1">
        <v>3</v>
      </c>
      <c r="F39" s="1">
        <v>8</v>
      </c>
      <c r="G39" s="1">
        <f t="shared" si="2"/>
        <v>5</v>
      </c>
      <c r="H39" s="1">
        <f t="shared" si="3"/>
        <v>0.5</v>
      </c>
      <c r="I39" t="s">
        <v>112</v>
      </c>
      <c r="J39" t="s">
        <v>113</v>
      </c>
      <c r="K39" t="s">
        <v>84</v>
      </c>
    </row>
    <row r="40" spans="1:11" x14ac:dyDescent="0.25">
      <c r="A40" s="22" t="s">
        <v>87</v>
      </c>
      <c r="B40" s="23">
        <v>1024</v>
      </c>
      <c r="C40">
        <v>9212</v>
      </c>
      <c r="D40" t="s">
        <v>86</v>
      </c>
      <c r="E40" s="1">
        <v>4</v>
      </c>
      <c r="F40" s="1">
        <v>7</v>
      </c>
      <c r="G40" s="1">
        <f t="shared" si="2"/>
        <v>3</v>
      </c>
      <c r="H40" s="1">
        <f t="shared" si="3"/>
        <v>0.30000000000000004</v>
      </c>
      <c r="I40" t="s">
        <v>112</v>
      </c>
      <c r="J40" t="s">
        <v>113</v>
      </c>
      <c r="K40" t="s">
        <v>90</v>
      </c>
    </row>
    <row r="41" spans="1:11" x14ac:dyDescent="0.25">
      <c r="A41" s="22" t="s">
        <v>87</v>
      </c>
      <c r="B41" s="23">
        <v>1029</v>
      </c>
      <c r="C41">
        <v>2499</v>
      </c>
      <c r="D41" t="s">
        <v>80</v>
      </c>
      <c r="E41" s="1">
        <v>6.2</v>
      </c>
      <c r="F41" s="1">
        <v>9.1999999999999993</v>
      </c>
      <c r="G41" s="1">
        <f t="shared" si="2"/>
        <v>2.9999999999999991</v>
      </c>
      <c r="H41" s="1">
        <f t="shared" si="3"/>
        <v>0.29999999999999993</v>
      </c>
      <c r="I41" t="s">
        <v>112</v>
      </c>
      <c r="J41" t="s">
        <v>113</v>
      </c>
      <c r="K41" t="s">
        <v>81</v>
      </c>
    </row>
    <row r="42" spans="1:11" x14ac:dyDescent="0.25">
      <c r="A42" s="22" t="s">
        <v>87</v>
      </c>
      <c r="B42" s="23">
        <v>1030</v>
      </c>
      <c r="C42">
        <v>4421</v>
      </c>
      <c r="D42" t="s">
        <v>85</v>
      </c>
      <c r="E42" s="1">
        <v>45</v>
      </c>
      <c r="F42" s="1">
        <v>87</v>
      </c>
      <c r="G42" s="1">
        <f t="shared" si="2"/>
        <v>42</v>
      </c>
      <c r="H42" s="1">
        <f t="shared" si="3"/>
        <v>8.4</v>
      </c>
      <c r="I42" t="s">
        <v>112</v>
      </c>
      <c r="J42" t="s">
        <v>113</v>
      </c>
      <c r="K42" t="s">
        <v>89</v>
      </c>
    </row>
    <row r="43" spans="1:11" x14ac:dyDescent="0.25">
      <c r="A43" s="22" t="s">
        <v>87</v>
      </c>
      <c r="B43" s="23">
        <v>1031</v>
      </c>
      <c r="C43">
        <v>1109</v>
      </c>
      <c r="D43" t="s">
        <v>83</v>
      </c>
      <c r="E43" s="1">
        <v>3</v>
      </c>
      <c r="F43" s="1">
        <v>8</v>
      </c>
      <c r="G43" s="1">
        <f t="shared" si="2"/>
        <v>5</v>
      </c>
      <c r="H43" s="1">
        <f t="shared" si="3"/>
        <v>0.5</v>
      </c>
      <c r="I43" t="s">
        <v>112</v>
      </c>
      <c r="J43" t="s">
        <v>113</v>
      </c>
      <c r="K43" t="s">
        <v>79</v>
      </c>
    </row>
    <row r="44" spans="1:11" x14ac:dyDescent="0.25">
      <c r="A44" s="22" t="s">
        <v>87</v>
      </c>
      <c r="B44" s="23">
        <v>1033</v>
      </c>
      <c r="C44">
        <v>9822</v>
      </c>
      <c r="D44" t="s">
        <v>76</v>
      </c>
      <c r="E44" s="1">
        <v>58.3</v>
      </c>
      <c r="F44" s="1">
        <v>98.4</v>
      </c>
      <c r="G44" s="1">
        <f t="shared" si="2"/>
        <v>40.100000000000009</v>
      </c>
      <c r="H44" s="1">
        <f t="shared" si="3"/>
        <v>8.0200000000000014</v>
      </c>
      <c r="I44" t="s">
        <v>112</v>
      </c>
      <c r="J44" t="s">
        <v>113</v>
      </c>
      <c r="K44" t="s">
        <v>79</v>
      </c>
    </row>
    <row r="45" spans="1:11" x14ac:dyDescent="0.25">
      <c r="A45" s="22" t="s">
        <v>87</v>
      </c>
      <c r="B45" s="23">
        <v>1034</v>
      </c>
      <c r="C45">
        <v>2877</v>
      </c>
      <c r="D45" t="s">
        <v>78</v>
      </c>
      <c r="E45" s="1">
        <v>11.4</v>
      </c>
      <c r="F45" s="1">
        <v>16.3</v>
      </c>
      <c r="G45" s="1">
        <f t="shared" si="2"/>
        <v>4.9000000000000004</v>
      </c>
      <c r="H45" s="1">
        <f t="shared" si="3"/>
        <v>0.49000000000000005</v>
      </c>
      <c r="I45" t="s">
        <v>112</v>
      </c>
      <c r="J45" t="s">
        <v>113</v>
      </c>
      <c r="K45" t="s">
        <v>84</v>
      </c>
    </row>
    <row r="46" spans="1:11" x14ac:dyDescent="0.25">
      <c r="A46" s="22" t="s">
        <v>92</v>
      </c>
      <c r="B46" s="23">
        <v>1036</v>
      </c>
      <c r="C46">
        <v>2499</v>
      </c>
      <c r="D46" t="s">
        <v>80</v>
      </c>
      <c r="E46" s="1">
        <v>6.2</v>
      </c>
      <c r="F46" s="1">
        <v>9.1999999999999993</v>
      </c>
      <c r="G46" s="1">
        <f t="shared" si="2"/>
        <v>2.9999999999999991</v>
      </c>
      <c r="H46" s="1">
        <f t="shared" si="3"/>
        <v>0.29999999999999993</v>
      </c>
      <c r="I46" t="s">
        <v>112</v>
      </c>
      <c r="J46" t="s">
        <v>113</v>
      </c>
      <c r="K46" t="s">
        <v>89</v>
      </c>
    </row>
    <row r="47" spans="1:11" x14ac:dyDescent="0.25">
      <c r="A47" s="22" t="s">
        <v>92</v>
      </c>
      <c r="B47" s="23">
        <v>1037</v>
      </c>
      <c r="C47">
        <v>6622</v>
      </c>
      <c r="D47" t="s">
        <v>93</v>
      </c>
      <c r="E47" s="1">
        <v>42</v>
      </c>
      <c r="F47" s="1">
        <v>77</v>
      </c>
      <c r="G47" s="1">
        <f t="shared" si="2"/>
        <v>35</v>
      </c>
      <c r="H47" s="1">
        <f t="shared" si="3"/>
        <v>7</v>
      </c>
      <c r="I47" t="s">
        <v>112</v>
      </c>
      <c r="J47" t="s">
        <v>113</v>
      </c>
      <c r="K47" t="s">
        <v>89</v>
      </c>
    </row>
    <row r="48" spans="1:11" x14ac:dyDescent="0.25">
      <c r="A48" s="22" t="s">
        <v>92</v>
      </c>
      <c r="B48" s="23">
        <v>1038</v>
      </c>
      <c r="C48">
        <v>2499</v>
      </c>
      <c r="D48" t="s">
        <v>80</v>
      </c>
      <c r="E48" s="1">
        <v>6.2</v>
      </c>
      <c r="F48" s="1">
        <v>9.1999999999999993</v>
      </c>
      <c r="G48" s="1">
        <f t="shared" si="2"/>
        <v>2.9999999999999991</v>
      </c>
      <c r="H48" s="1">
        <f t="shared" si="3"/>
        <v>0.29999999999999993</v>
      </c>
      <c r="I48" t="s">
        <v>112</v>
      </c>
      <c r="J48" t="s">
        <v>113</v>
      </c>
      <c r="K48" t="s">
        <v>89</v>
      </c>
    </row>
    <row r="49" spans="1:11" x14ac:dyDescent="0.25">
      <c r="A49" s="22" t="s">
        <v>92</v>
      </c>
      <c r="B49" s="23">
        <v>1039</v>
      </c>
      <c r="C49">
        <v>2877</v>
      </c>
      <c r="D49" t="s">
        <v>78</v>
      </c>
      <c r="E49" s="1">
        <v>11.4</v>
      </c>
      <c r="F49" s="1">
        <v>16.3</v>
      </c>
      <c r="G49" s="1">
        <f t="shared" si="2"/>
        <v>4.9000000000000004</v>
      </c>
      <c r="H49" s="1">
        <f t="shared" si="3"/>
        <v>0.49000000000000005</v>
      </c>
      <c r="I49" t="s">
        <v>112</v>
      </c>
      <c r="J49" t="s">
        <v>113</v>
      </c>
      <c r="K49" t="s">
        <v>79</v>
      </c>
    </row>
    <row r="50" spans="1:11" x14ac:dyDescent="0.25">
      <c r="A50" s="22" t="s">
        <v>92</v>
      </c>
      <c r="B50" s="23">
        <v>1040</v>
      </c>
      <c r="C50">
        <v>1109</v>
      </c>
      <c r="D50" t="s">
        <v>83</v>
      </c>
      <c r="E50" s="1">
        <v>3</v>
      </c>
      <c r="F50" s="1">
        <v>8</v>
      </c>
      <c r="G50" s="1">
        <f t="shared" si="2"/>
        <v>5</v>
      </c>
      <c r="H50" s="1">
        <f t="shared" si="3"/>
        <v>0.5</v>
      </c>
      <c r="I50" t="s">
        <v>112</v>
      </c>
      <c r="J50" t="s">
        <v>113</v>
      </c>
      <c r="K50" t="s">
        <v>81</v>
      </c>
    </row>
    <row r="51" spans="1:11" x14ac:dyDescent="0.25">
      <c r="A51" s="22" t="s">
        <v>92</v>
      </c>
      <c r="B51" s="23">
        <v>1046</v>
      </c>
      <c r="C51">
        <v>6119</v>
      </c>
      <c r="D51" t="s">
        <v>91</v>
      </c>
      <c r="E51" s="1">
        <v>9</v>
      </c>
      <c r="F51" s="1">
        <v>14</v>
      </c>
      <c r="G51" s="1">
        <f t="shared" si="2"/>
        <v>5</v>
      </c>
      <c r="H51" s="1">
        <f t="shared" si="3"/>
        <v>0.5</v>
      </c>
      <c r="I51" t="s">
        <v>112</v>
      </c>
      <c r="J51" t="s">
        <v>113</v>
      </c>
      <c r="K51" t="s">
        <v>90</v>
      </c>
    </row>
    <row r="52" spans="1:11" x14ac:dyDescent="0.25">
      <c r="A52" s="22" t="s">
        <v>94</v>
      </c>
      <c r="B52" s="23">
        <v>1055</v>
      </c>
      <c r="C52">
        <v>6119</v>
      </c>
      <c r="D52" t="s">
        <v>91</v>
      </c>
      <c r="E52" s="1">
        <v>9</v>
      </c>
      <c r="F52" s="1">
        <v>14</v>
      </c>
      <c r="G52" s="1">
        <f t="shared" si="2"/>
        <v>5</v>
      </c>
      <c r="H52" s="1">
        <f t="shared" si="3"/>
        <v>0.5</v>
      </c>
      <c r="I52" t="s">
        <v>112</v>
      </c>
      <c r="J52" t="s">
        <v>113</v>
      </c>
      <c r="K52" t="s">
        <v>89</v>
      </c>
    </row>
    <row r="53" spans="1:11" x14ac:dyDescent="0.25">
      <c r="A53" s="22" t="s">
        <v>94</v>
      </c>
      <c r="B53" s="23">
        <v>1057</v>
      </c>
      <c r="C53">
        <v>2499</v>
      </c>
      <c r="D53" t="s">
        <v>80</v>
      </c>
      <c r="E53" s="1">
        <v>6.2</v>
      </c>
      <c r="F53" s="1">
        <v>9.1999999999999993</v>
      </c>
      <c r="G53" s="1">
        <f t="shared" si="2"/>
        <v>2.9999999999999991</v>
      </c>
      <c r="H53" s="1">
        <f t="shared" si="3"/>
        <v>0.29999999999999993</v>
      </c>
      <c r="I53" t="s">
        <v>112</v>
      </c>
      <c r="J53" t="s">
        <v>113</v>
      </c>
      <c r="K53" t="s">
        <v>79</v>
      </c>
    </row>
    <row r="54" spans="1:11" x14ac:dyDescent="0.25">
      <c r="A54" s="22" t="s">
        <v>95</v>
      </c>
      <c r="B54" s="23">
        <v>1068</v>
      </c>
      <c r="C54">
        <v>6119</v>
      </c>
      <c r="D54" t="s">
        <v>91</v>
      </c>
      <c r="E54" s="1">
        <v>9</v>
      </c>
      <c r="F54" s="1">
        <v>14</v>
      </c>
      <c r="G54" s="1">
        <f t="shared" si="2"/>
        <v>5</v>
      </c>
      <c r="H54" s="1">
        <f t="shared" si="3"/>
        <v>0.5</v>
      </c>
      <c r="I54" t="s">
        <v>112</v>
      </c>
      <c r="J54" t="s">
        <v>113</v>
      </c>
      <c r="K54" t="s">
        <v>79</v>
      </c>
    </row>
    <row r="55" spans="1:11" x14ac:dyDescent="0.25">
      <c r="A55" s="22" t="s">
        <v>95</v>
      </c>
      <c r="B55" s="23">
        <v>1076</v>
      </c>
      <c r="C55">
        <v>1109</v>
      </c>
      <c r="D55" t="s">
        <v>83</v>
      </c>
      <c r="E55" s="1">
        <v>3</v>
      </c>
      <c r="F55" s="1">
        <v>8</v>
      </c>
      <c r="G55" s="1">
        <f t="shared" si="2"/>
        <v>5</v>
      </c>
      <c r="H55" s="1">
        <f t="shared" si="3"/>
        <v>0.5</v>
      </c>
      <c r="I55" t="s">
        <v>112</v>
      </c>
      <c r="J55" t="s">
        <v>113</v>
      </c>
      <c r="K55" t="s">
        <v>81</v>
      </c>
    </row>
    <row r="56" spans="1:11" x14ac:dyDescent="0.25">
      <c r="A56" s="22" t="s">
        <v>95</v>
      </c>
      <c r="B56" s="23">
        <v>1078</v>
      </c>
      <c r="C56">
        <v>2877</v>
      </c>
      <c r="D56" t="s">
        <v>78</v>
      </c>
      <c r="E56" s="1">
        <v>11.4</v>
      </c>
      <c r="F56" s="1">
        <v>16.3</v>
      </c>
      <c r="G56" s="1">
        <f t="shared" si="2"/>
        <v>4.9000000000000004</v>
      </c>
      <c r="H56" s="1">
        <f t="shared" si="3"/>
        <v>0.49000000000000005</v>
      </c>
      <c r="I56" t="s">
        <v>112</v>
      </c>
      <c r="J56" t="s">
        <v>113</v>
      </c>
      <c r="K56" t="s">
        <v>89</v>
      </c>
    </row>
    <row r="57" spans="1:11" x14ac:dyDescent="0.25">
      <c r="A57" s="22" t="s">
        <v>96</v>
      </c>
      <c r="B57" s="23">
        <v>1079</v>
      </c>
      <c r="C57">
        <v>2877</v>
      </c>
      <c r="D57" t="s">
        <v>78</v>
      </c>
      <c r="E57" s="1">
        <v>11.4</v>
      </c>
      <c r="F57" s="1">
        <v>16.3</v>
      </c>
      <c r="G57" s="1">
        <f t="shared" si="2"/>
        <v>4.9000000000000004</v>
      </c>
      <c r="H57" s="1">
        <f t="shared" si="3"/>
        <v>0.49000000000000005</v>
      </c>
      <c r="I57" t="s">
        <v>112</v>
      </c>
      <c r="J57" t="s">
        <v>113</v>
      </c>
      <c r="K57" t="s">
        <v>77</v>
      </c>
    </row>
    <row r="58" spans="1:11" x14ac:dyDescent="0.25">
      <c r="A58" s="22" t="s">
        <v>96</v>
      </c>
      <c r="B58" s="23">
        <v>1093</v>
      </c>
      <c r="C58">
        <v>6119</v>
      </c>
      <c r="D58" t="s">
        <v>91</v>
      </c>
      <c r="E58" s="1">
        <v>9</v>
      </c>
      <c r="F58" s="1">
        <v>14</v>
      </c>
      <c r="G58" s="1">
        <f t="shared" si="2"/>
        <v>5</v>
      </c>
      <c r="H58" s="1">
        <f t="shared" si="3"/>
        <v>0.5</v>
      </c>
      <c r="I58" t="s">
        <v>112</v>
      </c>
      <c r="J58" t="s">
        <v>113</v>
      </c>
      <c r="K58" t="s">
        <v>81</v>
      </c>
    </row>
    <row r="59" spans="1:11" x14ac:dyDescent="0.25">
      <c r="A59" s="22" t="s">
        <v>96</v>
      </c>
      <c r="B59" s="23">
        <v>1098</v>
      </c>
      <c r="C59">
        <v>2877</v>
      </c>
      <c r="D59" t="s">
        <v>78</v>
      </c>
      <c r="E59" s="1">
        <v>11.4</v>
      </c>
      <c r="F59" s="1">
        <v>16.3</v>
      </c>
      <c r="G59" s="1">
        <f t="shared" si="2"/>
        <v>4.9000000000000004</v>
      </c>
      <c r="H59" s="1">
        <f t="shared" si="3"/>
        <v>0.49000000000000005</v>
      </c>
      <c r="I59" t="s">
        <v>112</v>
      </c>
      <c r="J59" t="s">
        <v>113</v>
      </c>
      <c r="K59" t="s">
        <v>77</v>
      </c>
    </row>
    <row r="60" spans="1:11" x14ac:dyDescent="0.25">
      <c r="A60" s="22" t="s">
        <v>97</v>
      </c>
      <c r="B60" s="23">
        <v>1102</v>
      </c>
      <c r="C60">
        <v>2242</v>
      </c>
      <c r="D60" t="s">
        <v>88</v>
      </c>
      <c r="E60" s="1">
        <v>60</v>
      </c>
      <c r="F60" s="1">
        <v>124</v>
      </c>
      <c r="G60" s="1">
        <f t="shared" si="2"/>
        <v>64</v>
      </c>
      <c r="H60" s="1">
        <f t="shared" si="3"/>
        <v>12.8</v>
      </c>
      <c r="I60" t="s">
        <v>112</v>
      </c>
      <c r="J60" t="s">
        <v>113</v>
      </c>
      <c r="K60" t="s">
        <v>89</v>
      </c>
    </row>
    <row r="61" spans="1:11" x14ac:dyDescent="0.25">
      <c r="A61" s="22" t="s">
        <v>97</v>
      </c>
      <c r="B61" s="23">
        <v>1103</v>
      </c>
      <c r="C61">
        <v>2877</v>
      </c>
      <c r="D61" t="s">
        <v>78</v>
      </c>
      <c r="E61" s="1">
        <v>11.4</v>
      </c>
      <c r="F61" s="1">
        <v>16.3</v>
      </c>
      <c r="G61" s="1">
        <f t="shared" si="2"/>
        <v>4.9000000000000004</v>
      </c>
      <c r="H61" s="1">
        <f t="shared" si="3"/>
        <v>0.49000000000000005</v>
      </c>
      <c r="I61" t="s">
        <v>112</v>
      </c>
      <c r="J61" t="s">
        <v>113</v>
      </c>
      <c r="K61" t="s">
        <v>81</v>
      </c>
    </row>
    <row r="62" spans="1:11" x14ac:dyDescent="0.25">
      <c r="A62" s="22" t="s">
        <v>97</v>
      </c>
      <c r="B62" s="23">
        <v>1105</v>
      </c>
      <c r="C62">
        <v>2499</v>
      </c>
      <c r="D62" t="s">
        <v>80</v>
      </c>
      <c r="E62" s="1">
        <v>6.2</v>
      </c>
      <c r="F62" s="1">
        <v>9.1999999999999993</v>
      </c>
      <c r="G62" s="1">
        <f t="shared" si="2"/>
        <v>2.9999999999999991</v>
      </c>
      <c r="H62" s="1">
        <f t="shared" si="3"/>
        <v>0.29999999999999993</v>
      </c>
      <c r="I62" t="s">
        <v>112</v>
      </c>
      <c r="J62" t="s">
        <v>113</v>
      </c>
      <c r="K62" t="s">
        <v>81</v>
      </c>
    </row>
    <row r="63" spans="1:11" x14ac:dyDescent="0.25">
      <c r="A63" s="22" t="s">
        <v>97</v>
      </c>
      <c r="B63" s="23">
        <v>1106</v>
      </c>
      <c r="C63">
        <v>9822</v>
      </c>
      <c r="D63" t="s">
        <v>76</v>
      </c>
      <c r="E63" s="1">
        <v>58.3</v>
      </c>
      <c r="F63" s="1">
        <v>98.4</v>
      </c>
      <c r="G63" s="1">
        <f t="shared" si="2"/>
        <v>40.100000000000009</v>
      </c>
      <c r="H63" s="1">
        <f t="shared" si="3"/>
        <v>8.0200000000000014</v>
      </c>
      <c r="I63" t="s">
        <v>112</v>
      </c>
      <c r="J63" t="s">
        <v>113</v>
      </c>
      <c r="K63" t="s">
        <v>79</v>
      </c>
    </row>
    <row r="64" spans="1:11" x14ac:dyDescent="0.25">
      <c r="A64" s="22" t="s">
        <v>97</v>
      </c>
      <c r="B64" s="23">
        <v>1109</v>
      </c>
      <c r="C64">
        <v>8722</v>
      </c>
      <c r="D64" t="s">
        <v>82</v>
      </c>
      <c r="E64" s="1">
        <v>344</v>
      </c>
      <c r="F64" s="1">
        <v>502</v>
      </c>
      <c r="G64" s="1">
        <f t="shared" si="2"/>
        <v>158</v>
      </c>
      <c r="H64" s="1">
        <f t="shared" si="3"/>
        <v>31.6</v>
      </c>
      <c r="I64" t="s">
        <v>112</v>
      </c>
      <c r="J64" t="s">
        <v>113</v>
      </c>
      <c r="K64" t="s">
        <v>79</v>
      </c>
    </row>
    <row r="65" spans="1:11" x14ac:dyDescent="0.25">
      <c r="A65" s="22" t="s">
        <v>97</v>
      </c>
      <c r="B65" s="23">
        <v>1114</v>
      </c>
      <c r="C65">
        <v>2242</v>
      </c>
      <c r="D65" t="s">
        <v>88</v>
      </c>
      <c r="E65" s="1">
        <v>60</v>
      </c>
      <c r="F65" s="1">
        <v>124</v>
      </c>
      <c r="G65" s="1">
        <f t="shared" si="2"/>
        <v>64</v>
      </c>
      <c r="H65" s="1">
        <f t="shared" si="3"/>
        <v>12.8</v>
      </c>
      <c r="I65" t="s">
        <v>112</v>
      </c>
      <c r="J65" t="s">
        <v>113</v>
      </c>
      <c r="K65" t="s">
        <v>81</v>
      </c>
    </row>
    <row r="66" spans="1:11" x14ac:dyDescent="0.25">
      <c r="A66" s="22" t="s">
        <v>97</v>
      </c>
      <c r="B66" s="23">
        <v>1118</v>
      </c>
      <c r="C66">
        <v>9822</v>
      </c>
      <c r="D66" t="s">
        <v>76</v>
      </c>
      <c r="E66" s="1">
        <v>58.3</v>
      </c>
      <c r="F66" s="1">
        <v>98.4</v>
      </c>
      <c r="G66" s="1">
        <f t="shared" ref="G66:G97" si="4">F66-E66</f>
        <v>40.100000000000009</v>
      </c>
      <c r="H66" s="1">
        <f t="shared" ref="H66:H97" si="5">IF(F66&gt;50,G66*0.2, G66*0.1)</f>
        <v>8.0200000000000014</v>
      </c>
      <c r="I66" t="s">
        <v>112</v>
      </c>
      <c r="J66" t="s">
        <v>113</v>
      </c>
      <c r="K66" t="s">
        <v>79</v>
      </c>
    </row>
    <row r="67" spans="1:11" x14ac:dyDescent="0.25">
      <c r="A67" s="22" t="s">
        <v>98</v>
      </c>
      <c r="B67" s="23">
        <v>1128</v>
      </c>
      <c r="C67">
        <v>6622</v>
      </c>
      <c r="D67" t="s">
        <v>93</v>
      </c>
      <c r="E67" s="1">
        <v>42</v>
      </c>
      <c r="F67" s="1">
        <v>77</v>
      </c>
      <c r="G67" s="1">
        <f t="shared" si="4"/>
        <v>35</v>
      </c>
      <c r="H67" s="1">
        <f t="shared" si="5"/>
        <v>7</v>
      </c>
      <c r="I67" t="s">
        <v>112</v>
      </c>
      <c r="J67" t="s">
        <v>113</v>
      </c>
      <c r="K67" t="s">
        <v>79</v>
      </c>
    </row>
    <row r="68" spans="1:11" x14ac:dyDescent="0.25">
      <c r="A68" s="22" t="s">
        <v>98</v>
      </c>
      <c r="B68" s="23">
        <v>1137</v>
      </c>
      <c r="C68">
        <v>9822</v>
      </c>
      <c r="D68" t="s">
        <v>76</v>
      </c>
      <c r="E68" s="1">
        <v>58.3</v>
      </c>
      <c r="F68" s="1">
        <v>98.4</v>
      </c>
      <c r="G68" s="1">
        <f t="shared" si="4"/>
        <v>40.100000000000009</v>
      </c>
      <c r="H68" s="1">
        <f t="shared" si="5"/>
        <v>8.0200000000000014</v>
      </c>
      <c r="I68" t="s">
        <v>112</v>
      </c>
      <c r="J68" t="s">
        <v>113</v>
      </c>
      <c r="K68" t="s">
        <v>79</v>
      </c>
    </row>
    <row r="69" spans="1:11" x14ac:dyDescent="0.25">
      <c r="A69" s="22" t="s">
        <v>98</v>
      </c>
      <c r="B69" s="23">
        <v>1140</v>
      </c>
      <c r="C69">
        <v>4421</v>
      </c>
      <c r="D69" t="s">
        <v>85</v>
      </c>
      <c r="E69" s="1">
        <v>45</v>
      </c>
      <c r="F69" s="1">
        <v>87</v>
      </c>
      <c r="G69" s="1">
        <f t="shared" si="4"/>
        <v>42</v>
      </c>
      <c r="H69" s="1">
        <f t="shared" si="5"/>
        <v>8.4</v>
      </c>
      <c r="I69" t="s">
        <v>112</v>
      </c>
      <c r="J69" t="s">
        <v>113</v>
      </c>
      <c r="K69" t="s">
        <v>89</v>
      </c>
    </row>
    <row r="70" spans="1:11" x14ac:dyDescent="0.25">
      <c r="A70" s="22" t="s">
        <v>98</v>
      </c>
      <c r="B70" s="23">
        <v>1141</v>
      </c>
      <c r="C70">
        <v>9212</v>
      </c>
      <c r="D70" t="s">
        <v>86</v>
      </c>
      <c r="E70" s="1">
        <v>4</v>
      </c>
      <c r="F70" s="1">
        <v>7</v>
      </c>
      <c r="G70" s="1">
        <f t="shared" si="4"/>
        <v>3</v>
      </c>
      <c r="H70" s="1">
        <f t="shared" si="5"/>
        <v>0.30000000000000004</v>
      </c>
      <c r="I70" t="s">
        <v>112</v>
      </c>
      <c r="J70" t="s">
        <v>113</v>
      </c>
      <c r="K70" t="s">
        <v>81</v>
      </c>
    </row>
    <row r="71" spans="1:11" x14ac:dyDescent="0.25">
      <c r="A71" s="22" t="s">
        <v>99</v>
      </c>
      <c r="B71" s="23">
        <v>1142</v>
      </c>
      <c r="C71">
        <v>2242</v>
      </c>
      <c r="D71" t="s">
        <v>88</v>
      </c>
      <c r="E71" s="1">
        <v>60</v>
      </c>
      <c r="F71" s="1">
        <v>124</v>
      </c>
      <c r="G71" s="1">
        <f t="shared" si="4"/>
        <v>64</v>
      </c>
      <c r="H71" s="1">
        <f t="shared" si="5"/>
        <v>12.8</v>
      </c>
      <c r="I71" t="s">
        <v>112</v>
      </c>
      <c r="J71" t="s">
        <v>113</v>
      </c>
      <c r="K71" t="s">
        <v>89</v>
      </c>
    </row>
    <row r="72" spans="1:11" x14ac:dyDescent="0.25">
      <c r="A72" s="22" t="s">
        <v>100</v>
      </c>
      <c r="B72" s="23">
        <v>1151</v>
      </c>
      <c r="C72">
        <v>2242</v>
      </c>
      <c r="D72" t="s">
        <v>88</v>
      </c>
      <c r="E72" s="1">
        <v>60</v>
      </c>
      <c r="F72" s="1">
        <v>124</v>
      </c>
      <c r="G72" s="1">
        <f t="shared" si="4"/>
        <v>64</v>
      </c>
      <c r="H72" s="1">
        <f t="shared" si="5"/>
        <v>12.8</v>
      </c>
      <c r="I72" t="s">
        <v>112</v>
      </c>
      <c r="J72" t="s">
        <v>113</v>
      </c>
      <c r="K72" t="s">
        <v>79</v>
      </c>
    </row>
    <row r="73" spans="1:11" x14ac:dyDescent="0.25">
      <c r="A73" s="22" t="s">
        <v>100</v>
      </c>
      <c r="B73" s="23">
        <v>1154</v>
      </c>
      <c r="C73">
        <v>9822</v>
      </c>
      <c r="D73" t="s">
        <v>76</v>
      </c>
      <c r="E73" s="1">
        <v>58.3</v>
      </c>
      <c r="F73" s="1">
        <v>98.4</v>
      </c>
      <c r="G73" s="1">
        <f t="shared" si="4"/>
        <v>40.100000000000009</v>
      </c>
      <c r="H73" s="1">
        <f t="shared" si="5"/>
        <v>8.0200000000000014</v>
      </c>
      <c r="I73" t="s">
        <v>112</v>
      </c>
      <c r="J73" t="s">
        <v>113</v>
      </c>
      <c r="K73" t="s">
        <v>89</v>
      </c>
    </row>
    <row r="74" spans="1:11" x14ac:dyDescent="0.25">
      <c r="A74" s="22" t="s">
        <v>101</v>
      </c>
      <c r="B74" s="23">
        <v>1161</v>
      </c>
      <c r="C74">
        <v>4421</v>
      </c>
      <c r="D74" t="s">
        <v>85</v>
      </c>
      <c r="E74" s="1">
        <v>45</v>
      </c>
      <c r="F74" s="1">
        <v>87</v>
      </c>
      <c r="G74" s="1">
        <f t="shared" si="4"/>
        <v>42</v>
      </c>
      <c r="H74" s="1">
        <f t="shared" si="5"/>
        <v>8.4</v>
      </c>
      <c r="I74" t="s">
        <v>112</v>
      </c>
      <c r="J74" t="s">
        <v>113</v>
      </c>
      <c r="K74" t="s">
        <v>79</v>
      </c>
    </row>
    <row r="75" spans="1:11" x14ac:dyDescent="0.25">
      <c r="A75" s="22" t="s">
        <v>102</v>
      </c>
      <c r="B75" s="23">
        <v>1171</v>
      </c>
      <c r="C75">
        <v>4421</v>
      </c>
      <c r="D75" t="s">
        <v>85</v>
      </c>
      <c r="E75" s="1">
        <v>45</v>
      </c>
      <c r="F75" s="1">
        <v>87</v>
      </c>
      <c r="G75" s="1">
        <f t="shared" si="4"/>
        <v>42</v>
      </c>
      <c r="H75" s="1">
        <f t="shared" si="5"/>
        <v>8.4</v>
      </c>
      <c r="I75" t="s">
        <v>112</v>
      </c>
      <c r="J75" t="s">
        <v>113</v>
      </c>
      <c r="K75" t="s">
        <v>89</v>
      </c>
    </row>
    <row r="76" spans="1:11" x14ac:dyDescent="0.25">
      <c r="A76" s="22" t="s">
        <v>75</v>
      </c>
      <c r="B76" s="23">
        <v>1007</v>
      </c>
      <c r="C76">
        <v>1109</v>
      </c>
      <c r="D76" t="s">
        <v>83</v>
      </c>
      <c r="E76" s="1">
        <v>3</v>
      </c>
      <c r="F76" s="1">
        <v>8</v>
      </c>
      <c r="G76" s="1">
        <f t="shared" si="4"/>
        <v>5</v>
      </c>
      <c r="H76" s="1">
        <f t="shared" si="5"/>
        <v>0.5</v>
      </c>
      <c r="I76" t="s">
        <v>115</v>
      </c>
      <c r="J76" t="s">
        <v>6</v>
      </c>
      <c r="K76" t="s">
        <v>77</v>
      </c>
    </row>
    <row r="77" spans="1:11" x14ac:dyDescent="0.25">
      <c r="A77" s="22" t="s">
        <v>75</v>
      </c>
      <c r="B77" s="23">
        <v>1013</v>
      </c>
      <c r="C77">
        <v>9212</v>
      </c>
      <c r="D77" t="s">
        <v>86</v>
      </c>
      <c r="E77" s="1">
        <v>4</v>
      </c>
      <c r="F77" s="1">
        <v>7</v>
      </c>
      <c r="G77" s="1">
        <f t="shared" si="4"/>
        <v>3</v>
      </c>
      <c r="H77" s="1">
        <f t="shared" si="5"/>
        <v>0.30000000000000004</v>
      </c>
      <c r="I77" t="s">
        <v>115</v>
      </c>
      <c r="J77" t="s">
        <v>6</v>
      </c>
      <c r="K77" t="s">
        <v>84</v>
      </c>
    </row>
    <row r="78" spans="1:11" x14ac:dyDescent="0.25">
      <c r="A78" s="22" t="s">
        <v>75</v>
      </c>
      <c r="B78" s="23">
        <v>1015</v>
      </c>
      <c r="C78">
        <v>2877</v>
      </c>
      <c r="D78" t="s">
        <v>78</v>
      </c>
      <c r="E78" s="1">
        <v>11.4</v>
      </c>
      <c r="F78" s="1">
        <v>16.3</v>
      </c>
      <c r="G78" s="1">
        <f t="shared" si="4"/>
        <v>4.9000000000000004</v>
      </c>
      <c r="H78" s="1">
        <f t="shared" si="5"/>
        <v>0.49000000000000005</v>
      </c>
      <c r="I78" t="s">
        <v>115</v>
      </c>
      <c r="J78" t="s">
        <v>6</v>
      </c>
      <c r="K78" t="s">
        <v>81</v>
      </c>
    </row>
    <row r="79" spans="1:11" x14ac:dyDescent="0.25">
      <c r="A79" s="22" t="s">
        <v>87</v>
      </c>
      <c r="B79" s="23">
        <v>1023</v>
      </c>
      <c r="C79">
        <v>1109</v>
      </c>
      <c r="D79" t="s">
        <v>83</v>
      </c>
      <c r="E79" s="1">
        <v>3</v>
      </c>
      <c r="F79" s="1">
        <v>8</v>
      </c>
      <c r="G79" s="1">
        <f t="shared" si="4"/>
        <v>5</v>
      </c>
      <c r="H79" s="1">
        <f t="shared" si="5"/>
        <v>0.5</v>
      </c>
      <c r="I79" t="s">
        <v>115</v>
      </c>
      <c r="J79" t="s">
        <v>6</v>
      </c>
      <c r="K79" t="s">
        <v>77</v>
      </c>
    </row>
    <row r="80" spans="1:11" x14ac:dyDescent="0.25">
      <c r="A80" s="22" t="s">
        <v>87</v>
      </c>
      <c r="B80" s="23">
        <v>1025</v>
      </c>
      <c r="C80">
        <v>2877</v>
      </c>
      <c r="D80" t="s">
        <v>78</v>
      </c>
      <c r="E80" s="1">
        <v>11.4</v>
      </c>
      <c r="F80" s="1">
        <v>16.3</v>
      </c>
      <c r="G80" s="1">
        <f t="shared" si="4"/>
        <v>4.9000000000000004</v>
      </c>
      <c r="H80" s="1">
        <f t="shared" si="5"/>
        <v>0.49000000000000005</v>
      </c>
      <c r="I80" t="s">
        <v>115</v>
      </c>
      <c r="J80" t="s">
        <v>6</v>
      </c>
      <c r="K80" t="s">
        <v>89</v>
      </c>
    </row>
    <row r="81" spans="1:11" x14ac:dyDescent="0.25">
      <c r="A81" s="22" t="s">
        <v>87</v>
      </c>
      <c r="B81" s="23">
        <v>1026</v>
      </c>
      <c r="C81">
        <v>6119</v>
      </c>
      <c r="D81" t="s">
        <v>91</v>
      </c>
      <c r="E81" s="1">
        <v>9</v>
      </c>
      <c r="F81" s="1">
        <v>14</v>
      </c>
      <c r="G81" s="1">
        <f t="shared" si="4"/>
        <v>5</v>
      </c>
      <c r="H81" s="1">
        <f t="shared" si="5"/>
        <v>0.5</v>
      </c>
      <c r="I81" t="s">
        <v>115</v>
      </c>
      <c r="J81" t="s">
        <v>6</v>
      </c>
      <c r="K81" t="s">
        <v>77</v>
      </c>
    </row>
    <row r="82" spans="1:11" x14ac:dyDescent="0.25">
      <c r="A82" s="22" t="s">
        <v>92</v>
      </c>
      <c r="B82" s="23">
        <v>1035</v>
      </c>
      <c r="C82">
        <v>2499</v>
      </c>
      <c r="D82" t="s">
        <v>80</v>
      </c>
      <c r="E82" s="1">
        <v>6.2</v>
      </c>
      <c r="F82" s="1">
        <v>9.1999999999999993</v>
      </c>
      <c r="G82" s="1">
        <f t="shared" si="4"/>
        <v>2.9999999999999991</v>
      </c>
      <c r="H82" s="1">
        <f t="shared" si="5"/>
        <v>0.29999999999999993</v>
      </c>
      <c r="I82" t="s">
        <v>115</v>
      </c>
      <c r="J82" t="s">
        <v>6</v>
      </c>
      <c r="K82" t="s">
        <v>79</v>
      </c>
    </row>
    <row r="83" spans="1:11" x14ac:dyDescent="0.25">
      <c r="A83" s="22" t="s">
        <v>92</v>
      </c>
      <c r="B83" s="23">
        <v>1045</v>
      </c>
      <c r="C83">
        <v>8722</v>
      </c>
      <c r="D83" t="s">
        <v>82</v>
      </c>
      <c r="E83" s="1">
        <v>344</v>
      </c>
      <c r="F83" s="1">
        <v>502</v>
      </c>
      <c r="G83" s="1">
        <f t="shared" si="4"/>
        <v>158</v>
      </c>
      <c r="H83" s="1">
        <f t="shared" si="5"/>
        <v>31.6</v>
      </c>
      <c r="I83" t="s">
        <v>115</v>
      </c>
      <c r="J83" t="s">
        <v>6</v>
      </c>
      <c r="K83" t="s">
        <v>81</v>
      </c>
    </row>
    <row r="84" spans="1:11" x14ac:dyDescent="0.25">
      <c r="A84" s="22" t="s">
        <v>92</v>
      </c>
      <c r="B84" s="23">
        <v>1047</v>
      </c>
      <c r="C84">
        <v>6622</v>
      </c>
      <c r="D84" t="s">
        <v>93</v>
      </c>
      <c r="E84" s="1">
        <v>42</v>
      </c>
      <c r="F84" s="1">
        <v>77</v>
      </c>
      <c r="G84" s="1">
        <f t="shared" si="4"/>
        <v>35</v>
      </c>
      <c r="H84" s="1">
        <f t="shared" si="5"/>
        <v>7</v>
      </c>
      <c r="I84" t="s">
        <v>115</v>
      </c>
      <c r="J84" t="s">
        <v>6</v>
      </c>
      <c r="K84" t="s">
        <v>81</v>
      </c>
    </row>
    <row r="85" spans="1:11" x14ac:dyDescent="0.25">
      <c r="A85" s="22" t="s">
        <v>94</v>
      </c>
      <c r="B85" s="23">
        <v>1058</v>
      </c>
      <c r="C85">
        <v>6119</v>
      </c>
      <c r="D85" t="s">
        <v>91</v>
      </c>
      <c r="E85" s="1">
        <v>9</v>
      </c>
      <c r="F85" s="1">
        <v>14</v>
      </c>
      <c r="G85" s="1">
        <f t="shared" si="4"/>
        <v>5</v>
      </c>
      <c r="H85" s="1">
        <f t="shared" si="5"/>
        <v>0.5</v>
      </c>
      <c r="I85" t="s">
        <v>115</v>
      </c>
      <c r="J85" t="s">
        <v>6</v>
      </c>
      <c r="K85" t="s">
        <v>81</v>
      </c>
    </row>
    <row r="86" spans="1:11" x14ac:dyDescent="0.25">
      <c r="A86" s="22" t="s">
        <v>95</v>
      </c>
      <c r="B86" s="23">
        <v>1064</v>
      </c>
      <c r="C86">
        <v>2499</v>
      </c>
      <c r="D86" t="s">
        <v>80</v>
      </c>
      <c r="E86" s="1">
        <v>6.2</v>
      </c>
      <c r="F86" s="1">
        <v>9.1999999999999993</v>
      </c>
      <c r="G86" s="1">
        <f t="shared" si="4"/>
        <v>2.9999999999999991</v>
      </c>
      <c r="H86" s="1">
        <f t="shared" si="5"/>
        <v>0.29999999999999993</v>
      </c>
      <c r="I86" t="s">
        <v>115</v>
      </c>
      <c r="J86" t="s">
        <v>6</v>
      </c>
      <c r="K86" t="s">
        <v>81</v>
      </c>
    </row>
    <row r="87" spans="1:11" x14ac:dyDescent="0.25">
      <c r="A87" s="22" t="s">
        <v>95</v>
      </c>
      <c r="B87" s="23">
        <v>1070</v>
      </c>
      <c r="C87">
        <v>2499</v>
      </c>
      <c r="D87" t="s">
        <v>80</v>
      </c>
      <c r="E87" s="1">
        <v>6.2</v>
      </c>
      <c r="F87" s="1">
        <v>9.1999999999999993</v>
      </c>
      <c r="G87" s="1">
        <f t="shared" si="4"/>
        <v>2.9999999999999991</v>
      </c>
      <c r="H87" s="1">
        <f t="shared" si="5"/>
        <v>0.29999999999999993</v>
      </c>
      <c r="I87" t="s">
        <v>115</v>
      </c>
      <c r="J87" t="s">
        <v>6</v>
      </c>
      <c r="K87" t="s">
        <v>81</v>
      </c>
    </row>
    <row r="88" spans="1:11" x14ac:dyDescent="0.25">
      <c r="A88" s="22" t="s">
        <v>95</v>
      </c>
      <c r="B88" s="23">
        <v>1075</v>
      </c>
      <c r="C88">
        <v>1109</v>
      </c>
      <c r="D88" t="s">
        <v>83</v>
      </c>
      <c r="E88" s="1">
        <v>3</v>
      </c>
      <c r="F88" s="1">
        <v>8</v>
      </c>
      <c r="G88" s="1">
        <f t="shared" si="4"/>
        <v>5</v>
      </c>
      <c r="H88" s="1">
        <f t="shared" si="5"/>
        <v>0.5</v>
      </c>
      <c r="I88" t="s">
        <v>115</v>
      </c>
      <c r="J88" t="s">
        <v>6</v>
      </c>
      <c r="K88" t="s">
        <v>79</v>
      </c>
    </row>
    <row r="89" spans="1:11" x14ac:dyDescent="0.25">
      <c r="A89" s="22" t="s">
        <v>95</v>
      </c>
      <c r="B89" s="23">
        <v>1077</v>
      </c>
      <c r="C89">
        <v>9822</v>
      </c>
      <c r="D89" t="s">
        <v>76</v>
      </c>
      <c r="E89" s="1">
        <v>58.3</v>
      </c>
      <c r="F89" s="1">
        <v>98.4</v>
      </c>
      <c r="G89" s="1">
        <f t="shared" si="4"/>
        <v>40.100000000000009</v>
      </c>
      <c r="H89" s="1">
        <f t="shared" si="5"/>
        <v>8.0200000000000014</v>
      </c>
      <c r="I89" t="s">
        <v>115</v>
      </c>
      <c r="J89" t="s">
        <v>6</v>
      </c>
      <c r="K89" t="s">
        <v>81</v>
      </c>
    </row>
    <row r="90" spans="1:11" x14ac:dyDescent="0.25">
      <c r="A90" s="22" t="s">
        <v>96</v>
      </c>
      <c r="B90" s="23">
        <v>1086</v>
      </c>
      <c r="C90">
        <v>1109</v>
      </c>
      <c r="D90" t="s">
        <v>83</v>
      </c>
      <c r="E90" s="1">
        <v>3</v>
      </c>
      <c r="F90" s="1">
        <v>8</v>
      </c>
      <c r="G90" s="1">
        <f t="shared" si="4"/>
        <v>5</v>
      </c>
      <c r="H90" s="1">
        <f t="shared" si="5"/>
        <v>0.5</v>
      </c>
      <c r="I90" t="s">
        <v>115</v>
      </c>
      <c r="J90" t="s">
        <v>6</v>
      </c>
      <c r="K90" t="s">
        <v>81</v>
      </c>
    </row>
    <row r="91" spans="1:11" x14ac:dyDescent="0.25">
      <c r="A91" s="22" t="s">
        <v>96</v>
      </c>
      <c r="B91" s="23">
        <v>1091</v>
      </c>
      <c r="C91">
        <v>2877</v>
      </c>
      <c r="D91" t="s">
        <v>78</v>
      </c>
      <c r="E91" s="1">
        <v>11.4</v>
      </c>
      <c r="F91" s="1">
        <v>16.3</v>
      </c>
      <c r="G91" s="1">
        <f t="shared" si="4"/>
        <v>4.9000000000000004</v>
      </c>
      <c r="H91" s="1">
        <f t="shared" si="5"/>
        <v>0.49000000000000005</v>
      </c>
      <c r="I91" t="s">
        <v>115</v>
      </c>
      <c r="J91" t="s">
        <v>6</v>
      </c>
      <c r="K91" t="s">
        <v>89</v>
      </c>
    </row>
    <row r="92" spans="1:11" x14ac:dyDescent="0.25">
      <c r="A92" s="22" t="s">
        <v>96</v>
      </c>
      <c r="B92" s="23">
        <v>1095</v>
      </c>
      <c r="C92">
        <v>2499</v>
      </c>
      <c r="D92" t="s">
        <v>80</v>
      </c>
      <c r="E92" s="1">
        <v>6.2</v>
      </c>
      <c r="F92" s="1">
        <v>9.1999999999999993</v>
      </c>
      <c r="G92" s="1">
        <f t="shared" si="4"/>
        <v>2.9999999999999991</v>
      </c>
      <c r="H92" s="1">
        <f t="shared" si="5"/>
        <v>0.29999999999999993</v>
      </c>
      <c r="I92" t="s">
        <v>115</v>
      </c>
      <c r="J92" t="s">
        <v>6</v>
      </c>
      <c r="K92" t="s">
        <v>81</v>
      </c>
    </row>
    <row r="93" spans="1:11" x14ac:dyDescent="0.25">
      <c r="A93" s="22" t="s">
        <v>96</v>
      </c>
      <c r="B93" s="23">
        <v>1097</v>
      </c>
      <c r="C93">
        <v>9212</v>
      </c>
      <c r="D93" t="s">
        <v>86</v>
      </c>
      <c r="E93" s="1">
        <v>4</v>
      </c>
      <c r="F93" s="1">
        <v>7</v>
      </c>
      <c r="G93" s="1">
        <f t="shared" si="4"/>
        <v>3</v>
      </c>
      <c r="H93" s="1">
        <f t="shared" si="5"/>
        <v>0.30000000000000004</v>
      </c>
      <c r="I93" t="s">
        <v>115</v>
      </c>
      <c r="J93" t="s">
        <v>6</v>
      </c>
      <c r="K93" t="s">
        <v>89</v>
      </c>
    </row>
    <row r="94" spans="1:11" x14ac:dyDescent="0.25">
      <c r="A94" s="22" t="s">
        <v>97</v>
      </c>
      <c r="B94" s="23">
        <v>1107</v>
      </c>
      <c r="C94">
        <v>1109</v>
      </c>
      <c r="D94" t="s">
        <v>83</v>
      </c>
      <c r="E94" s="1">
        <v>3</v>
      </c>
      <c r="F94" s="1">
        <v>8</v>
      </c>
      <c r="G94" s="1">
        <f t="shared" si="4"/>
        <v>5</v>
      </c>
      <c r="H94" s="1">
        <f t="shared" si="5"/>
        <v>0.5</v>
      </c>
      <c r="I94" t="s">
        <v>115</v>
      </c>
      <c r="J94" t="s">
        <v>6</v>
      </c>
      <c r="K94" t="s">
        <v>77</v>
      </c>
    </row>
    <row r="95" spans="1:11" x14ac:dyDescent="0.25">
      <c r="A95" s="22" t="s">
        <v>97</v>
      </c>
      <c r="B95" s="23">
        <v>1110</v>
      </c>
      <c r="C95">
        <v>8722</v>
      </c>
      <c r="D95" t="s">
        <v>82</v>
      </c>
      <c r="E95" s="1">
        <v>344</v>
      </c>
      <c r="F95" s="1">
        <v>502</v>
      </c>
      <c r="G95" s="1">
        <f t="shared" si="4"/>
        <v>158</v>
      </c>
      <c r="H95" s="1">
        <f t="shared" si="5"/>
        <v>31.6</v>
      </c>
      <c r="I95" t="s">
        <v>115</v>
      </c>
      <c r="J95" t="s">
        <v>6</v>
      </c>
      <c r="K95" t="s">
        <v>89</v>
      </c>
    </row>
    <row r="96" spans="1:11" x14ac:dyDescent="0.25">
      <c r="A96" s="22" t="s">
        <v>97</v>
      </c>
      <c r="B96" s="23">
        <v>1111</v>
      </c>
      <c r="C96">
        <v>6622</v>
      </c>
      <c r="D96" t="s">
        <v>93</v>
      </c>
      <c r="E96" s="1">
        <v>42</v>
      </c>
      <c r="F96" s="1">
        <v>77</v>
      </c>
      <c r="G96" s="1">
        <f t="shared" si="4"/>
        <v>35</v>
      </c>
      <c r="H96" s="1">
        <f t="shared" si="5"/>
        <v>7</v>
      </c>
      <c r="I96" t="s">
        <v>115</v>
      </c>
      <c r="J96" t="s">
        <v>6</v>
      </c>
      <c r="K96" t="s">
        <v>79</v>
      </c>
    </row>
    <row r="97" spans="1:11" x14ac:dyDescent="0.25">
      <c r="A97" s="22" t="s">
        <v>97</v>
      </c>
      <c r="B97" s="23">
        <v>1117</v>
      </c>
      <c r="C97">
        <v>8722</v>
      </c>
      <c r="D97" t="s">
        <v>82</v>
      </c>
      <c r="E97" s="1">
        <v>344</v>
      </c>
      <c r="F97" s="1">
        <v>502</v>
      </c>
      <c r="G97" s="1">
        <f t="shared" si="4"/>
        <v>158</v>
      </c>
      <c r="H97" s="1">
        <f t="shared" si="5"/>
        <v>31.6</v>
      </c>
      <c r="I97" t="s">
        <v>115</v>
      </c>
      <c r="J97" t="s">
        <v>6</v>
      </c>
      <c r="K97" t="s">
        <v>77</v>
      </c>
    </row>
    <row r="98" spans="1:11" x14ac:dyDescent="0.25">
      <c r="A98" s="22" t="s">
        <v>98</v>
      </c>
      <c r="B98" s="23">
        <v>1129</v>
      </c>
      <c r="C98">
        <v>9822</v>
      </c>
      <c r="D98" t="s">
        <v>76</v>
      </c>
      <c r="E98" s="1">
        <v>58.3</v>
      </c>
      <c r="F98" s="1">
        <v>98.4</v>
      </c>
      <c r="G98" s="1">
        <f t="shared" ref="G98:G129" si="6">F98-E98</f>
        <v>40.100000000000009</v>
      </c>
      <c r="H98" s="1">
        <f t="shared" ref="H98:H129" si="7">IF(F98&gt;50,G98*0.2, G98*0.1)</f>
        <v>8.0200000000000014</v>
      </c>
      <c r="I98" t="s">
        <v>115</v>
      </c>
      <c r="J98" t="s">
        <v>6</v>
      </c>
      <c r="K98" t="s">
        <v>89</v>
      </c>
    </row>
    <row r="99" spans="1:11" x14ac:dyDescent="0.25">
      <c r="A99" s="22" t="s">
        <v>98</v>
      </c>
      <c r="B99" s="23">
        <v>1130</v>
      </c>
      <c r="C99">
        <v>4421</v>
      </c>
      <c r="D99" t="s">
        <v>85</v>
      </c>
      <c r="E99" s="1">
        <v>45</v>
      </c>
      <c r="F99" s="1">
        <v>87</v>
      </c>
      <c r="G99" s="1">
        <f t="shared" si="6"/>
        <v>42</v>
      </c>
      <c r="H99" s="1">
        <f t="shared" si="7"/>
        <v>8.4</v>
      </c>
      <c r="I99" t="s">
        <v>115</v>
      </c>
      <c r="J99" t="s">
        <v>6</v>
      </c>
      <c r="K99" t="s">
        <v>79</v>
      </c>
    </row>
    <row r="100" spans="1:11" x14ac:dyDescent="0.25">
      <c r="A100" s="22" t="s">
        <v>98</v>
      </c>
      <c r="B100" s="23">
        <v>1131</v>
      </c>
      <c r="C100">
        <v>9212</v>
      </c>
      <c r="D100" t="s">
        <v>86</v>
      </c>
      <c r="E100" s="1">
        <v>4</v>
      </c>
      <c r="F100" s="1">
        <v>7</v>
      </c>
      <c r="G100" s="1">
        <f t="shared" si="6"/>
        <v>3</v>
      </c>
      <c r="H100" s="1">
        <f t="shared" si="7"/>
        <v>0.30000000000000004</v>
      </c>
      <c r="I100" t="s">
        <v>115</v>
      </c>
      <c r="J100" t="s">
        <v>6</v>
      </c>
      <c r="K100" t="s">
        <v>81</v>
      </c>
    </row>
    <row r="101" spans="1:11" x14ac:dyDescent="0.25">
      <c r="A101" s="22" t="s">
        <v>98</v>
      </c>
      <c r="B101" s="23">
        <v>1132</v>
      </c>
      <c r="C101">
        <v>9212</v>
      </c>
      <c r="D101" t="s">
        <v>86</v>
      </c>
      <c r="E101" s="1">
        <v>4</v>
      </c>
      <c r="F101" s="1">
        <v>7</v>
      </c>
      <c r="G101" s="1">
        <f t="shared" si="6"/>
        <v>3</v>
      </c>
      <c r="H101" s="1">
        <f t="shared" si="7"/>
        <v>0.30000000000000004</v>
      </c>
      <c r="I101" t="s">
        <v>115</v>
      </c>
      <c r="J101" t="s">
        <v>6</v>
      </c>
      <c r="K101" t="s">
        <v>79</v>
      </c>
    </row>
    <row r="102" spans="1:11" x14ac:dyDescent="0.25">
      <c r="A102" s="22" t="s">
        <v>99</v>
      </c>
      <c r="B102" s="23">
        <v>1143</v>
      </c>
      <c r="C102">
        <v>9822</v>
      </c>
      <c r="D102" t="s">
        <v>76</v>
      </c>
      <c r="E102" s="1">
        <v>58.3</v>
      </c>
      <c r="F102" s="1">
        <v>98.4</v>
      </c>
      <c r="G102" s="1">
        <f t="shared" si="6"/>
        <v>40.100000000000009</v>
      </c>
      <c r="H102" s="1">
        <f t="shared" si="7"/>
        <v>8.0200000000000014</v>
      </c>
      <c r="I102" t="s">
        <v>115</v>
      </c>
      <c r="J102" t="s">
        <v>6</v>
      </c>
      <c r="K102" t="s">
        <v>81</v>
      </c>
    </row>
    <row r="103" spans="1:11" x14ac:dyDescent="0.25">
      <c r="A103" s="22" t="s">
        <v>99</v>
      </c>
      <c r="B103" s="23">
        <v>1144</v>
      </c>
      <c r="C103">
        <v>2242</v>
      </c>
      <c r="D103" t="s">
        <v>88</v>
      </c>
      <c r="E103" s="1">
        <v>60</v>
      </c>
      <c r="F103" s="1">
        <v>124</v>
      </c>
      <c r="G103" s="1">
        <f t="shared" si="6"/>
        <v>64</v>
      </c>
      <c r="H103" s="1">
        <f t="shared" si="7"/>
        <v>12.8</v>
      </c>
      <c r="I103" t="s">
        <v>115</v>
      </c>
      <c r="J103" t="s">
        <v>6</v>
      </c>
      <c r="K103" t="s">
        <v>79</v>
      </c>
    </row>
    <row r="104" spans="1:11" x14ac:dyDescent="0.25">
      <c r="A104" s="22" t="s">
        <v>99</v>
      </c>
      <c r="B104" s="23">
        <v>1145</v>
      </c>
      <c r="C104">
        <v>4421</v>
      </c>
      <c r="D104" t="s">
        <v>85</v>
      </c>
      <c r="E104" s="1">
        <v>45</v>
      </c>
      <c r="F104" s="1">
        <v>87</v>
      </c>
      <c r="G104" s="1">
        <f t="shared" si="6"/>
        <v>42</v>
      </c>
      <c r="H104" s="1">
        <f t="shared" si="7"/>
        <v>8.4</v>
      </c>
      <c r="I104" t="s">
        <v>115</v>
      </c>
      <c r="J104" t="s">
        <v>6</v>
      </c>
      <c r="K104" t="s">
        <v>77</v>
      </c>
    </row>
    <row r="105" spans="1:11" x14ac:dyDescent="0.25">
      <c r="A105" s="22" t="s">
        <v>99</v>
      </c>
      <c r="B105" s="23">
        <v>1146</v>
      </c>
      <c r="C105">
        <v>8722</v>
      </c>
      <c r="D105" t="s">
        <v>82</v>
      </c>
      <c r="E105" s="1">
        <v>344</v>
      </c>
      <c r="F105" s="1">
        <v>502</v>
      </c>
      <c r="G105" s="1">
        <f t="shared" si="6"/>
        <v>158</v>
      </c>
      <c r="H105" s="1">
        <f t="shared" si="7"/>
        <v>31.6</v>
      </c>
      <c r="I105" t="s">
        <v>115</v>
      </c>
      <c r="J105" t="s">
        <v>6</v>
      </c>
      <c r="K105" t="s">
        <v>89</v>
      </c>
    </row>
    <row r="106" spans="1:11" x14ac:dyDescent="0.25">
      <c r="A106" s="22" t="s">
        <v>101</v>
      </c>
      <c r="B106" s="23">
        <v>1160</v>
      </c>
      <c r="C106">
        <v>9822</v>
      </c>
      <c r="D106" t="s">
        <v>76</v>
      </c>
      <c r="E106" s="1">
        <v>58.3</v>
      </c>
      <c r="F106" s="1">
        <v>98.4</v>
      </c>
      <c r="G106" s="1">
        <f t="shared" si="6"/>
        <v>40.100000000000009</v>
      </c>
      <c r="H106" s="1">
        <f t="shared" si="7"/>
        <v>8.0200000000000014</v>
      </c>
      <c r="I106" t="s">
        <v>115</v>
      </c>
      <c r="J106" t="s">
        <v>6</v>
      </c>
      <c r="K106" t="s">
        <v>89</v>
      </c>
    </row>
    <row r="107" spans="1:11" x14ac:dyDescent="0.25">
      <c r="A107" s="22" t="s">
        <v>75</v>
      </c>
      <c r="B107" s="23">
        <v>1003</v>
      </c>
      <c r="C107">
        <v>2499</v>
      </c>
      <c r="D107" t="s">
        <v>80</v>
      </c>
      <c r="E107" s="1">
        <v>6.2</v>
      </c>
      <c r="F107" s="1">
        <v>9.1999999999999993</v>
      </c>
      <c r="G107" s="1">
        <f t="shared" si="6"/>
        <v>2.9999999999999991</v>
      </c>
      <c r="H107" s="1">
        <f t="shared" si="7"/>
        <v>0.29999999999999993</v>
      </c>
      <c r="I107" t="s">
        <v>114</v>
      </c>
      <c r="J107" t="s">
        <v>17</v>
      </c>
      <c r="K107" t="s">
        <v>81</v>
      </c>
    </row>
    <row r="108" spans="1:11" x14ac:dyDescent="0.25">
      <c r="A108" s="22" t="s">
        <v>75</v>
      </c>
      <c r="B108" s="23">
        <v>1005</v>
      </c>
      <c r="C108">
        <v>1109</v>
      </c>
      <c r="D108" t="s">
        <v>83</v>
      </c>
      <c r="E108" s="1">
        <v>3</v>
      </c>
      <c r="F108" s="1">
        <v>8</v>
      </c>
      <c r="G108" s="1">
        <f t="shared" si="6"/>
        <v>5</v>
      </c>
      <c r="H108" s="1">
        <f t="shared" si="7"/>
        <v>0.5</v>
      </c>
      <c r="I108" t="s">
        <v>114</v>
      </c>
      <c r="J108" t="s">
        <v>17</v>
      </c>
      <c r="K108" t="s">
        <v>81</v>
      </c>
    </row>
    <row r="109" spans="1:11" x14ac:dyDescent="0.25">
      <c r="A109" s="22" t="s">
        <v>75</v>
      </c>
      <c r="B109" s="23">
        <v>1006</v>
      </c>
      <c r="C109">
        <v>9822</v>
      </c>
      <c r="D109" t="s">
        <v>76</v>
      </c>
      <c r="E109" s="1">
        <v>58.3</v>
      </c>
      <c r="F109" s="1">
        <v>98.4</v>
      </c>
      <c r="G109" s="1">
        <f t="shared" si="6"/>
        <v>40.100000000000009</v>
      </c>
      <c r="H109" s="1">
        <f t="shared" si="7"/>
        <v>8.0200000000000014</v>
      </c>
      <c r="I109" t="s">
        <v>114</v>
      </c>
      <c r="J109" t="s">
        <v>17</v>
      </c>
      <c r="K109" t="s">
        <v>81</v>
      </c>
    </row>
    <row r="110" spans="1:11" x14ac:dyDescent="0.25">
      <c r="A110" s="22" t="s">
        <v>75</v>
      </c>
      <c r="B110" s="23">
        <v>1008</v>
      </c>
      <c r="C110">
        <v>2877</v>
      </c>
      <c r="D110" t="s">
        <v>78</v>
      </c>
      <c r="E110" s="1">
        <v>11.4</v>
      </c>
      <c r="F110" s="1">
        <v>16.3</v>
      </c>
      <c r="G110" s="1">
        <f t="shared" si="6"/>
        <v>4.9000000000000004</v>
      </c>
      <c r="H110" s="1">
        <f t="shared" si="7"/>
        <v>0.49000000000000005</v>
      </c>
      <c r="I110" t="s">
        <v>114</v>
      </c>
      <c r="J110" t="s">
        <v>17</v>
      </c>
      <c r="K110" t="s">
        <v>77</v>
      </c>
    </row>
    <row r="111" spans="1:11" x14ac:dyDescent="0.25">
      <c r="A111" s="22" t="s">
        <v>75</v>
      </c>
      <c r="B111" s="23">
        <v>1009</v>
      </c>
      <c r="C111">
        <v>1109</v>
      </c>
      <c r="D111" t="s">
        <v>83</v>
      </c>
      <c r="E111" s="1">
        <v>3</v>
      </c>
      <c r="F111" s="1">
        <v>8</v>
      </c>
      <c r="G111" s="1">
        <f t="shared" si="6"/>
        <v>5</v>
      </c>
      <c r="H111" s="1">
        <f t="shared" si="7"/>
        <v>0.5</v>
      </c>
      <c r="I111" t="s">
        <v>114</v>
      </c>
      <c r="J111" t="s">
        <v>17</v>
      </c>
      <c r="K111" t="s">
        <v>81</v>
      </c>
    </row>
    <row r="112" spans="1:11" x14ac:dyDescent="0.25">
      <c r="A112" s="22" t="s">
        <v>75</v>
      </c>
      <c r="B112" s="23">
        <v>1012</v>
      </c>
      <c r="C112">
        <v>4421</v>
      </c>
      <c r="D112" t="s">
        <v>85</v>
      </c>
      <c r="E112" s="1">
        <v>45</v>
      </c>
      <c r="F112" s="1">
        <v>87</v>
      </c>
      <c r="G112" s="1">
        <f t="shared" si="6"/>
        <v>42</v>
      </c>
      <c r="H112" s="1">
        <f t="shared" si="7"/>
        <v>8.4</v>
      </c>
      <c r="I112" t="s">
        <v>114</v>
      </c>
      <c r="J112" t="s">
        <v>17</v>
      </c>
      <c r="K112" t="s">
        <v>77</v>
      </c>
    </row>
    <row r="113" spans="1:11" x14ac:dyDescent="0.25">
      <c r="A113" s="22" t="s">
        <v>75</v>
      </c>
      <c r="B113" s="23">
        <v>1016</v>
      </c>
      <c r="C113">
        <v>2499</v>
      </c>
      <c r="D113" t="s">
        <v>80</v>
      </c>
      <c r="E113" s="1">
        <v>6.2</v>
      </c>
      <c r="F113" s="1">
        <v>9.1999999999999993</v>
      </c>
      <c r="G113" s="1">
        <f t="shared" si="6"/>
        <v>2.9999999999999991</v>
      </c>
      <c r="H113" s="1">
        <f t="shared" si="7"/>
        <v>0.29999999999999993</v>
      </c>
      <c r="I113" t="s">
        <v>114</v>
      </c>
      <c r="J113" t="s">
        <v>17</v>
      </c>
      <c r="K113" t="s">
        <v>79</v>
      </c>
    </row>
    <row r="114" spans="1:11" x14ac:dyDescent="0.25">
      <c r="A114" s="22" t="s">
        <v>87</v>
      </c>
      <c r="B114" s="23">
        <v>1018</v>
      </c>
      <c r="C114">
        <v>1109</v>
      </c>
      <c r="D114" t="s">
        <v>83</v>
      </c>
      <c r="E114" s="1">
        <v>3</v>
      </c>
      <c r="F114" s="1">
        <v>8</v>
      </c>
      <c r="G114" s="1">
        <f t="shared" si="6"/>
        <v>5</v>
      </c>
      <c r="H114" s="1">
        <f t="shared" si="7"/>
        <v>0.5</v>
      </c>
      <c r="I114" t="s">
        <v>114</v>
      </c>
      <c r="J114" t="s">
        <v>17</v>
      </c>
      <c r="K114" t="s">
        <v>79</v>
      </c>
    </row>
    <row r="115" spans="1:11" x14ac:dyDescent="0.25">
      <c r="A115" s="22" t="s">
        <v>87</v>
      </c>
      <c r="B115" s="23">
        <v>1019</v>
      </c>
      <c r="C115">
        <v>2499</v>
      </c>
      <c r="D115" t="s">
        <v>80</v>
      </c>
      <c r="E115" s="1">
        <v>6.2</v>
      </c>
      <c r="F115" s="1">
        <v>9.1999999999999993</v>
      </c>
      <c r="G115" s="1">
        <f t="shared" si="6"/>
        <v>2.9999999999999991</v>
      </c>
      <c r="H115" s="1">
        <f t="shared" si="7"/>
        <v>0.29999999999999993</v>
      </c>
      <c r="I115" t="s">
        <v>114</v>
      </c>
      <c r="J115" t="s">
        <v>17</v>
      </c>
      <c r="K115" t="s">
        <v>84</v>
      </c>
    </row>
    <row r="116" spans="1:11" x14ac:dyDescent="0.25">
      <c r="A116" s="22" t="s">
        <v>87</v>
      </c>
      <c r="B116" s="23">
        <v>1020</v>
      </c>
      <c r="C116">
        <v>2499</v>
      </c>
      <c r="D116" t="s">
        <v>80</v>
      </c>
      <c r="E116" s="1">
        <v>6.2</v>
      </c>
      <c r="F116" s="1">
        <v>9.1999999999999993</v>
      </c>
      <c r="G116" s="1">
        <f t="shared" si="6"/>
        <v>2.9999999999999991</v>
      </c>
      <c r="H116" s="1">
        <f t="shared" si="7"/>
        <v>0.29999999999999993</v>
      </c>
      <c r="I116" t="s">
        <v>114</v>
      </c>
      <c r="J116" t="s">
        <v>17</v>
      </c>
      <c r="K116" t="s">
        <v>89</v>
      </c>
    </row>
    <row r="117" spans="1:11" x14ac:dyDescent="0.25">
      <c r="A117" s="22" t="s">
        <v>87</v>
      </c>
      <c r="B117" s="23">
        <v>1022</v>
      </c>
      <c r="C117">
        <v>2877</v>
      </c>
      <c r="D117" t="s">
        <v>78</v>
      </c>
      <c r="E117" s="1">
        <v>11.4</v>
      </c>
      <c r="F117" s="1">
        <v>16.3</v>
      </c>
      <c r="G117" s="1">
        <f t="shared" si="6"/>
        <v>4.9000000000000004</v>
      </c>
      <c r="H117" s="1">
        <f t="shared" si="7"/>
        <v>0.49000000000000005</v>
      </c>
      <c r="I117" t="s">
        <v>114</v>
      </c>
      <c r="J117" t="s">
        <v>17</v>
      </c>
      <c r="K117" t="s">
        <v>90</v>
      </c>
    </row>
    <row r="118" spans="1:11" x14ac:dyDescent="0.25">
      <c r="A118" s="22" t="s">
        <v>92</v>
      </c>
      <c r="B118" s="23">
        <v>1042</v>
      </c>
      <c r="C118">
        <v>8722</v>
      </c>
      <c r="D118" t="s">
        <v>82</v>
      </c>
      <c r="E118" s="1">
        <v>344</v>
      </c>
      <c r="F118" s="1">
        <v>502</v>
      </c>
      <c r="G118" s="1">
        <f t="shared" si="6"/>
        <v>158</v>
      </c>
      <c r="H118" s="1">
        <f t="shared" si="7"/>
        <v>31.6</v>
      </c>
      <c r="I118" t="s">
        <v>114</v>
      </c>
      <c r="J118" t="s">
        <v>17</v>
      </c>
      <c r="K118" t="s">
        <v>77</v>
      </c>
    </row>
    <row r="119" spans="1:11" x14ac:dyDescent="0.25">
      <c r="A119" s="22" t="s">
        <v>92</v>
      </c>
      <c r="B119" s="23">
        <v>1043</v>
      </c>
      <c r="C119">
        <v>2242</v>
      </c>
      <c r="D119" t="s">
        <v>88</v>
      </c>
      <c r="E119" s="1">
        <v>60</v>
      </c>
      <c r="F119" s="1">
        <v>124</v>
      </c>
      <c r="G119" s="1">
        <f t="shared" si="6"/>
        <v>64</v>
      </c>
      <c r="H119" s="1">
        <f t="shared" si="7"/>
        <v>12.8</v>
      </c>
      <c r="I119" t="s">
        <v>114</v>
      </c>
      <c r="J119" t="s">
        <v>17</v>
      </c>
      <c r="K119" t="s">
        <v>79</v>
      </c>
    </row>
    <row r="120" spans="1:11" x14ac:dyDescent="0.25">
      <c r="A120" s="22" t="s">
        <v>92</v>
      </c>
      <c r="B120" s="23">
        <v>1044</v>
      </c>
      <c r="C120">
        <v>2877</v>
      </c>
      <c r="D120" t="s">
        <v>78</v>
      </c>
      <c r="E120" s="1">
        <v>11.4</v>
      </c>
      <c r="F120" s="1">
        <v>16.3</v>
      </c>
      <c r="G120" s="1">
        <f t="shared" si="6"/>
        <v>4.9000000000000004</v>
      </c>
      <c r="H120" s="1">
        <f t="shared" si="7"/>
        <v>0.49000000000000005</v>
      </c>
      <c r="I120" t="s">
        <v>114</v>
      </c>
      <c r="J120" t="s">
        <v>17</v>
      </c>
      <c r="K120" t="s">
        <v>79</v>
      </c>
    </row>
    <row r="121" spans="1:11" x14ac:dyDescent="0.25">
      <c r="A121" s="22" t="s">
        <v>94</v>
      </c>
      <c r="B121" s="23">
        <v>1051</v>
      </c>
      <c r="C121">
        <v>6119</v>
      </c>
      <c r="D121" t="s">
        <v>91</v>
      </c>
      <c r="E121" s="1">
        <v>9</v>
      </c>
      <c r="F121" s="1">
        <v>14</v>
      </c>
      <c r="G121" s="1">
        <f t="shared" si="6"/>
        <v>5</v>
      </c>
      <c r="H121" s="1">
        <f t="shared" si="7"/>
        <v>0.5</v>
      </c>
      <c r="I121" t="s">
        <v>114</v>
      </c>
      <c r="J121" t="s">
        <v>17</v>
      </c>
      <c r="K121" t="s">
        <v>90</v>
      </c>
    </row>
    <row r="122" spans="1:11" x14ac:dyDescent="0.25">
      <c r="A122" s="22" t="s">
        <v>94</v>
      </c>
      <c r="B122" s="23">
        <v>1052</v>
      </c>
      <c r="C122">
        <v>6622</v>
      </c>
      <c r="D122" t="s">
        <v>93</v>
      </c>
      <c r="E122" s="1">
        <v>42</v>
      </c>
      <c r="F122" s="1">
        <v>77</v>
      </c>
      <c r="G122" s="1">
        <f t="shared" si="6"/>
        <v>35</v>
      </c>
      <c r="H122" s="1">
        <f t="shared" si="7"/>
        <v>7</v>
      </c>
      <c r="I122" t="s">
        <v>114</v>
      </c>
      <c r="J122" t="s">
        <v>17</v>
      </c>
      <c r="K122" t="s">
        <v>81</v>
      </c>
    </row>
    <row r="123" spans="1:11" x14ac:dyDescent="0.25">
      <c r="A123" s="22" t="s">
        <v>94</v>
      </c>
      <c r="B123" s="23">
        <v>1054</v>
      </c>
      <c r="C123">
        <v>4421</v>
      </c>
      <c r="D123" t="s">
        <v>85</v>
      </c>
      <c r="E123" s="1">
        <v>45</v>
      </c>
      <c r="F123" s="1">
        <v>87</v>
      </c>
      <c r="G123" s="1">
        <f t="shared" si="6"/>
        <v>42</v>
      </c>
      <c r="H123" s="1">
        <f t="shared" si="7"/>
        <v>8.4</v>
      </c>
      <c r="I123" t="s">
        <v>114</v>
      </c>
      <c r="J123" t="s">
        <v>17</v>
      </c>
      <c r="K123" t="s">
        <v>89</v>
      </c>
    </row>
    <row r="124" spans="1:11" x14ac:dyDescent="0.25">
      <c r="A124" s="22" t="s">
        <v>94</v>
      </c>
      <c r="B124" s="23">
        <v>1056</v>
      </c>
      <c r="C124">
        <v>1109</v>
      </c>
      <c r="D124" t="s">
        <v>83</v>
      </c>
      <c r="E124" s="1">
        <v>3</v>
      </c>
      <c r="F124" s="1">
        <v>8</v>
      </c>
      <c r="G124" s="1">
        <f t="shared" si="6"/>
        <v>5</v>
      </c>
      <c r="H124" s="1">
        <f t="shared" si="7"/>
        <v>0.5</v>
      </c>
      <c r="I124" t="s">
        <v>114</v>
      </c>
      <c r="J124" t="s">
        <v>17</v>
      </c>
      <c r="K124" t="s">
        <v>79</v>
      </c>
    </row>
    <row r="125" spans="1:11" x14ac:dyDescent="0.25">
      <c r="A125" s="22" t="s">
        <v>94</v>
      </c>
      <c r="B125" s="23">
        <v>1059</v>
      </c>
      <c r="C125">
        <v>2242</v>
      </c>
      <c r="D125" t="s">
        <v>88</v>
      </c>
      <c r="E125" s="1">
        <v>60</v>
      </c>
      <c r="F125" s="1">
        <v>124</v>
      </c>
      <c r="G125" s="1">
        <f t="shared" si="6"/>
        <v>64</v>
      </c>
      <c r="H125" s="1">
        <f t="shared" si="7"/>
        <v>12.8</v>
      </c>
      <c r="I125" t="s">
        <v>114</v>
      </c>
      <c r="J125" t="s">
        <v>17</v>
      </c>
      <c r="K125" t="s">
        <v>81</v>
      </c>
    </row>
    <row r="126" spans="1:11" x14ac:dyDescent="0.25">
      <c r="A126" s="22" t="s">
        <v>94</v>
      </c>
      <c r="B126" s="23">
        <v>1060</v>
      </c>
      <c r="C126">
        <v>6119</v>
      </c>
      <c r="D126" t="s">
        <v>91</v>
      </c>
      <c r="E126" s="1">
        <v>9</v>
      </c>
      <c r="F126" s="1">
        <v>14</v>
      </c>
      <c r="G126" s="1">
        <f t="shared" si="6"/>
        <v>5</v>
      </c>
      <c r="H126" s="1">
        <f t="shared" si="7"/>
        <v>0.5</v>
      </c>
      <c r="I126" t="s">
        <v>114</v>
      </c>
      <c r="J126" t="s">
        <v>17</v>
      </c>
      <c r="K126" t="s">
        <v>89</v>
      </c>
    </row>
    <row r="127" spans="1:11" x14ac:dyDescent="0.25">
      <c r="A127" s="22" t="s">
        <v>95</v>
      </c>
      <c r="B127" s="23">
        <v>1061</v>
      </c>
      <c r="C127">
        <v>1109</v>
      </c>
      <c r="D127" t="s">
        <v>83</v>
      </c>
      <c r="E127" s="1">
        <v>3</v>
      </c>
      <c r="F127" s="1">
        <v>8</v>
      </c>
      <c r="G127" s="1">
        <f t="shared" si="6"/>
        <v>5</v>
      </c>
      <c r="H127" s="1">
        <f t="shared" si="7"/>
        <v>0.5</v>
      </c>
      <c r="I127" t="s">
        <v>114</v>
      </c>
      <c r="J127" t="s">
        <v>17</v>
      </c>
      <c r="K127" t="s">
        <v>89</v>
      </c>
    </row>
    <row r="128" spans="1:11" x14ac:dyDescent="0.25">
      <c r="A128" s="22" t="s">
        <v>95</v>
      </c>
      <c r="B128" s="23">
        <v>1063</v>
      </c>
      <c r="C128">
        <v>1109</v>
      </c>
      <c r="D128" t="s">
        <v>83</v>
      </c>
      <c r="E128" s="1">
        <v>3</v>
      </c>
      <c r="F128" s="1">
        <v>8</v>
      </c>
      <c r="G128" s="1">
        <f t="shared" si="6"/>
        <v>5</v>
      </c>
      <c r="H128" s="1">
        <f t="shared" si="7"/>
        <v>0.5</v>
      </c>
      <c r="I128" t="s">
        <v>114</v>
      </c>
      <c r="J128" t="s">
        <v>17</v>
      </c>
      <c r="K128" t="s">
        <v>79</v>
      </c>
    </row>
    <row r="129" spans="1:11" x14ac:dyDescent="0.25">
      <c r="A129" s="22" t="s">
        <v>95</v>
      </c>
      <c r="B129" s="23">
        <v>1065</v>
      </c>
      <c r="C129">
        <v>2499</v>
      </c>
      <c r="D129" t="s">
        <v>80</v>
      </c>
      <c r="E129" s="1">
        <v>6.2</v>
      </c>
      <c r="F129" s="1">
        <v>9.1999999999999993</v>
      </c>
      <c r="G129" s="1">
        <f t="shared" si="6"/>
        <v>2.9999999999999991</v>
      </c>
      <c r="H129" s="1">
        <f t="shared" si="7"/>
        <v>0.29999999999999993</v>
      </c>
      <c r="I129" t="s">
        <v>114</v>
      </c>
      <c r="J129" t="s">
        <v>17</v>
      </c>
      <c r="K129" t="s">
        <v>77</v>
      </c>
    </row>
    <row r="130" spans="1:11" x14ac:dyDescent="0.25">
      <c r="A130" s="22" t="s">
        <v>95</v>
      </c>
      <c r="B130" s="23">
        <v>1066</v>
      </c>
      <c r="C130">
        <v>2877</v>
      </c>
      <c r="D130" t="s">
        <v>78</v>
      </c>
      <c r="E130" s="1">
        <v>11.4</v>
      </c>
      <c r="F130" s="1">
        <v>16.3</v>
      </c>
      <c r="G130" s="1">
        <f t="shared" ref="G130:G161" si="8">F130-E130</f>
        <v>4.9000000000000004</v>
      </c>
      <c r="H130" s="1">
        <f t="shared" ref="H130:H161" si="9">IF(F130&gt;50,G130*0.2, G130*0.1)</f>
        <v>0.49000000000000005</v>
      </c>
      <c r="I130" t="s">
        <v>114</v>
      </c>
      <c r="J130" t="s">
        <v>17</v>
      </c>
      <c r="K130" t="s">
        <v>89</v>
      </c>
    </row>
    <row r="131" spans="1:11" x14ac:dyDescent="0.25">
      <c r="A131" s="22" t="s">
        <v>95</v>
      </c>
      <c r="B131" s="23">
        <v>1067</v>
      </c>
      <c r="C131">
        <v>2877</v>
      </c>
      <c r="D131" t="s">
        <v>78</v>
      </c>
      <c r="E131" s="1">
        <v>11.4</v>
      </c>
      <c r="F131" s="1">
        <v>16.3</v>
      </c>
      <c r="G131" s="1">
        <f t="shared" si="8"/>
        <v>4.9000000000000004</v>
      </c>
      <c r="H131" s="1">
        <f t="shared" si="9"/>
        <v>0.49000000000000005</v>
      </c>
      <c r="I131" t="s">
        <v>114</v>
      </c>
      <c r="J131" t="s">
        <v>17</v>
      </c>
      <c r="K131" t="s">
        <v>90</v>
      </c>
    </row>
    <row r="132" spans="1:11" x14ac:dyDescent="0.25">
      <c r="A132" s="22" t="s">
        <v>95</v>
      </c>
      <c r="B132" s="23">
        <v>1069</v>
      </c>
      <c r="C132">
        <v>1109</v>
      </c>
      <c r="D132" t="s">
        <v>83</v>
      </c>
      <c r="E132" s="1">
        <v>3</v>
      </c>
      <c r="F132" s="1">
        <v>8</v>
      </c>
      <c r="G132" s="1">
        <f t="shared" si="8"/>
        <v>5</v>
      </c>
      <c r="H132" s="1">
        <f t="shared" si="9"/>
        <v>0.5</v>
      </c>
      <c r="I132" t="s">
        <v>114</v>
      </c>
      <c r="J132" t="s">
        <v>17</v>
      </c>
      <c r="K132" t="s">
        <v>81</v>
      </c>
    </row>
    <row r="133" spans="1:11" x14ac:dyDescent="0.25">
      <c r="A133" s="22" t="s">
        <v>95</v>
      </c>
      <c r="B133" s="23">
        <v>1072</v>
      </c>
      <c r="C133">
        <v>1109</v>
      </c>
      <c r="D133" t="s">
        <v>83</v>
      </c>
      <c r="E133" s="1">
        <v>3</v>
      </c>
      <c r="F133" s="1">
        <v>8</v>
      </c>
      <c r="G133" s="1">
        <f t="shared" si="8"/>
        <v>5</v>
      </c>
      <c r="H133" s="1">
        <f t="shared" si="9"/>
        <v>0.5</v>
      </c>
      <c r="I133" t="s">
        <v>114</v>
      </c>
      <c r="J133" t="s">
        <v>17</v>
      </c>
      <c r="K133" t="s">
        <v>89</v>
      </c>
    </row>
    <row r="134" spans="1:11" x14ac:dyDescent="0.25">
      <c r="A134" s="22" t="s">
        <v>95</v>
      </c>
      <c r="B134" s="23">
        <v>1073</v>
      </c>
      <c r="C134">
        <v>6622</v>
      </c>
      <c r="D134" t="s">
        <v>93</v>
      </c>
      <c r="E134" s="1">
        <v>42</v>
      </c>
      <c r="F134" s="1">
        <v>77</v>
      </c>
      <c r="G134" s="1">
        <f t="shared" si="8"/>
        <v>35</v>
      </c>
      <c r="H134" s="1">
        <f t="shared" si="9"/>
        <v>7</v>
      </c>
      <c r="I134" t="s">
        <v>114</v>
      </c>
      <c r="J134" t="s">
        <v>17</v>
      </c>
      <c r="K134" t="s">
        <v>79</v>
      </c>
    </row>
    <row r="135" spans="1:11" x14ac:dyDescent="0.25">
      <c r="A135" s="22" t="s">
        <v>95</v>
      </c>
      <c r="B135" s="23">
        <v>1074</v>
      </c>
      <c r="C135">
        <v>2877</v>
      </c>
      <c r="D135" t="s">
        <v>78</v>
      </c>
      <c r="E135" s="1">
        <v>11.4</v>
      </c>
      <c r="F135" s="1">
        <v>16.3</v>
      </c>
      <c r="G135" s="1">
        <f t="shared" si="8"/>
        <v>4.9000000000000004</v>
      </c>
      <c r="H135" s="1">
        <f t="shared" si="9"/>
        <v>0.49000000000000005</v>
      </c>
      <c r="I135" t="s">
        <v>114</v>
      </c>
      <c r="J135" t="s">
        <v>17</v>
      </c>
      <c r="K135" t="s">
        <v>81</v>
      </c>
    </row>
    <row r="136" spans="1:11" x14ac:dyDescent="0.25">
      <c r="A136" s="22" t="s">
        <v>96</v>
      </c>
      <c r="B136" s="23">
        <v>1080</v>
      </c>
      <c r="C136">
        <v>4421</v>
      </c>
      <c r="D136" t="s">
        <v>85</v>
      </c>
      <c r="E136" s="1">
        <v>45</v>
      </c>
      <c r="F136" s="1">
        <v>87</v>
      </c>
      <c r="G136" s="1">
        <f t="shared" si="8"/>
        <v>42</v>
      </c>
      <c r="H136" s="1">
        <f t="shared" si="9"/>
        <v>8.4</v>
      </c>
      <c r="I136" t="s">
        <v>114</v>
      </c>
      <c r="J136" t="s">
        <v>17</v>
      </c>
      <c r="K136" t="s">
        <v>79</v>
      </c>
    </row>
    <row r="137" spans="1:11" x14ac:dyDescent="0.25">
      <c r="A137" s="22" t="s">
        <v>96</v>
      </c>
      <c r="B137" s="23">
        <v>1081</v>
      </c>
      <c r="C137">
        <v>6119</v>
      </c>
      <c r="D137" t="s">
        <v>91</v>
      </c>
      <c r="E137" s="1">
        <v>9</v>
      </c>
      <c r="F137" s="1">
        <v>14</v>
      </c>
      <c r="G137" s="1">
        <f t="shared" si="8"/>
        <v>5</v>
      </c>
      <c r="H137" s="1">
        <f t="shared" si="9"/>
        <v>0.5</v>
      </c>
      <c r="I137" t="s">
        <v>114</v>
      </c>
      <c r="J137" t="s">
        <v>17</v>
      </c>
      <c r="K137" t="s">
        <v>90</v>
      </c>
    </row>
    <row r="138" spans="1:11" x14ac:dyDescent="0.25">
      <c r="A138" s="22" t="s">
        <v>96</v>
      </c>
      <c r="B138" s="23">
        <v>1085</v>
      </c>
      <c r="C138">
        <v>9822</v>
      </c>
      <c r="D138" t="s">
        <v>76</v>
      </c>
      <c r="E138" s="1">
        <v>58.3</v>
      </c>
      <c r="F138" s="1">
        <v>98.4</v>
      </c>
      <c r="G138" s="1">
        <f t="shared" si="8"/>
        <v>40.100000000000009</v>
      </c>
      <c r="H138" s="1">
        <f t="shared" si="9"/>
        <v>8.0200000000000014</v>
      </c>
      <c r="I138" t="s">
        <v>114</v>
      </c>
      <c r="J138" t="s">
        <v>17</v>
      </c>
      <c r="K138" t="s">
        <v>89</v>
      </c>
    </row>
    <row r="139" spans="1:11" x14ac:dyDescent="0.25">
      <c r="A139" s="22" t="s">
        <v>96</v>
      </c>
      <c r="B139" s="23">
        <v>1089</v>
      </c>
      <c r="C139">
        <v>6119</v>
      </c>
      <c r="D139" t="s">
        <v>91</v>
      </c>
      <c r="E139" s="1">
        <v>9</v>
      </c>
      <c r="F139" s="1">
        <v>14</v>
      </c>
      <c r="G139" s="1">
        <f t="shared" si="8"/>
        <v>5</v>
      </c>
      <c r="H139" s="1">
        <f t="shared" si="9"/>
        <v>0.5</v>
      </c>
      <c r="I139" t="s">
        <v>114</v>
      </c>
      <c r="J139" t="s">
        <v>17</v>
      </c>
      <c r="K139" t="s">
        <v>89</v>
      </c>
    </row>
    <row r="140" spans="1:11" x14ac:dyDescent="0.25">
      <c r="A140" s="22" t="s">
        <v>96</v>
      </c>
      <c r="B140" s="23">
        <v>1092</v>
      </c>
      <c r="C140">
        <v>2877</v>
      </c>
      <c r="D140" t="s">
        <v>78</v>
      </c>
      <c r="E140" s="1">
        <v>11.4</v>
      </c>
      <c r="F140" s="1">
        <v>16.3</v>
      </c>
      <c r="G140" s="1">
        <f t="shared" si="8"/>
        <v>4.9000000000000004</v>
      </c>
      <c r="H140" s="1">
        <f t="shared" si="9"/>
        <v>0.49000000000000005</v>
      </c>
      <c r="I140" t="s">
        <v>114</v>
      </c>
      <c r="J140" t="s">
        <v>17</v>
      </c>
      <c r="K140" t="s">
        <v>79</v>
      </c>
    </row>
    <row r="141" spans="1:11" x14ac:dyDescent="0.25">
      <c r="A141" s="22" t="s">
        <v>96</v>
      </c>
      <c r="B141" s="23">
        <v>1094</v>
      </c>
      <c r="C141">
        <v>6119</v>
      </c>
      <c r="D141" t="s">
        <v>91</v>
      </c>
      <c r="E141" s="1">
        <v>9</v>
      </c>
      <c r="F141" s="1">
        <v>14</v>
      </c>
      <c r="G141" s="1">
        <f t="shared" si="8"/>
        <v>5</v>
      </c>
      <c r="H141" s="1">
        <f t="shared" si="9"/>
        <v>0.5</v>
      </c>
      <c r="I141" t="s">
        <v>114</v>
      </c>
      <c r="J141" t="s">
        <v>17</v>
      </c>
      <c r="K141" t="s">
        <v>79</v>
      </c>
    </row>
    <row r="142" spans="1:11" x14ac:dyDescent="0.25">
      <c r="A142" s="22" t="s">
        <v>96</v>
      </c>
      <c r="B142" s="23">
        <v>1096</v>
      </c>
      <c r="C142">
        <v>6119</v>
      </c>
      <c r="D142" t="s">
        <v>91</v>
      </c>
      <c r="E142" s="1">
        <v>9</v>
      </c>
      <c r="F142" s="1">
        <v>14</v>
      </c>
      <c r="G142" s="1">
        <f t="shared" si="8"/>
        <v>5</v>
      </c>
      <c r="H142" s="1">
        <f t="shared" si="9"/>
        <v>0.5</v>
      </c>
      <c r="I142" t="s">
        <v>114</v>
      </c>
      <c r="J142" t="s">
        <v>17</v>
      </c>
      <c r="K142" t="s">
        <v>81</v>
      </c>
    </row>
    <row r="143" spans="1:11" x14ac:dyDescent="0.25">
      <c r="A143" s="22" t="s">
        <v>97</v>
      </c>
      <c r="B143" s="23">
        <v>1099</v>
      </c>
      <c r="C143">
        <v>2877</v>
      </c>
      <c r="D143" t="s">
        <v>78</v>
      </c>
      <c r="E143" s="1">
        <v>11.4</v>
      </c>
      <c r="F143" s="1">
        <v>16.3</v>
      </c>
      <c r="G143" s="1">
        <f t="shared" si="8"/>
        <v>4.9000000000000004</v>
      </c>
      <c r="H143" s="1">
        <f t="shared" si="9"/>
        <v>0.49000000000000005</v>
      </c>
      <c r="I143" t="s">
        <v>114</v>
      </c>
      <c r="J143" t="s">
        <v>17</v>
      </c>
      <c r="K143" t="s">
        <v>79</v>
      </c>
    </row>
    <row r="144" spans="1:11" x14ac:dyDescent="0.25">
      <c r="A144" s="22" t="s">
        <v>97</v>
      </c>
      <c r="B144" s="23">
        <v>1101</v>
      </c>
      <c r="C144">
        <v>2499</v>
      </c>
      <c r="D144" t="s">
        <v>80</v>
      </c>
      <c r="E144" s="1">
        <v>6.2</v>
      </c>
      <c r="F144" s="1">
        <v>9.1999999999999993</v>
      </c>
      <c r="G144" s="1">
        <f t="shared" si="8"/>
        <v>2.9999999999999991</v>
      </c>
      <c r="H144" s="1">
        <f t="shared" si="9"/>
        <v>0.29999999999999993</v>
      </c>
      <c r="I144" t="s">
        <v>114</v>
      </c>
      <c r="J144" t="s">
        <v>17</v>
      </c>
      <c r="K144" t="s">
        <v>79</v>
      </c>
    </row>
    <row r="145" spans="1:11" x14ac:dyDescent="0.25">
      <c r="A145" s="22" t="s">
        <v>97</v>
      </c>
      <c r="B145" s="23">
        <v>1104</v>
      </c>
      <c r="C145">
        <v>2877</v>
      </c>
      <c r="D145" t="s">
        <v>78</v>
      </c>
      <c r="E145" s="1">
        <v>11.4</v>
      </c>
      <c r="F145" s="1">
        <v>16.3</v>
      </c>
      <c r="G145" s="1">
        <f t="shared" si="8"/>
        <v>4.9000000000000004</v>
      </c>
      <c r="H145" s="1">
        <f t="shared" si="9"/>
        <v>0.49000000000000005</v>
      </c>
      <c r="I145" t="s">
        <v>114</v>
      </c>
      <c r="J145" t="s">
        <v>17</v>
      </c>
      <c r="K145" t="s">
        <v>89</v>
      </c>
    </row>
    <row r="146" spans="1:11" x14ac:dyDescent="0.25">
      <c r="A146" s="22" t="s">
        <v>97</v>
      </c>
      <c r="B146" s="23">
        <v>1108</v>
      </c>
      <c r="C146">
        <v>9822</v>
      </c>
      <c r="D146" t="s">
        <v>76</v>
      </c>
      <c r="E146" s="1">
        <v>58.3</v>
      </c>
      <c r="F146" s="1">
        <v>98.4</v>
      </c>
      <c r="G146" s="1">
        <f t="shared" si="8"/>
        <v>40.100000000000009</v>
      </c>
      <c r="H146" s="1">
        <f t="shared" si="9"/>
        <v>8.0200000000000014</v>
      </c>
      <c r="I146" t="s">
        <v>114</v>
      </c>
      <c r="J146" t="s">
        <v>17</v>
      </c>
      <c r="K146" t="s">
        <v>89</v>
      </c>
    </row>
    <row r="147" spans="1:11" x14ac:dyDescent="0.25">
      <c r="A147" s="22" t="s">
        <v>97</v>
      </c>
      <c r="B147" s="23">
        <v>1112</v>
      </c>
      <c r="C147">
        <v>6622</v>
      </c>
      <c r="D147" t="s">
        <v>93</v>
      </c>
      <c r="E147" s="1">
        <v>42</v>
      </c>
      <c r="F147" s="1">
        <v>77</v>
      </c>
      <c r="G147" s="1">
        <f t="shared" si="8"/>
        <v>35</v>
      </c>
      <c r="H147" s="1">
        <f t="shared" si="9"/>
        <v>7</v>
      </c>
      <c r="I147" t="s">
        <v>114</v>
      </c>
      <c r="J147" t="s">
        <v>17</v>
      </c>
      <c r="K147" t="s">
        <v>81</v>
      </c>
    </row>
    <row r="148" spans="1:11" x14ac:dyDescent="0.25">
      <c r="A148" s="22" t="s">
        <v>97</v>
      </c>
      <c r="B148" s="23">
        <v>1116</v>
      </c>
      <c r="C148">
        <v>6622</v>
      </c>
      <c r="D148" t="s">
        <v>93</v>
      </c>
      <c r="E148" s="1">
        <v>42</v>
      </c>
      <c r="F148" s="1">
        <v>77</v>
      </c>
      <c r="G148" s="1">
        <f t="shared" si="8"/>
        <v>35</v>
      </c>
      <c r="H148" s="1">
        <f t="shared" si="9"/>
        <v>7</v>
      </c>
      <c r="I148" t="s">
        <v>114</v>
      </c>
      <c r="J148" t="s">
        <v>17</v>
      </c>
      <c r="K148" t="s">
        <v>89</v>
      </c>
    </row>
    <row r="149" spans="1:11" x14ac:dyDescent="0.25">
      <c r="A149" s="22" t="s">
        <v>97</v>
      </c>
      <c r="B149" s="23">
        <v>1120</v>
      </c>
      <c r="C149">
        <v>2242</v>
      </c>
      <c r="D149" t="s">
        <v>88</v>
      </c>
      <c r="E149" s="1">
        <v>60</v>
      </c>
      <c r="F149" s="1">
        <v>124</v>
      </c>
      <c r="G149" s="1">
        <f t="shared" si="8"/>
        <v>64</v>
      </c>
      <c r="H149" s="1">
        <f t="shared" si="9"/>
        <v>12.8</v>
      </c>
      <c r="I149" t="s">
        <v>114</v>
      </c>
      <c r="J149" t="s">
        <v>17</v>
      </c>
      <c r="K149" t="s">
        <v>79</v>
      </c>
    </row>
    <row r="150" spans="1:11" x14ac:dyDescent="0.25">
      <c r="A150" s="22" t="s">
        <v>97</v>
      </c>
      <c r="B150" s="23">
        <v>1121</v>
      </c>
      <c r="C150">
        <v>4421</v>
      </c>
      <c r="D150" t="s">
        <v>85</v>
      </c>
      <c r="E150" s="1">
        <v>45</v>
      </c>
      <c r="F150" s="1">
        <v>87</v>
      </c>
      <c r="G150" s="1">
        <f t="shared" si="8"/>
        <v>42</v>
      </c>
      <c r="H150" s="1">
        <f t="shared" si="9"/>
        <v>8.4</v>
      </c>
      <c r="I150" t="s">
        <v>114</v>
      </c>
      <c r="J150" t="s">
        <v>17</v>
      </c>
      <c r="K150" t="s">
        <v>89</v>
      </c>
    </row>
    <row r="151" spans="1:11" x14ac:dyDescent="0.25">
      <c r="A151" s="22" t="s">
        <v>97</v>
      </c>
      <c r="B151" s="23">
        <v>1122</v>
      </c>
      <c r="C151">
        <v>8722</v>
      </c>
      <c r="D151" t="s">
        <v>82</v>
      </c>
      <c r="E151" s="1">
        <v>344</v>
      </c>
      <c r="F151" s="1">
        <v>502</v>
      </c>
      <c r="G151" s="1">
        <f t="shared" si="8"/>
        <v>158</v>
      </c>
      <c r="H151" s="1">
        <f t="shared" si="9"/>
        <v>31.6</v>
      </c>
      <c r="I151" t="s">
        <v>114</v>
      </c>
      <c r="J151" t="s">
        <v>17</v>
      </c>
      <c r="K151" t="s">
        <v>81</v>
      </c>
    </row>
    <row r="152" spans="1:11" x14ac:dyDescent="0.25">
      <c r="A152" s="22" t="s">
        <v>97</v>
      </c>
      <c r="B152" s="23">
        <v>1123</v>
      </c>
      <c r="C152">
        <v>9822</v>
      </c>
      <c r="D152" t="s">
        <v>76</v>
      </c>
      <c r="E152" s="1">
        <v>58.3</v>
      </c>
      <c r="F152" s="1">
        <v>98.4</v>
      </c>
      <c r="G152" s="1">
        <f t="shared" si="8"/>
        <v>40.100000000000009</v>
      </c>
      <c r="H152" s="1">
        <f t="shared" si="9"/>
        <v>8.0200000000000014</v>
      </c>
      <c r="I152" t="s">
        <v>114</v>
      </c>
      <c r="J152" t="s">
        <v>17</v>
      </c>
      <c r="K152" t="s">
        <v>89</v>
      </c>
    </row>
    <row r="153" spans="1:11" x14ac:dyDescent="0.25">
      <c r="A153" s="22" t="s">
        <v>97</v>
      </c>
      <c r="B153" s="23">
        <v>1124</v>
      </c>
      <c r="C153">
        <v>4421</v>
      </c>
      <c r="D153" t="s">
        <v>85</v>
      </c>
      <c r="E153" s="1">
        <v>45</v>
      </c>
      <c r="F153" s="1">
        <v>87</v>
      </c>
      <c r="G153" s="1">
        <f t="shared" si="8"/>
        <v>42</v>
      </c>
      <c r="H153" s="1">
        <f t="shared" si="9"/>
        <v>8.4</v>
      </c>
      <c r="I153" t="s">
        <v>114</v>
      </c>
      <c r="J153" t="s">
        <v>17</v>
      </c>
      <c r="K153" t="s">
        <v>81</v>
      </c>
    </row>
    <row r="154" spans="1:11" x14ac:dyDescent="0.25">
      <c r="A154" s="22" t="s">
        <v>98</v>
      </c>
      <c r="B154" s="23">
        <v>1125</v>
      </c>
      <c r="C154">
        <v>2242</v>
      </c>
      <c r="D154" t="s">
        <v>88</v>
      </c>
      <c r="E154" s="1">
        <v>60</v>
      </c>
      <c r="F154" s="1">
        <v>124</v>
      </c>
      <c r="G154" s="1">
        <f t="shared" si="8"/>
        <v>64</v>
      </c>
      <c r="H154" s="1">
        <f t="shared" si="9"/>
        <v>12.8</v>
      </c>
      <c r="I154" t="s">
        <v>114</v>
      </c>
      <c r="J154" t="s">
        <v>17</v>
      </c>
      <c r="K154" t="s">
        <v>79</v>
      </c>
    </row>
    <row r="155" spans="1:11" x14ac:dyDescent="0.25">
      <c r="A155" s="22" t="s">
        <v>98</v>
      </c>
      <c r="B155" s="23">
        <v>1126</v>
      </c>
      <c r="C155">
        <v>9212</v>
      </c>
      <c r="D155" t="s">
        <v>86</v>
      </c>
      <c r="E155" s="1">
        <v>4</v>
      </c>
      <c r="F155" s="1">
        <v>7</v>
      </c>
      <c r="G155" s="1">
        <f t="shared" si="8"/>
        <v>3</v>
      </c>
      <c r="H155" s="1">
        <f t="shared" si="9"/>
        <v>0.30000000000000004</v>
      </c>
      <c r="I155" t="s">
        <v>114</v>
      </c>
      <c r="J155" t="s">
        <v>17</v>
      </c>
      <c r="K155" t="s">
        <v>77</v>
      </c>
    </row>
    <row r="156" spans="1:11" x14ac:dyDescent="0.25">
      <c r="A156" s="22" t="s">
        <v>98</v>
      </c>
      <c r="B156" s="23">
        <v>1134</v>
      </c>
      <c r="C156">
        <v>9822</v>
      </c>
      <c r="D156" t="s">
        <v>76</v>
      </c>
      <c r="E156" s="1">
        <v>58.3</v>
      </c>
      <c r="F156" s="1">
        <v>98.4</v>
      </c>
      <c r="G156" s="1">
        <f t="shared" si="8"/>
        <v>40.100000000000009</v>
      </c>
      <c r="H156" s="1">
        <f t="shared" si="9"/>
        <v>8.0200000000000014</v>
      </c>
      <c r="I156" t="s">
        <v>114</v>
      </c>
      <c r="J156" t="s">
        <v>17</v>
      </c>
      <c r="K156" t="s">
        <v>81</v>
      </c>
    </row>
    <row r="157" spans="1:11" x14ac:dyDescent="0.25">
      <c r="A157" s="22" t="s">
        <v>98</v>
      </c>
      <c r="B157" s="23">
        <v>1136</v>
      </c>
      <c r="C157">
        <v>2242</v>
      </c>
      <c r="D157" t="s">
        <v>88</v>
      </c>
      <c r="E157" s="1">
        <v>60</v>
      </c>
      <c r="F157" s="1">
        <v>124</v>
      </c>
      <c r="G157" s="1">
        <f t="shared" si="8"/>
        <v>64</v>
      </c>
      <c r="H157" s="1">
        <f t="shared" si="9"/>
        <v>12.8</v>
      </c>
      <c r="I157" t="s">
        <v>114</v>
      </c>
      <c r="J157" t="s">
        <v>17</v>
      </c>
      <c r="K157" t="s">
        <v>77</v>
      </c>
    </row>
    <row r="158" spans="1:11" x14ac:dyDescent="0.25">
      <c r="A158" s="22" t="s">
        <v>98</v>
      </c>
      <c r="B158" s="23">
        <v>1139</v>
      </c>
      <c r="C158">
        <v>4421</v>
      </c>
      <c r="D158" t="s">
        <v>85</v>
      </c>
      <c r="E158" s="1">
        <v>45</v>
      </c>
      <c r="F158" s="1">
        <v>87</v>
      </c>
      <c r="G158" s="1">
        <f t="shared" si="8"/>
        <v>42</v>
      </c>
      <c r="H158" s="1">
        <f t="shared" si="9"/>
        <v>8.4</v>
      </c>
      <c r="I158" t="s">
        <v>114</v>
      </c>
      <c r="J158" t="s">
        <v>17</v>
      </c>
      <c r="K158" t="s">
        <v>79</v>
      </c>
    </row>
    <row r="159" spans="1:11" x14ac:dyDescent="0.25">
      <c r="A159" s="22" t="s">
        <v>99</v>
      </c>
      <c r="B159" s="23">
        <v>1148</v>
      </c>
      <c r="C159">
        <v>9212</v>
      </c>
      <c r="D159" t="s">
        <v>86</v>
      </c>
      <c r="E159" s="1">
        <v>4</v>
      </c>
      <c r="F159" s="1">
        <v>7</v>
      </c>
      <c r="G159" s="1">
        <f t="shared" si="8"/>
        <v>3</v>
      </c>
      <c r="H159" s="1">
        <f t="shared" si="9"/>
        <v>0.30000000000000004</v>
      </c>
      <c r="I159" t="s">
        <v>114</v>
      </c>
      <c r="J159" t="s">
        <v>17</v>
      </c>
      <c r="K159" t="s">
        <v>81</v>
      </c>
    </row>
    <row r="160" spans="1:11" x14ac:dyDescent="0.25">
      <c r="A160" s="22" t="s">
        <v>100</v>
      </c>
      <c r="B160" s="23">
        <v>1150</v>
      </c>
      <c r="C160">
        <v>2242</v>
      </c>
      <c r="D160" t="s">
        <v>88</v>
      </c>
      <c r="E160" s="1">
        <v>60</v>
      </c>
      <c r="F160" s="1">
        <v>124</v>
      </c>
      <c r="G160" s="1">
        <f t="shared" si="8"/>
        <v>64</v>
      </c>
      <c r="H160" s="1">
        <f t="shared" si="9"/>
        <v>12.8</v>
      </c>
      <c r="I160" t="s">
        <v>114</v>
      </c>
      <c r="J160" t="s">
        <v>17</v>
      </c>
      <c r="K160" t="s">
        <v>90</v>
      </c>
    </row>
    <row r="161" spans="1:11" x14ac:dyDescent="0.25">
      <c r="A161" s="22" t="s">
        <v>100</v>
      </c>
      <c r="B161" s="23">
        <v>1153</v>
      </c>
      <c r="C161">
        <v>8722</v>
      </c>
      <c r="D161" t="s">
        <v>82</v>
      </c>
      <c r="E161" s="1">
        <v>344</v>
      </c>
      <c r="F161" s="1">
        <v>502</v>
      </c>
      <c r="G161" s="1">
        <f t="shared" si="8"/>
        <v>158</v>
      </c>
      <c r="H161" s="1">
        <f t="shared" si="9"/>
        <v>31.6</v>
      </c>
      <c r="I161" t="s">
        <v>114</v>
      </c>
      <c r="J161" t="s">
        <v>17</v>
      </c>
      <c r="K161" t="s">
        <v>81</v>
      </c>
    </row>
    <row r="162" spans="1:11" x14ac:dyDescent="0.25">
      <c r="A162" s="22" t="s">
        <v>100</v>
      </c>
      <c r="B162" s="23">
        <v>1155</v>
      </c>
      <c r="C162">
        <v>4421</v>
      </c>
      <c r="D162" t="s">
        <v>85</v>
      </c>
      <c r="E162" s="1">
        <v>45</v>
      </c>
      <c r="F162" s="1">
        <v>87</v>
      </c>
      <c r="G162" s="1">
        <f t="shared" ref="G162:G193" si="10">F162-E162</f>
        <v>42</v>
      </c>
      <c r="H162" s="1">
        <f t="shared" ref="H162:H193" si="11">IF(F162&gt;50,G162*0.2, G162*0.1)</f>
        <v>8.4</v>
      </c>
      <c r="I162" t="s">
        <v>114</v>
      </c>
      <c r="J162" t="s">
        <v>17</v>
      </c>
      <c r="K162" t="s">
        <v>81</v>
      </c>
    </row>
    <row r="163" spans="1:11" x14ac:dyDescent="0.25">
      <c r="A163" s="22" t="s">
        <v>100</v>
      </c>
      <c r="B163" s="23">
        <v>1156</v>
      </c>
      <c r="C163">
        <v>2242</v>
      </c>
      <c r="D163" t="s">
        <v>88</v>
      </c>
      <c r="E163" s="1">
        <v>60</v>
      </c>
      <c r="F163" s="1">
        <v>124</v>
      </c>
      <c r="G163" s="1">
        <f t="shared" si="10"/>
        <v>64</v>
      </c>
      <c r="H163" s="1">
        <f t="shared" si="11"/>
        <v>12.8</v>
      </c>
      <c r="I163" t="s">
        <v>114</v>
      </c>
      <c r="J163" t="s">
        <v>17</v>
      </c>
      <c r="K163" t="s">
        <v>79</v>
      </c>
    </row>
    <row r="164" spans="1:11" x14ac:dyDescent="0.25">
      <c r="A164" s="22" t="s">
        <v>100</v>
      </c>
      <c r="B164" s="23">
        <v>1157</v>
      </c>
      <c r="C164">
        <v>9212</v>
      </c>
      <c r="D164" t="s">
        <v>86</v>
      </c>
      <c r="E164" s="1">
        <v>4</v>
      </c>
      <c r="F164" s="1">
        <v>7</v>
      </c>
      <c r="G164" s="1">
        <f t="shared" si="10"/>
        <v>3</v>
      </c>
      <c r="H164" s="1">
        <f t="shared" si="11"/>
        <v>0.30000000000000004</v>
      </c>
      <c r="I164" t="s">
        <v>114</v>
      </c>
      <c r="J164" t="s">
        <v>17</v>
      </c>
      <c r="K164" t="s">
        <v>77</v>
      </c>
    </row>
    <row r="165" spans="1:11" x14ac:dyDescent="0.25">
      <c r="A165" s="22" t="s">
        <v>101</v>
      </c>
      <c r="B165" s="23">
        <v>1159</v>
      </c>
      <c r="C165">
        <v>6622</v>
      </c>
      <c r="D165" t="s">
        <v>93</v>
      </c>
      <c r="E165" s="1">
        <v>42</v>
      </c>
      <c r="F165" s="1">
        <v>77</v>
      </c>
      <c r="G165" s="1">
        <f t="shared" si="10"/>
        <v>35</v>
      </c>
      <c r="H165" s="1">
        <f t="shared" si="11"/>
        <v>7</v>
      </c>
      <c r="I165" t="s">
        <v>114</v>
      </c>
      <c r="J165" t="s">
        <v>17</v>
      </c>
      <c r="K165" t="s">
        <v>79</v>
      </c>
    </row>
    <row r="166" spans="1:11" x14ac:dyDescent="0.25">
      <c r="A166" s="22" t="s">
        <v>101</v>
      </c>
      <c r="B166" s="23">
        <v>1163</v>
      </c>
      <c r="C166">
        <v>9212</v>
      </c>
      <c r="D166" t="s">
        <v>86</v>
      </c>
      <c r="E166" s="1">
        <v>4</v>
      </c>
      <c r="F166" s="1">
        <v>7</v>
      </c>
      <c r="G166" s="1">
        <f t="shared" si="10"/>
        <v>3</v>
      </c>
      <c r="H166" s="1">
        <f t="shared" si="11"/>
        <v>0.30000000000000004</v>
      </c>
      <c r="I166" t="s">
        <v>114</v>
      </c>
      <c r="J166" t="s">
        <v>17</v>
      </c>
      <c r="K166" t="s">
        <v>79</v>
      </c>
    </row>
    <row r="167" spans="1:11" x14ac:dyDescent="0.25">
      <c r="A167" s="22" t="s">
        <v>101</v>
      </c>
      <c r="B167" s="23">
        <v>1164</v>
      </c>
      <c r="C167">
        <v>9822</v>
      </c>
      <c r="D167" t="s">
        <v>76</v>
      </c>
      <c r="E167" s="1">
        <v>58.3</v>
      </c>
      <c r="F167" s="1">
        <v>98.4</v>
      </c>
      <c r="G167" s="1">
        <f t="shared" si="10"/>
        <v>40.100000000000009</v>
      </c>
      <c r="H167" s="1">
        <f t="shared" si="11"/>
        <v>8.0200000000000014</v>
      </c>
      <c r="I167" t="s">
        <v>114</v>
      </c>
      <c r="J167" t="s">
        <v>17</v>
      </c>
      <c r="K167" t="s">
        <v>81</v>
      </c>
    </row>
    <row r="168" spans="1:11" x14ac:dyDescent="0.25">
      <c r="A168" s="22" t="s">
        <v>101</v>
      </c>
      <c r="B168" s="23">
        <v>1165</v>
      </c>
      <c r="C168">
        <v>9822</v>
      </c>
      <c r="D168" t="s">
        <v>76</v>
      </c>
      <c r="E168" s="1">
        <v>58.3</v>
      </c>
      <c r="F168" s="1">
        <v>98.4</v>
      </c>
      <c r="G168" s="1">
        <f t="shared" si="10"/>
        <v>40.100000000000009</v>
      </c>
      <c r="H168" s="1">
        <f t="shared" si="11"/>
        <v>8.0200000000000014</v>
      </c>
      <c r="I168" t="s">
        <v>114</v>
      </c>
      <c r="J168" t="s">
        <v>17</v>
      </c>
      <c r="K168" t="s">
        <v>81</v>
      </c>
    </row>
    <row r="169" spans="1:11" x14ac:dyDescent="0.25">
      <c r="A169" s="22" t="s">
        <v>101</v>
      </c>
      <c r="B169" s="23">
        <v>1166</v>
      </c>
      <c r="C169">
        <v>8722</v>
      </c>
      <c r="D169" t="s">
        <v>82</v>
      </c>
      <c r="E169" s="1">
        <v>344</v>
      </c>
      <c r="F169" s="1">
        <v>502</v>
      </c>
      <c r="G169" s="1">
        <f t="shared" si="10"/>
        <v>158</v>
      </c>
      <c r="H169" s="1">
        <f t="shared" si="11"/>
        <v>31.6</v>
      </c>
      <c r="I169" t="s">
        <v>114</v>
      </c>
      <c r="J169" t="s">
        <v>17</v>
      </c>
      <c r="K169" t="s">
        <v>89</v>
      </c>
    </row>
    <row r="170" spans="1:11" x14ac:dyDescent="0.25">
      <c r="A170" s="22" t="s">
        <v>102</v>
      </c>
      <c r="B170" s="23">
        <v>1167</v>
      </c>
      <c r="C170">
        <v>2242</v>
      </c>
      <c r="D170" t="s">
        <v>88</v>
      </c>
      <c r="E170" s="1">
        <v>60</v>
      </c>
      <c r="F170" s="1">
        <v>124</v>
      </c>
      <c r="G170" s="1">
        <f t="shared" si="10"/>
        <v>64</v>
      </c>
      <c r="H170" s="1">
        <f t="shared" si="11"/>
        <v>12.8</v>
      </c>
      <c r="I170" t="s">
        <v>114</v>
      </c>
      <c r="J170" t="s">
        <v>17</v>
      </c>
      <c r="K170" t="s">
        <v>77</v>
      </c>
    </row>
    <row r="171" spans="1:11" x14ac:dyDescent="0.25">
      <c r="A171" s="22" t="s">
        <v>102</v>
      </c>
      <c r="B171" s="23">
        <v>1168</v>
      </c>
      <c r="C171">
        <v>9822</v>
      </c>
      <c r="D171" t="s">
        <v>76</v>
      </c>
      <c r="E171" s="1">
        <v>58.3</v>
      </c>
      <c r="F171" s="1">
        <v>98.4</v>
      </c>
      <c r="G171" s="1">
        <f t="shared" si="10"/>
        <v>40.100000000000009</v>
      </c>
      <c r="H171" s="1">
        <f t="shared" si="11"/>
        <v>8.0200000000000014</v>
      </c>
      <c r="I171" t="s">
        <v>114</v>
      </c>
      <c r="J171" t="s">
        <v>17</v>
      </c>
      <c r="K171" t="s">
        <v>79</v>
      </c>
    </row>
    <row r="172" spans="1:11" x14ac:dyDescent="0.25">
      <c r="A172" s="22" t="s">
        <v>102</v>
      </c>
      <c r="B172" s="23">
        <v>1169</v>
      </c>
      <c r="C172">
        <v>8722</v>
      </c>
      <c r="D172" t="s">
        <v>82</v>
      </c>
      <c r="E172" s="1">
        <v>344</v>
      </c>
      <c r="F172" s="1">
        <v>502</v>
      </c>
      <c r="G172" s="1">
        <f t="shared" si="10"/>
        <v>158</v>
      </c>
      <c r="H172" s="1">
        <f t="shared" si="11"/>
        <v>31.6</v>
      </c>
      <c r="I172" t="s">
        <v>114</v>
      </c>
      <c r="J172" t="s">
        <v>17</v>
      </c>
      <c r="K172" t="s">
        <v>90</v>
      </c>
    </row>
    <row r="173" spans="1:11" x14ac:dyDescent="0.25">
      <c r="G173" s="1"/>
    </row>
    <row r="174" spans="1:11" x14ac:dyDescent="0.25">
      <c r="A174" s="22" t="s">
        <v>118</v>
      </c>
      <c r="F174" s="1">
        <f>SUM(F2:F172)</f>
        <v>17110.599999999995</v>
      </c>
      <c r="G174" s="1"/>
    </row>
    <row r="175" spans="1:11" x14ac:dyDescent="0.25">
      <c r="A175" s="22" t="s">
        <v>119</v>
      </c>
      <c r="F175" s="1">
        <f>SUMIF(F2:F172,"&gt;50")</f>
        <v>16088.399999999994</v>
      </c>
      <c r="G175" s="1"/>
    </row>
    <row r="176" spans="1:11" x14ac:dyDescent="0.25">
      <c r="A176" s="22" t="s">
        <v>120</v>
      </c>
      <c r="F176" s="1">
        <f>SUMIF(F2:F172, "&lt;50")</f>
        <v>1022.2</v>
      </c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</sheetData>
  <sortState xmlns:xlrd2="http://schemas.microsoft.com/office/spreadsheetml/2017/richdata2" ref="A2:K172">
    <sortCondition ref="J2:J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3810-FBC1-4D30-B524-B721869A335D}">
  <sheetPr>
    <pageSetUpPr fitToPage="1"/>
  </sheetPr>
  <dimension ref="A1:B8"/>
  <sheetViews>
    <sheetView workbookViewId="0">
      <selection activeCell="O19" sqref="O19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41.85546875" bestFit="1" customWidth="1"/>
    <col min="4" max="4" width="7" bestFit="1" customWidth="1"/>
    <col min="5" max="9" width="8" bestFit="1" customWidth="1"/>
    <col min="10" max="11" width="9" bestFit="1" customWidth="1"/>
    <col min="12" max="12" width="12.7109375" bestFit="1" customWidth="1"/>
  </cols>
  <sheetData>
    <row r="1" spans="1:2" x14ac:dyDescent="0.25">
      <c r="A1" t="s">
        <v>126</v>
      </c>
    </row>
    <row r="3" spans="1:2" x14ac:dyDescent="0.25">
      <c r="A3" s="26" t="s">
        <v>127</v>
      </c>
      <c r="B3" t="s">
        <v>125</v>
      </c>
    </row>
    <row r="4" spans="1:2" x14ac:dyDescent="0.25">
      <c r="A4" s="27" t="s">
        <v>111</v>
      </c>
      <c r="B4" s="2">
        <v>6003.5</v>
      </c>
    </row>
    <row r="5" spans="1:2" x14ac:dyDescent="0.25">
      <c r="A5" s="27" t="s">
        <v>113</v>
      </c>
      <c r="B5" s="2">
        <v>2410.7000000000003</v>
      </c>
    </row>
    <row r="6" spans="1:2" x14ac:dyDescent="0.25">
      <c r="A6" s="27" t="s">
        <v>6</v>
      </c>
      <c r="B6" s="2">
        <v>3035.3</v>
      </c>
    </row>
    <row r="7" spans="1:2" x14ac:dyDescent="0.25">
      <c r="A7" s="27" t="s">
        <v>17</v>
      </c>
      <c r="B7" s="2">
        <v>5661.0999999999985</v>
      </c>
    </row>
    <row r="8" spans="1:2" x14ac:dyDescent="0.25">
      <c r="A8" s="27" t="s">
        <v>124</v>
      </c>
      <c r="B8" s="2">
        <v>17110.599999999999</v>
      </c>
    </row>
  </sheetData>
  <pageMargins left="0.7" right="0.7" top="0.75" bottom="0.75" header="0.3" footer="0.3"/>
  <pageSetup scale="79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BC22-79BE-4D97-8029-0D18DE866FE8}">
  <dimension ref="A1:N77"/>
  <sheetViews>
    <sheetView topLeftCell="A13" workbookViewId="0">
      <selection activeCell="O19" sqref="O19"/>
    </sheetView>
  </sheetViews>
  <sheetFormatPr defaultRowHeight="15" x14ac:dyDescent="0.25"/>
  <cols>
    <col min="1" max="1" width="13.5703125" bestFit="1" customWidth="1"/>
    <col min="2" max="2" width="5.85546875" bestFit="1" customWidth="1"/>
    <col min="3" max="3" width="14.85546875" bestFit="1" customWidth="1"/>
    <col min="6" max="6" width="12.28515625" bestFit="1" customWidth="1"/>
    <col min="7" max="7" width="8.7109375" customWidth="1"/>
    <col min="8" max="8" width="11.5703125" style="32" bestFit="1" customWidth="1"/>
    <col min="9" max="9" width="10.5703125" style="32" bestFit="1" customWidth="1"/>
    <col min="10" max="10" width="6.42578125" bestFit="1" customWidth="1"/>
    <col min="12" max="12" width="8.5703125" bestFit="1" customWidth="1"/>
    <col min="13" max="13" width="12.140625" bestFit="1" customWidth="1"/>
    <col min="14" max="14" width="24.7109375" bestFit="1" customWidth="1"/>
  </cols>
  <sheetData>
    <row r="1" spans="1:14" s="24" customFormat="1" ht="45" x14ac:dyDescent="0.25">
      <c r="A1" s="24" t="s">
        <v>128</v>
      </c>
      <c r="B1" s="24" t="s">
        <v>129</v>
      </c>
      <c r="C1" s="24" t="s">
        <v>130</v>
      </c>
      <c r="D1" s="24" t="s">
        <v>131</v>
      </c>
      <c r="E1" s="24" t="s">
        <v>132</v>
      </c>
      <c r="F1" s="24" t="s">
        <v>133</v>
      </c>
      <c r="G1" s="24" t="s">
        <v>134</v>
      </c>
      <c r="H1" s="31" t="s">
        <v>135</v>
      </c>
      <c r="I1" s="31" t="s">
        <v>136</v>
      </c>
      <c r="J1" s="24" t="s">
        <v>137</v>
      </c>
      <c r="K1" s="24" t="s">
        <v>138</v>
      </c>
      <c r="L1" s="24" t="s">
        <v>139</v>
      </c>
      <c r="M1" s="24" t="s">
        <v>140</v>
      </c>
      <c r="N1" s="24" t="s">
        <v>141</v>
      </c>
    </row>
    <row r="2" spans="1:14" x14ac:dyDescent="0.25">
      <c r="A2" t="s">
        <v>186</v>
      </c>
      <c r="B2" t="str">
        <f t="shared" ref="B2:B33" si="0">LEFT(A2, 2)</f>
        <v>TY</v>
      </c>
      <c r="C2" t="str">
        <f t="shared" ref="C2:C33" si="1">VLOOKUP(B2,B$56:C$61,2)</f>
        <v>Toyota</v>
      </c>
      <c r="D2" t="str">
        <f t="shared" ref="D2:D33" si="2">MID(A2,5,3)</f>
        <v>COR</v>
      </c>
      <c r="E2" t="str">
        <f t="shared" ref="E2:E33" si="3">VLOOKUP(D2,D$56:E$66,2)</f>
        <v>Corolla</v>
      </c>
      <c r="F2" t="str">
        <f t="shared" ref="F2:F33" si="4">MID(A2, 3, 2)</f>
        <v>14</v>
      </c>
      <c r="G2">
        <f t="shared" ref="G2:G33" si="5">IF(14-F2&lt;0,100-F2+14, 14-F2)</f>
        <v>0</v>
      </c>
      <c r="H2" s="32">
        <v>17556.3</v>
      </c>
      <c r="I2" s="32">
        <f t="shared" ref="I2:I33" si="6">H2/(G2+0.5)</f>
        <v>35112.6</v>
      </c>
      <c r="J2" t="s">
        <v>174</v>
      </c>
      <c r="K2" t="s">
        <v>158</v>
      </c>
      <c r="L2">
        <v>100000</v>
      </c>
      <c r="M2" t="str">
        <f t="shared" ref="M2:M33" si="7">IF(H2&lt;=L2,"Y", "Not Covered")</f>
        <v>Y</v>
      </c>
      <c r="N2" t="str">
        <f t="shared" ref="N2:N33" si="8">CONCATENATE(A2,B2,D2,UPPER(LEFT(J2,3)), RIGHT(A2,))</f>
        <v>TY14COR027TYCORBLU</v>
      </c>
    </row>
    <row r="3" spans="1:14" x14ac:dyDescent="0.25">
      <c r="A3" t="s">
        <v>168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32">
        <v>14289.6</v>
      </c>
      <c r="I3" s="32">
        <f t="shared" si="6"/>
        <v>28579.200000000001</v>
      </c>
      <c r="J3" t="s">
        <v>144</v>
      </c>
      <c r="K3" t="s">
        <v>169</v>
      </c>
      <c r="L3">
        <v>100000</v>
      </c>
      <c r="M3" t="str">
        <f t="shared" si="7"/>
        <v>Y</v>
      </c>
      <c r="N3" t="str">
        <f t="shared" si="8"/>
        <v>GM14CMR016GMCMRWHI</v>
      </c>
    </row>
    <row r="4" spans="1:14" x14ac:dyDescent="0.25">
      <c r="A4" t="s">
        <v>156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32">
        <v>27637.1</v>
      </c>
      <c r="I4" s="32">
        <f t="shared" si="6"/>
        <v>18424.733333333334</v>
      </c>
      <c r="J4" t="s">
        <v>7</v>
      </c>
      <c r="K4" t="s">
        <v>17</v>
      </c>
      <c r="L4">
        <v>75000</v>
      </c>
      <c r="M4" t="str">
        <f t="shared" si="7"/>
        <v>Y</v>
      </c>
      <c r="N4" t="str">
        <f t="shared" si="8"/>
        <v>FD13FCS009FDFCSBLA</v>
      </c>
    </row>
    <row r="5" spans="1:14" x14ac:dyDescent="0.25">
      <c r="A5" t="s">
        <v>157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32">
        <v>27534.799999999999</v>
      </c>
      <c r="I5" s="32">
        <f t="shared" si="6"/>
        <v>18356.533333333333</v>
      </c>
      <c r="J5" t="s">
        <v>144</v>
      </c>
      <c r="K5" t="s">
        <v>158</v>
      </c>
      <c r="L5">
        <v>75000</v>
      </c>
      <c r="M5" t="str">
        <f t="shared" si="7"/>
        <v>Y</v>
      </c>
      <c r="N5" t="str">
        <f t="shared" si="8"/>
        <v>FD13FCS010FDFCSWHI</v>
      </c>
    </row>
    <row r="6" spans="1:14" x14ac:dyDescent="0.25">
      <c r="A6" t="s">
        <v>161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32">
        <v>22521.599999999999</v>
      </c>
      <c r="I6" s="32">
        <f t="shared" si="6"/>
        <v>15014.4</v>
      </c>
      <c r="J6" t="s">
        <v>7</v>
      </c>
      <c r="K6" t="s">
        <v>162</v>
      </c>
      <c r="L6">
        <v>75000</v>
      </c>
      <c r="M6" t="str">
        <f t="shared" si="7"/>
        <v>Y</v>
      </c>
      <c r="N6" t="str">
        <f t="shared" si="8"/>
        <v>FD13FCS012FDFCSBLA</v>
      </c>
    </row>
    <row r="7" spans="1:14" x14ac:dyDescent="0.25">
      <c r="A7" t="s">
        <v>209</v>
      </c>
      <c r="B7" t="str">
        <f t="shared" si="0"/>
        <v>HY</v>
      </c>
      <c r="C7" t="str">
        <f t="shared" si="1"/>
        <v>Hyundai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32">
        <v>22188.5</v>
      </c>
      <c r="I7" s="32">
        <f t="shared" si="6"/>
        <v>14792.333333333334</v>
      </c>
      <c r="J7" t="s">
        <v>174</v>
      </c>
      <c r="K7" t="s">
        <v>152</v>
      </c>
      <c r="L7">
        <v>100000</v>
      </c>
      <c r="M7" t="str">
        <f t="shared" si="7"/>
        <v>Y</v>
      </c>
      <c r="N7" t="str">
        <f t="shared" si="8"/>
        <v>HY13ELA052HYELABLU</v>
      </c>
    </row>
    <row r="8" spans="1:14" x14ac:dyDescent="0.25">
      <c r="A8" t="s">
        <v>208</v>
      </c>
      <c r="B8" t="str">
        <f t="shared" si="0"/>
        <v>HY</v>
      </c>
      <c r="C8" t="str">
        <f t="shared" si="1"/>
        <v>Hyundai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32">
        <v>20223.900000000001</v>
      </c>
      <c r="I8" s="32">
        <f t="shared" si="6"/>
        <v>13482.6</v>
      </c>
      <c r="J8" t="s">
        <v>7</v>
      </c>
      <c r="K8" t="s">
        <v>158</v>
      </c>
      <c r="L8">
        <v>100000</v>
      </c>
      <c r="M8" t="str">
        <f t="shared" si="7"/>
        <v>Y</v>
      </c>
      <c r="N8" t="str">
        <f t="shared" si="8"/>
        <v>HY13ELA051HYELABLA</v>
      </c>
    </row>
    <row r="9" spans="1:14" x14ac:dyDescent="0.25">
      <c r="A9" t="s">
        <v>187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Corolla</v>
      </c>
      <c r="F9" t="str">
        <f t="shared" si="4"/>
        <v>12</v>
      </c>
      <c r="G9">
        <f t="shared" si="5"/>
        <v>2</v>
      </c>
      <c r="H9" s="32">
        <v>29601.9</v>
      </c>
      <c r="I9" s="32">
        <f t="shared" si="6"/>
        <v>11840.76</v>
      </c>
      <c r="J9" t="s">
        <v>7</v>
      </c>
      <c r="K9" t="s">
        <v>165</v>
      </c>
      <c r="L9">
        <v>100000</v>
      </c>
      <c r="M9" t="str">
        <f t="shared" si="7"/>
        <v>Y</v>
      </c>
      <c r="N9" t="str">
        <f t="shared" si="8"/>
        <v>TY12COR028TYCORBLA</v>
      </c>
    </row>
    <row r="10" spans="1:14" x14ac:dyDescent="0.25">
      <c r="A10" t="s">
        <v>194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32">
        <v>24513.200000000001</v>
      </c>
      <c r="I10" s="32">
        <f t="shared" si="6"/>
        <v>9805.2800000000007</v>
      </c>
      <c r="J10" t="s">
        <v>7</v>
      </c>
      <c r="K10" t="s">
        <v>171</v>
      </c>
      <c r="L10">
        <v>75000</v>
      </c>
      <c r="M10" t="str">
        <f t="shared" si="7"/>
        <v>Y</v>
      </c>
      <c r="N10" t="str">
        <f t="shared" si="8"/>
        <v>HO12CIV035HOCIVBLA</v>
      </c>
    </row>
    <row r="11" spans="1:14" x14ac:dyDescent="0.25">
      <c r="A11" t="s">
        <v>195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32">
        <v>13867.6</v>
      </c>
      <c r="I11" s="32">
        <f t="shared" si="6"/>
        <v>9245.0666666666675</v>
      </c>
      <c r="J11" t="s">
        <v>7</v>
      </c>
      <c r="K11" t="s">
        <v>176</v>
      </c>
      <c r="L11">
        <v>75000</v>
      </c>
      <c r="M11" t="str">
        <f t="shared" si="7"/>
        <v>Y</v>
      </c>
      <c r="N11" t="str">
        <f t="shared" si="8"/>
        <v>HO13CIV036HOCIVBLA</v>
      </c>
    </row>
    <row r="12" spans="1:14" x14ac:dyDescent="0.25">
      <c r="A12" t="s">
        <v>163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32">
        <v>13682.9</v>
      </c>
      <c r="I12" s="32">
        <f t="shared" si="6"/>
        <v>9121.9333333333325</v>
      </c>
      <c r="J12" t="s">
        <v>7</v>
      </c>
      <c r="K12" t="s">
        <v>164</v>
      </c>
      <c r="L12">
        <v>75000</v>
      </c>
      <c r="M12" t="str">
        <f t="shared" si="7"/>
        <v>Y</v>
      </c>
      <c r="N12" t="str">
        <f t="shared" si="8"/>
        <v>FD13FCS013FDFCSBLA</v>
      </c>
    </row>
    <row r="13" spans="1:14" x14ac:dyDescent="0.25">
      <c r="A13" t="s">
        <v>207</v>
      </c>
      <c r="B13" t="str">
        <f t="shared" si="0"/>
        <v>HY</v>
      </c>
      <c r="C13" t="str">
        <f t="shared" si="1"/>
        <v>Hyundai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32">
        <v>22282</v>
      </c>
      <c r="I13" s="32">
        <f t="shared" si="6"/>
        <v>8912.7999999999993</v>
      </c>
      <c r="J13" t="s">
        <v>174</v>
      </c>
      <c r="K13" t="s">
        <v>145</v>
      </c>
      <c r="L13">
        <v>100000</v>
      </c>
      <c r="M13" t="str">
        <f t="shared" si="7"/>
        <v>Y</v>
      </c>
      <c r="N13" t="str">
        <f t="shared" si="8"/>
        <v>HY12ELA050HYELABLU</v>
      </c>
    </row>
    <row r="14" spans="1:14" x14ac:dyDescent="0.25">
      <c r="A14" t="s">
        <v>188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Camry</v>
      </c>
      <c r="F14" t="str">
        <f t="shared" si="4"/>
        <v>12</v>
      </c>
      <c r="G14">
        <f t="shared" si="5"/>
        <v>2</v>
      </c>
      <c r="H14" s="32">
        <v>22128.2</v>
      </c>
      <c r="I14" s="32">
        <f t="shared" si="6"/>
        <v>8851.2800000000007</v>
      </c>
      <c r="J14" t="s">
        <v>174</v>
      </c>
      <c r="K14" t="s">
        <v>176</v>
      </c>
      <c r="L14">
        <v>100000</v>
      </c>
      <c r="M14" t="str">
        <f t="shared" si="7"/>
        <v>Y</v>
      </c>
      <c r="N14" t="str">
        <f t="shared" si="8"/>
        <v>TY12CAM029TYCAMBLU</v>
      </c>
    </row>
    <row r="15" spans="1:14" x14ac:dyDescent="0.25">
      <c r="A15" t="s">
        <v>181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Camry</v>
      </c>
      <c r="F15" t="str">
        <f t="shared" si="4"/>
        <v>09</v>
      </c>
      <c r="G15">
        <f t="shared" si="5"/>
        <v>5</v>
      </c>
      <c r="H15" s="32">
        <v>48114.2</v>
      </c>
      <c r="I15" s="32">
        <f t="shared" si="6"/>
        <v>8748.0363636363636</v>
      </c>
      <c r="J15" t="s">
        <v>144</v>
      </c>
      <c r="K15" t="s">
        <v>155</v>
      </c>
      <c r="L15">
        <v>100000</v>
      </c>
      <c r="M15" t="str">
        <f t="shared" si="7"/>
        <v>Y</v>
      </c>
      <c r="N15" t="str">
        <f t="shared" si="8"/>
        <v>TY09CAM024TYCAMWHI</v>
      </c>
    </row>
    <row r="16" spans="1:14" x14ac:dyDescent="0.25">
      <c r="A16" t="s">
        <v>193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32">
        <v>30555.3</v>
      </c>
      <c r="I16" s="32">
        <f t="shared" si="6"/>
        <v>8730.0857142857149</v>
      </c>
      <c r="J16" t="s">
        <v>7</v>
      </c>
      <c r="K16" t="s">
        <v>148</v>
      </c>
      <c r="L16">
        <v>75000</v>
      </c>
      <c r="M16" t="str">
        <f t="shared" si="7"/>
        <v>Y</v>
      </c>
      <c r="N16" t="str">
        <f t="shared" si="8"/>
        <v>HO11CIV034HOCIVBLA</v>
      </c>
    </row>
    <row r="17" spans="1:14" x14ac:dyDescent="0.25">
      <c r="A17" t="s">
        <v>206</v>
      </c>
      <c r="B17" t="str">
        <f t="shared" si="0"/>
        <v>HY</v>
      </c>
      <c r="C17" t="str">
        <f t="shared" si="1"/>
        <v>Hyundai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32">
        <v>29102.3</v>
      </c>
      <c r="I17" s="32">
        <f t="shared" si="6"/>
        <v>8314.9428571428562</v>
      </c>
      <c r="J17" t="s">
        <v>7</v>
      </c>
      <c r="K17" t="s">
        <v>169</v>
      </c>
      <c r="L17">
        <v>100000</v>
      </c>
      <c r="M17" t="str">
        <f t="shared" si="7"/>
        <v>Y</v>
      </c>
      <c r="N17" t="str">
        <f t="shared" si="8"/>
        <v>HY11ELA049HYELABLA</v>
      </c>
    </row>
    <row r="18" spans="1:14" x14ac:dyDescent="0.25">
      <c r="A18" t="s">
        <v>201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32">
        <v>27394.2</v>
      </c>
      <c r="I18" s="32">
        <f t="shared" si="6"/>
        <v>7826.9142857142861</v>
      </c>
      <c r="J18" t="s">
        <v>7</v>
      </c>
      <c r="K18" t="s">
        <v>162</v>
      </c>
      <c r="L18">
        <v>75000</v>
      </c>
      <c r="M18" t="str">
        <f t="shared" si="7"/>
        <v>Y</v>
      </c>
      <c r="N18" t="str">
        <f t="shared" si="8"/>
        <v>CR11PTC044CRPTCBLA</v>
      </c>
    </row>
    <row r="19" spans="1:14" x14ac:dyDescent="0.25">
      <c r="A19" t="s">
        <v>166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32">
        <v>19421.099999999999</v>
      </c>
      <c r="I19" s="32">
        <f t="shared" si="6"/>
        <v>7768.44</v>
      </c>
      <c r="J19" t="s">
        <v>7</v>
      </c>
      <c r="K19" t="s">
        <v>167</v>
      </c>
      <c r="L19">
        <v>100000</v>
      </c>
      <c r="M19" t="str">
        <f t="shared" si="7"/>
        <v>Y</v>
      </c>
      <c r="N19" t="str">
        <f t="shared" si="8"/>
        <v>GM12CMR015GMCMRBLA</v>
      </c>
    </row>
    <row r="20" spans="1:14" x14ac:dyDescent="0.25">
      <c r="A20" t="s">
        <v>159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32">
        <v>19341.7</v>
      </c>
      <c r="I20" s="32">
        <f t="shared" si="6"/>
        <v>7736.68</v>
      </c>
      <c r="J20" t="s">
        <v>144</v>
      </c>
      <c r="K20" t="s">
        <v>160</v>
      </c>
      <c r="L20">
        <v>75000</v>
      </c>
      <c r="M20" t="str">
        <f t="shared" si="7"/>
        <v>Y</v>
      </c>
      <c r="N20" t="str">
        <f t="shared" si="8"/>
        <v>FD12FCS011FDFCSWHI</v>
      </c>
    </row>
    <row r="21" spans="1:14" x14ac:dyDescent="0.25">
      <c r="A21" t="s">
        <v>192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32">
        <v>33477.199999999997</v>
      </c>
      <c r="I21" s="32">
        <f t="shared" si="6"/>
        <v>7439.3777777777768</v>
      </c>
      <c r="J21" t="s">
        <v>7</v>
      </c>
      <c r="K21" t="s">
        <v>178</v>
      </c>
      <c r="L21">
        <v>75000</v>
      </c>
      <c r="M21" t="str">
        <f t="shared" si="7"/>
        <v>Y</v>
      </c>
      <c r="N21" t="str">
        <f t="shared" si="8"/>
        <v>HO10CIV033HOCIVBLA</v>
      </c>
    </row>
    <row r="22" spans="1:14" x14ac:dyDescent="0.25">
      <c r="A22" t="s">
        <v>198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32">
        <v>3708.1</v>
      </c>
      <c r="I22" s="32">
        <f t="shared" si="6"/>
        <v>7416.2</v>
      </c>
      <c r="J22" t="s">
        <v>7</v>
      </c>
      <c r="K22" t="s">
        <v>145</v>
      </c>
      <c r="L22">
        <v>100000</v>
      </c>
      <c r="M22" t="str">
        <f t="shared" si="7"/>
        <v>Y</v>
      </c>
      <c r="N22" t="str">
        <f t="shared" si="8"/>
        <v>HO14ODY041HOODYBLA</v>
      </c>
    </row>
    <row r="23" spans="1:14" x14ac:dyDescent="0.25">
      <c r="A23" t="s">
        <v>170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32">
        <v>31144.400000000001</v>
      </c>
      <c r="I23" s="32">
        <f t="shared" si="6"/>
        <v>6920.9777777777781</v>
      </c>
      <c r="J23" t="s">
        <v>7</v>
      </c>
      <c r="K23" t="s">
        <v>171</v>
      </c>
      <c r="L23">
        <v>100000</v>
      </c>
      <c r="M23" t="str">
        <f t="shared" si="7"/>
        <v>Y</v>
      </c>
      <c r="N23" t="str">
        <f t="shared" si="8"/>
        <v>GM10SLV017GMSLVBLA</v>
      </c>
    </row>
    <row r="24" spans="1:14" x14ac:dyDescent="0.25">
      <c r="A24" t="s">
        <v>146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32">
        <v>44946.5</v>
      </c>
      <c r="I24" s="32">
        <f t="shared" si="6"/>
        <v>6914.8461538461543</v>
      </c>
      <c r="J24" t="s">
        <v>147</v>
      </c>
      <c r="K24" t="s">
        <v>148</v>
      </c>
      <c r="L24">
        <v>50000</v>
      </c>
      <c r="M24" t="str">
        <f t="shared" si="7"/>
        <v>Y</v>
      </c>
      <c r="N24" t="str">
        <f t="shared" si="8"/>
        <v>FD08MTG003FDMTGGRE</v>
      </c>
    </row>
    <row r="25" spans="1:14" x14ac:dyDescent="0.25">
      <c r="A25" t="s">
        <v>204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32">
        <v>72527.199999999997</v>
      </c>
      <c r="I25" s="32">
        <f t="shared" si="6"/>
        <v>6907.3523809523804</v>
      </c>
      <c r="J25" t="s">
        <v>144</v>
      </c>
      <c r="K25" t="s">
        <v>167</v>
      </c>
      <c r="L25">
        <v>75000</v>
      </c>
      <c r="M25" t="str">
        <f t="shared" si="7"/>
        <v>Y</v>
      </c>
      <c r="N25" t="str">
        <f t="shared" si="8"/>
        <v>CR04CAR047CRCARWHI</v>
      </c>
    </row>
    <row r="26" spans="1:14" x14ac:dyDescent="0.25">
      <c r="A26" t="s">
        <v>196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32">
        <v>50854.1</v>
      </c>
      <c r="I26" s="32">
        <f t="shared" si="6"/>
        <v>6780.5466666666662</v>
      </c>
      <c r="J26" t="s">
        <v>7</v>
      </c>
      <c r="K26" t="s">
        <v>178</v>
      </c>
      <c r="L26">
        <v>100000</v>
      </c>
      <c r="M26" t="str">
        <f t="shared" si="7"/>
        <v>Y</v>
      </c>
      <c r="N26" t="str">
        <f t="shared" si="8"/>
        <v>HO07ODY038HOODYBLA</v>
      </c>
    </row>
    <row r="27" spans="1:14" x14ac:dyDescent="0.25">
      <c r="A27" t="s">
        <v>197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32">
        <v>42504.6</v>
      </c>
      <c r="I27" s="32">
        <f t="shared" si="6"/>
        <v>6539.1692307692301</v>
      </c>
      <c r="J27" t="s">
        <v>144</v>
      </c>
      <c r="K27" t="s">
        <v>164</v>
      </c>
      <c r="L27">
        <v>100000</v>
      </c>
      <c r="M27" t="str">
        <f t="shared" si="7"/>
        <v>Y</v>
      </c>
      <c r="N27" t="str">
        <f t="shared" si="8"/>
        <v>HO08ODY039HOODYWHI</v>
      </c>
    </row>
    <row r="28" spans="1:14" x14ac:dyDescent="0.25">
      <c r="A28" t="s">
        <v>154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32">
        <v>35137</v>
      </c>
      <c r="I28" s="32">
        <f t="shared" si="6"/>
        <v>6388.545454545455</v>
      </c>
      <c r="J28" t="s">
        <v>7</v>
      </c>
      <c r="K28" t="s">
        <v>155</v>
      </c>
      <c r="L28">
        <v>75000</v>
      </c>
      <c r="M28" t="str">
        <f t="shared" si="7"/>
        <v>Y</v>
      </c>
      <c r="N28" t="str">
        <f t="shared" si="8"/>
        <v>FD09FCS008FDFCSBLA</v>
      </c>
    </row>
    <row r="29" spans="1:14" x14ac:dyDescent="0.25">
      <c r="A29" t="s">
        <v>185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03</v>
      </c>
      <c r="G29">
        <f t="shared" si="5"/>
        <v>11</v>
      </c>
      <c r="H29" s="32">
        <v>73444.399999999994</v>
      </c>
      <c r="I29" s="32">
        <f t="shared" si="6"/>
        <v>6386.4695652173905</v>
      </c>
      <c r="J29" t="s">
        <v>7</v>
      </c>
      <c r="K29" t="s">
        <v>184</v>
      </c>
      <c r="L29">
        <v>100000</v>
      </c>
      <c r="M29" t="str">
        <f t="shared" si="7"/>
        <v>Y</v>
      </c>
      <c r="N29" t="str">
        <f t="shared" si="8"/>
        <v>TY03COR026TYCORBLA</v>
      </c>
    </row>
    <row r="30" spans="1:14" x14ac:dyDescent="0.25">
      <c r="A30" t="s">
        <v>253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32">
        <v>60389.5</v>
      </c>
      <c r="I30" s="32">
        <f t="shared" si="6"/>
        <v>6356.7894736842109</v>
      </c>
      <c r="J30" t="s">
        <v>144</v>
      </c>
      <c r="K30" t="s">
        <v>155</v>
      </c>
      <c r="L30">
        <v>100000</v>
      </c>
      <c r="M30" t="str">
        <f t="shared" si="7"/>
        <v>Y</v>
      </c>
      <c r="N30" t="str">
        <f t="shared" si="8"/>
        <v>HO05ODY037HOODYWHI</v>
      </c>
    </row>
    <row r="31" spans="1:14" x14ac:dyDescent="0.25">
      <c r="A31" t="s">
        <v>175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Camry</v>
      </c>
      <c r="F31" t="str">
        <f t="shared" si="4"/>
        <v>96</v>
      </c>
      <c r="G31">
        <f t="shared" si="5"/>
        <v>18</v>
      </c>
      <c r="H31" s="32">
        <v>114660.6</v>
      </c>
      <c r="I31" s="32">
        <f t="shared" si="6"/>
        <v>6197.8702702702703</v>
      </c>
      <c r="J31" t="s">
        <v>147</v>
      </c>
      <c r="K31" t="s">
        <v>176</v>
      </c>
      <c r="L31">
        <v>100000</v>
      </c>
      <c r="M31" t="str">
        <f t="shared" si="7"/>
        <v>Not Covered</v>
      </c>
      <c r="N31" t="str">
        <f t="shared" si="8"/>
        <v>TY96CAM020TYCAMGRE</v>
      </c>
    </row>
    <row r="32" spans="1:14" x14ac:dyDescent="0.25">
      <c r="A32" t="s">
        <v>199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32">
        <v>64542</v>
      </c>
      <c r="I32" s="32">
        <f t="shared" si="6"/>
        <v>6146.8571428571431</v>
      </c>
      <c r="J32" t="s">
        <v>174</v>
      </c>
      <c r="K32" t="s">
        <v>17</v>
      </c>
      <c r="L32">
        <v>75000</v>
      </c>
      <c r="M32" t="str">
        <f t="shared" si="7"/>
        <v>Y</v>
      </c>
      <c r="N32" t="str">
        <f t="shared" si="8"/>
        <v>CR04PTC042CRPTCBLU</v>
      </c>
    </row>
    <row r="33" spans="1:14" x14ac:dyDescent="0.25">
      <c r="A33" t="s">
        <v>153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32">
        <v>52229.5</v>
      </c>
      <c r="I33" s="32">
        <f t="shared" si="6"/>
        <v>6144.6470588235297</v>
      </c>
      <c r="J33" t="s">
        <v>147</v>
      </c>
      <c r="K33" t="s">
        <v>148</v>
      </c>
      <c r="L33">
        <v>75000</v>
      </c>
      <c r="M33" t="str">
        <f t="shared" si="7"/>
        <v>Y</v>
      </c>
      <c r="N33" t="str">
        <f t="shared" si="8"/>
        <v>FD06FCS007FDFCSGRE</v>
      </c>
    </row>
    <row r="34" spans="1:14" x14ac:dyDescent="0.25">
      <c r="A34" t="s">
        <v>179</v>
      </c>
      <c r="B34" t="str">
        <f t="shared" ref="B34:B65" si="9">LEFT(A34, 2)</f>
        <v>TY</v>
      </c>
      <c r="C34" t="str">
        <f t="shared" ref="C34:C65" si="10">VLOOKUP(B34,B$56:C$61,2)</f>
        <v>Toyota</v>
      </c>
      <c r="D34" t="str">
        <f t="shared" ref="D34:D53" si="11">MID(A34,5,3)</f>
        <v>CAM</v>
      </c>
      <c r="E34" t="str">
        <f t="shared" ref="E34:E65" si="12">VLOOKUP(D34,D$56:E$66,2)</f>
        <v>Camry</v>
      </c>
      <c r="F34" t="str">
        <f t="shared" ref="F34:F53" si="13">MID(A34, 3, 2)</f>
        <v>00</v>
      </c>
      <c r="G34">
        <f t="shared" ref="G34:G65" si="14">IF(14-F34&lt;0,100-F34+14, 14-F34)</f>
        <v>14</v>
      </c>
      <c r="H34" s="32">
        <v>85928</v>
      </c>
      <c r="I34" s="32">
        <f t="shared" ref="I34:I65" si="15">H34/(G34+0.5)</f>
        <v>5926.0689655172409</v>
      </c>
      <c r="J34" t="s">
        <v>147</v>
      </c>
      <c r="K34" t="s">
        <v>152</v>
      </c>
      <c r="L34">
        <v>100000</v>
      </c>
      <c r="M34" t="str">
        <f t="shared" ref="M34:M65" si="16">IF(H34&lt;=L34,"Y", "Not Covered")</f>
        <v>Y</v>
      </c>
      <c r="N34" t="str">
        <f t="shared" ref="N34:N53" si="17">CONCATENATE(A34,B34,D34,UPPER(LEFT(J34,3)), RIGHT(A34,))</f>
        <v>TY00CAM022TYCAMGRE</v>
      </c>
    </row>
    <row r="35" spans="1:14" x14ac:dyDescent="0.25">
      <c r="A35" t="s">
        <v>149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32">
        <v>37558.800000000003</v>
      </c>
      <c r="I35" s="32">
        <f t="shared" si="15"/>
        <v>5778.2769230769236</v>
      </c>
      <c r="J35" t="s">
        <v>7</v>
      </c>
      <c r="K35" t="s">
        <v>150</v>
      </c>
      <c r="L35">
        <v>50000</v>
      </c>
      <c r="M35" t="str">
        <f t="shared" si="16"/>
        <v>Y</v>
      </c>
      <c r="N35" t="str">
        <f t="shared" si="17"/>
        <v>FD08MTG004FDMTGBLA</v>
      </c>
    </row>
    <row r="36" spans="1:14" x14ac:dyDescent="0.25">
      <c r="A36" t="s">
        <v>177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Camry</v>
      </c>
      <c r="F36" t="str">
        <f t="shared" si="13"/>
        <v>98</v>
      </c>
      <c r="G36">
        <f t="shared" si="14"/>
        <v>16</v>
      </c>
      <c r="H36" s="32">
        <v>93382.6</v>
      </c>
      <c r="I36" s="32">
        <f t="shared" si="15"/>
        <v>5659.5515151515156</v>
      </c>
      <c r="J36" t="s">
        <v>7</v>
      </c>
      <c r="K36" t="s">
        <v>178</v>
      </c>
      <c r="L36">
        <v>100000</v>
      </c>
      <c r="M36" t="str">
        <f t="shared" si="16"/>
        <v>Y</v>
      </c>
      <c r="N36" t="str">
        <f t="shared" si="17"/>
        <v>TY98CAM021TYCAMBLA</v>
      </c>
    </row>
    <row r="37" spans="1:14" x14ac:dyDescent="0.25">
      <c r="A37" t="s">
        <v>200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32">
        <v>42074.2</v>
      </c>
      <c r="I37" s="32">
        <f t="shared" si="15"/>
        <v>5609.8933333333325</v>
      </c>
      <c r="J37" t="s">
        <v>147</v>
      </c>
      <c r="K37" t="s">
        <v>184</v>
      </c>
      <c r="L37">
        <v>75000</v>
      </c>
      <c r="M37" t="str">
        <f t="shared" si="16"/>
        <v>Y</v>
      </c>
      <c r="N37" t="str">
        <f t="shared" si="17"/>
        <v>CR07PTC043CRPTCGRE</v>
      </c>
    </row>
    <row r="38" spans="1:14" x14ac:dyDescent="0.25">
      <c r="A38" t="s">
        <v>151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32">
        <v>36438.5</v>
      </c>
      <c r="I38" s="32">
        <f t="shared" si="15"/>
        <v>5605.9230769230771</v>
      </c>
      <c r="J38" t="s">
        <v>144</v>
      </c>
      <c r="K38" t="s">
        <v>17</v>
      </c>
      <c r="L38">
        <v>50000</v>
      </c>
      <c r="M38" t="str">
        <f t="shared" si="16"/>
        <v>Y</v>
      </c>
      <c r="N38" t="str">
        <f t="shared" si="17"/>
        <v>FD08MTG005FDMTGWHI</v>
      </c>
    </row>
    <row r="39" spans="1:14" x14ac:dyDescent="0.25">
      <c r="A39" t="s">
        <v>173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 s="32">
        <v>80685.8</v>
      </c>
      <c r="I39" s="32">
        <f t="shared" si="15"/>
        <v>5564.5379310344833</v>
      </c>
      <c r="J39" t="s">
        <v>174</v>
      </c>
      <c r="K39" t="s">
        <v>162</v>
      </c>
      <c r="L39">
        <v>100000</v>
      </c>
      <c r="M39" t="str">
        <f t="shared" si="16"/>
        <v>Y</v>
      </c>
      <c r="N39" t="str">
        <f t="shared" si="17"/>
        <v>GM00SLV019GMSLVBLU</v>
      </c>
    </row>
    <row r="40" spans="1:14" x14ac:dyDescent="0.25">
      <c r="A40" t="s">
        <v>252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32">
        <v>46311.4</v>
      </c>
      <c r="I40" s="32">
        <f t="shared" si="15"/>
        <v>5448.4000000000005</v>
      </c>
      <c r="J40" t="s">
        <v>147</v>
      </c>
      <c r="K40" t="s">
        <v>152</v>
      </c>
      <c r="L40">
        <v>75000</v>
      </c>
      <c r="M40" t="str">
        <f t="shared" si="16"/>
        <v>Y</v>
      </c>
      <c r="N40" t="str">
        <f t="shared" si="17"/>
        <v>FD06FCS006FDFCSGRE</v>
      </c>
    </row>
    <row r="41" spans="1:14" x14ac:dyDescent="0.25">
      <c r="A41" t="s">
        <v>180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Camry</v>
      </c>
      <c r="F41" t="str">
        <f t="shared" si="13"/>
        <v>02</v>
      </c>
      <c r="G41">
        <f t="shared" si="14"/>
        <v>12</v>
      </c>
      <c r="H41" s="32">
        <v>67829.100000000006</v>
      </c>
      <c r="I41" s="32">
        <f t="shared" si="15"/>
        <v>5426.3280000000004</v>
      </c>
      <c r="J41" t="s">
        <v>7</v>
      </c>
      <c r="K41" t="s">
        <v>17</v>
      </c>
      <c r="L41">
        <v>100000</v>
      </c>
      <c r="M41" t="str">
        <f t="shared" si="16"/>
        <v>Y</v>
      </c>
      <c r="N41" t="str">
        <f t="shared" si="17"/>
        <v>TY02CAM023TYCAMBLA</v>
      </c>
    </row>
    <row r="42" spans="1:14" x14ac:dyDescent="0.25">
      <c r="A42" t="s">
        <v>203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32">
        <v>77243.100000000006</v>
      </c>
      <c r="I42" s="32">
        <f t="shared" si="15"/>
        <v>5327.1103448275862</v>
      </c>
      <c r="J42" t="s">
        <v>7</v>
      </c>
      <c r="K42" t="s">
        <v>150</v>
      </c>
      <c r="L42">
        <v>75000</v>
      </c>
      <c r="M42" t="str">
        <f t="shared" si="16"/>
        <v>Not Covered</v>
      </c>
      <c r="N42" t="str">
        <f t="shared" si="17"/>
        <v>CR00CAR046CRCARBLA</v>
      </c>
    </row>
    <row r="43" spans="1:14" x14ac:dyDescent="0.25">
      <c r="A43" t="s">
        <v>189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32">
        <v>82374</v>
      </c>
      <c r="I43" s="32">
        <f t="shared" si="15"/>
        <v>5314.4516129032254</v>
      </c>
      <c r="J43" t="s">
        <v>144</v>
      </c>
      <c r="K43" t="s">
        <v>164</v>
      </c>
      <c r="L43">
        <v>75000</v>
      </c>
      <c r="M43" t="str">
        <f t="shared" si="16"/>
        <v>Not Covered</v>
      </c>
      <c r="N43" t="str">
        <f t="shared" si="17"/>
        <v>HO99CIV030HOCIVWHI</v>
      </c>
    </row>
    <row r="44" spans="1:14" x14ac:dyDescent="0.25">
      <c r="A44" t="s">
        <v>143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32">
        <v>44974.8</v>
      </c>
      <c r="I44" s="32">
        <f t="shared" si="15"/>
        <v>5291.1529411764714</v>
      </c>
      <c r="J44" t="s">
        <v>144</v>
      </c>
      <c r="K44" t="s">
        <v>145</v>
      </c>
      <c r="L44">
        <v>50000</v>
      </c>
      <c r="M44" t="str">
        <f t="shared" si="16"/>
        <v>Y</v>
      </c>
      <c r="N44" t="str">
        <f t="shared" si="17"/>
        <v>FD06MTG002FDMTGWHI</v>
      </c>
    </row>
    <row r="45" spans="1:14" x14ac:dyDescent="0.25">
      <c r="A45" t="s">
        <v>190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32">
        <v>69891.899999999994</v>
      </c>
      <c r="I45" s="32">
        <f t="shared" si="15"/>
        <v>5177.177777777777</v>
      </c>
      <c r="J45" t="s">
        <v>174</v>
      </c>
      <c r="K45" t="s">
        <v>150</v>
      </c>
      <c r="L45">
        <v>75000</v>
      </c>
      <c r="M45" t="str">
        <f t="shared" si="16"/>
        <v>Y</v>
      </c>
      <c r="N45" t="str">
        <f t="shared" si="17"/>
        <v>HO01CIV031HOCIVBLU</v>
      </c>
    </row>
    <row r="46" spans="1:14" x14ac:dyDescent="0.25">
      <c r="A46" t="s">
        <v>251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32">
        <v>28464.799999999999</v>
      </c>
      <c r="I46" s="32">
        <f t="shared" si="15"/>
        <v>5175.4181818181814</v>
      </c>
      <c r="J46" t="s">
        <v>144</v>
      </c>
      <c r="K46" t="s">
        <v>165</v>
      </c>
      <c r="L46">
        <v>100000</v>
      </c>
      <c r="M46" t="str">
        <f t="shared" si="16"/>
        <v>Y</v>
      </c>
      <c r="N46" t="str">
        <f t="shared" si="17"/>
        <v>GM09CMR014GMCMRWHI</v>
      </c>
    </row>
    <row r="47" spans="1:14" x14ac:dyDescent="0.25">
      <c r="A47" t="s">
        <v>182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Corolla</v>
      </c>
      <c r="F47" t="str">
        <f t="shared" si="13"/>
        <v>02</v>
      </c>
      <c r="G47">
        <f t="shared" si="14"/>
        <v>12</v>
      </c>
      <c r="H47" s="32">
        <v>64467.4</v>
      </c>
      <c r="I47" s="32">
        <f t="shared" si="15"/>
        <v>5157.3919999999998</v>
      </c>
      <c r="J47" t="s">
        <v>183</v>
      </c>
      <c r="K47" t="s">
        <v>184</v>
      </c>
      <c r="L47">
        <v>100000</v>
      </c>
      <c r="M47" t="str">
        <f t="shared" si="16"/>
        <v>Y</v>
      </c>
      <c r="N47" t="str">
        <f t="shared" si="17"/>
        <v>TY02COR025TYCORRED</v>
      </c>
    </row>
    <row r="48" spans="1:14" x14ac:dyDescent="0.25">
      <c r="A48" t="s">
        <v>202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32">
        <v>79420.600000000006</v>
      </c>
      <c r="I48" s="32">
        <f t="shared" si="15"/>
        <v>5123.9096774193549</v>
      </c>
      <c r="J48" t="s">
        <v>147</v>
      </c>
      <c r="K48" t="s">
        <v>171</v>
      </c>
      <c r="L48">
        <v>75000</v>
      </c>
      <c r="M48" t="str">
        <f t="shared" si="16"/>
        <v>Not Covered</v>
      </c>
      <c r="N48" t="str">
        <f t="shared" si="17"/>
        <v>CR99CAR045CRCARGRE</v>
      </c>
    </row>
    <row r="49" spans="1:14" x14ac:dyDescent="0.25">
      <c r="A49" t="s">
        <v>248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32">
        <v>68658.899999999994</v>
      </c>
      <c r="I49" s="32">
        <f t="shared" si="15"/>
        <v>5085.844444444444</v>
      </c>
      <c r="J49" t="s">
        <v>7</v>
      </c>
      <c r="K49" t="s">
        <v>17</v>
      </c>
      <c r="L49">
        <v>100000</v>
      </c>
      <c r="M49" t="str">
        <f t="shared" si="16"/>
        <v>Y</v>
      </c>
      <c r="N49" t="str">
        <f t="shared" si="17"/>
        <v>HO01ODY040HOODYBLA</v>
      </c>
    </row>
    <row r="50" spans="1:14" x14ac:dyDescent="0.25">
      <c r="A50" t="s">
        <v>172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32">
        <v>83162.7</v>
      </c>
      <c r="I50" s="32">
        <f t="shared" si="15"/>
        <v>5040.1636363636362</v>
      </c>
      <c r="J50" t="s">
        <v>7</v>
      </c>
      <c r="K50" t="s">
        <v>165</v>
      </c>
      <c r="L50">
        <v>100000</v>
      </c>
      <c r="M50" t="str">
        <f t="shared" si="16"/>
        <v>Y</v>
      </c>
      <c r="N50" t="str">
        <f t="shared" si="17"/>
        <v>GM98SLV018GMSLVBLA</v>
      </c>
    </row>
    <row r="51" spans="1:14" x14ac:dyDescent="0.25">
      <c r="A51" t="s">
        <v>205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32">
        <v>52699.4</v>
      </c>
      <c r="I51" s="32">
        <f t="shared" si="15"/>
        <v>5018.9904761904763</v>
      </c>
      <c r="J51" t="s">
        <v>183</v>
      </c>
      <c r="K51" t="s">
        <v>167</v>
      </c>
      <c r="L51">
        <v>75000</v>
      </c>
      <c r="M51" t="str">
        <f t="shared" si="16"/>
        <v>Y</v>
      </c>
      <c r="N51" t="str">
        <f t="shared" si="17"/>
        <v>CR04CAR048CRCARRED</v>
      </c>
    </row>
    <row r="52" spans="1:14" x14ac:dyDescent="0.25">
      <c r="A52" t="s">
        <v>191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32">
        <v>22573</v>
      </c>
      <c r="I52" s="32">
        <f t="shared" si="15"/>
        <v>5016.2222222222226</v>
      </c>
      <c r="J52" t="s">
        <v>174</v>
      </c>
      <c r="K52" t="s">
        <v>169</v>
      </c>
      <c r="L52">
        <v>75000</v>
      </c>
      <c r="M52" t="str">
        <f t="shared" si="16"/>
        <v>Y</v>
      </c>
      <c r="N52" t="str">
        <f t="shared" si="17"/>
        <v>HO10CIV032HOCIVBLU</v>
      </c>
    </row>
    <row r="53" spans="1:14" x14ac:dyDescent="0.25">
      <c r="A53" t="s">
        <v>142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32">
        <v>40326.800000000003</v>
      </c>
      <c r="I53" s="32">
        <f t="shared" si="15"/>
        <v>4744.3294117647065</v>
      </c>
      <c r="J53" t="s">
        <v>7</v>
      </c>
      <c r="K53" t="s">
        <v>17</v>
      </c>
      <c r="L53">
        <v>50000</v>
      </c>
      <c r="M53" t="str">
        <f t="shared" si="16"/>
        <v>Y</v>
      </c>
      <c r="N53" t="str">
        <f t="shared" si="17"/>
        <v>FD06MTG001FDMTGBLA</v>
      </c>
    </row>
    <row r="56" spans="1:14" x14ac:dyDescent="0.25">
      <c r="B56" s="20" t="s">
        <v>210</v>
      </c>
      <c r="C56" s="20" t="s">
        <v>211</v>
      </c>
      <c r="D56" s="29" t="s">
        <v>227</v>
      </c>
      <c r="E56" s="29" t="s">
        <v>228</v>
      </c>
    </row>
    <row r="57" spans="1:14" x14ac:dyDescent="0.25">
      <c r="B57" s="20" t="s">
        <v>212</v>
      </c>
      <c r="C57" s="20" t="s">
        <v>213</v>
      </c>
      <c r="D57" s="29" t="s">
        <v>236</v>
      </c>
      <c r="E57" s="29" t="s">
        <v>237</v>
      </c>
    </row>
    <row r="58" spans="1:14" x14ac:dyDescent="0.25">
      <c r="B58" s="20" t="s">
        <v>214</v>
      </c>
      <c r="C58" s="20" t="s">
        <v>215</v>
      </c>
      <c r="D58" s="29" t="s">
        <v>238</v>
      </c>
      <c r="E58" s="29" t="s">
        <v>239</v>
      </c>
    </row>
    <row r="59" spans="1:14" x14ac:dyDescent="0.25">
      <c r="B59" s="20" t="s">
        <v>216</v>
      </c>
      <c r="C59" s="20" t="s">
        <v>217</v>
      </c>
      <c r="D59" s="29" t="s">
        <v>249</v>
      </c>
      <c r="E59" s="29" t="s">
        <v>233</v>
      </c>
    </row>
    <row r="60" spans="1:14" x14ac:dyDescent="0.25">
      <c r="B60" s="20" t="s">
        <v>218</v>
      </c>
      <c r="C60" s="20" t="s">
        <v>219</v>
      </c>
      <c r="D60" s="29" t="s">
        <v>234</v>
      </c>
      <c r="E60" s="29" t="s">
        <v>235</v>
      </c>
    </row>
    <row r="61" spans="1:14" x14ac:dyDescent="0.25">
      <c r="B61" s="20" t="s">
        <v>220</v>
      </c>
      <c r="C61" s="20" t="s">
        <v>221</v>
      </c>
      <c r="D61" s="29" t="s">
        <v>229</v>
      </c>
      <c r="E61" s="29" t="s">
        <v>230</v>
      </c>
    </row>
    <row r="62" spans="1:14" x14ac:dyDescent="0.25">
      <c r="D62" s="29" t="s">
        <v>231</v>
      </c>
      <c r="E62" s="29" t="s">
        <v>232</v>
      </c>
    </row>
    <row r="63" spans="1:14" x14ac:dyDescent="0.25">
      <c r="D63" s="29" t="s">
        <v>240</v>
      </c>
      <c r="E63" s="29" t="s">
        <v>241</v>
      </c>
    </row>
    <row r="64" spans="1:14" x14ac:dyDescent="0.25">
      <c r="D64" s="29" t="s">
        <v>250</v>
      </c>
      <c r="E64" s="29" t="s">
        <v>242</v>
      </c>
    </row>
    <row r="65" spans="1:14" x14ac:dyDescent="0.25">
      <c r="D65" s="29" t="s">
        <v>243</v>
      </c>
      <c r="E65" s="29" t="s">
        <v>244</v>
      </c>
    </row>
    <row r="66" spans="1:14" x14ac:dyDescent="0.25">
      <c r="D66" s="29" t="s">
        <v>245</v>
      </c>
      <c r="E66" s="29" t="s">
        <v>246</v>
      </c>
    </row>
    <row r="68" spans="1:14" x14ac:dyDescent="0.25">
      <c r="A68" t="s">
        <v>222</v>
      </c>
      <c r="G68" s="8" t="s">
        <v>256</v>
      </c>
      <c r="H68" s="33"/>
      <c r="I68" s="33"/>
      <c r="J68" s="8"/>
      <c r="K68" s="8"/>
      <c r="L68" s="8"/>
      <c r="M68" s="8"/>
      <c r="N68" s="8"/>
    </row>
    <row r="69" spans="1:14" x14ac:dyDescent="0.25">
      <c r="C69" s="28" t="s">
        <v>223</v>
      </c>
      <c r="D69" s="28"/>
      <c r="E69" s="28"/>
      <c r="G69" s="8" t="s">
        <v>266</v>
      </c>
      <c r="H69" s="33"/>
      <c r="I69" s="33"/>
      <c r="J69" s="8" t="s">
        <v>257</v>
      </c>
      <c r="K69" s="8"/>
      <c r="L69" s="8"/>
      <c r="M69" s="8"/>
      <c r="N69" s="8"/>
    </row>
    <row r="70" spans="1:14" x14ac:dyDescent="0.25">
      <c r="C70" s="28" t="s">
        <v>224</v>
      </c>
      <c r="D70" s="28"/>
      <c r="E70" s="28"/>
      <c r="G70" s="8" t="s">
        <v>258</v>
      </c>
      <c r="H70" s="33"/>
      <c r="I70" s="33"/>
      <c r="J70" s="8"/>
      <c r="K70" s="8"/>
      <c r="L70" s="8"/>
      <c r="M70" s="8"/>
      <c r="N70" s="8"/>
    </row>
    <row r="71" spans="1:14" x14ac:dyDescent="0.25">
      <c r="C71" s="28" t="s">
        <v>225</v>
      </c>
      <c r="D71" s="28"/>
      <c r="E71" s="28"/>
      <c r="G71" s="8" t="s">
        <v>259</v>
      </c>
      <c r="H71" s="33"/>
      <c r="I71" s="33"/>
      <c r="J71" s="8"/>
      <c r="K71" s="8"/>
      <c r="L71" s="8"/>
      <c r="M71" s="8"/>
      <c r="N71" s="8"/>
    </row>
    <row r="72" spans="1:14" x14ac:dyDescent="0.25">
      <c r="C72" s="28" t="s">
        <v>226</v>
      </c>
      <c r="D72" s="28"/>
      <c r="E72" s="28"/>
      <c r="G72" s="8" t="s">
        <v>260</v>
      </c>
      <c r="H72" s="33"/>
      <c r="I72" s="33"/>
      <c r="J72" s="8"/>
      <c r="K72" s="8"/>
      <c r="L72" s="8"/>
      <c r="M72" s="8"/>
      <c r="N72" s="8"/>
    </row>
    <row r="73" spans="1:14" x14ac:dyDescent="0.25">
      <c r="G73" s="8" t="s">
        <v>261</v>
      </c>
      <c r="H73" s="33"/>
      <c r="I73" s="33"/>
      <c r="J73" s="8"/>
      <c r="K73" s="8"/>
      <c r="L73" s="8"/>
      <c r="M73" s="8"/>
      <c r="N73" s="8"/>
    </row>
    <row r="74" spans="1:14" x14ac:dyDescent="0.25">
      <c r="A74" s="30" t="s">
        <v>247</v>
      </c>
      <c r="B74" s="30"/>
      <c r="C74" s="30"/>
      <c r="D74" s="30"/>
      <c r="G74" s="8" t="s">
        <v>262</v>
      </c>
      <c r="H74" s="33"/>
      <c r="I74" s="33"/>
      <c r="J74" s="8"/>
      <c r="K74" s="8"/>
      <c r="L74" s="8"/>
      <c r="M74" s="8"/>
      <c r="N74" s="8"/>
    </row>
    <row r="75" spans="1:14" x14ac:dyDescent="0.25">
      <c r="G75" s="8" t="s">
        <v>267</v>
      </c>
      <c r="H75" s="33"/>
      <c r="I75" s="33"/>
      <c r="J75" s="8" t="s">
        <v>263</v>
      </c>
      <c r="K75" s="8"/>
      <c r="L75" s="8"/>
      <c r="M75" s="8"/>
      <c r="N75" s="8"/>
    </row>
    <row r="76" spans="1:14" x14ac:dyDescent="0.25">
      <c r="A76" t="s">
        <v>254</v>
      </c>
      <c r="B76" t="s">
        <v>255</v>
      </c>
      <c r="G76" s="8"/>
      <c r="H76" s="33"/>
      <c r="I76" s="33"/>
      <c r="J76" s="8" t="s">
        <v>264</v>
      </c>
      <c r="K76" s="8">
        <v>16</v>
      </c>
      <c r="L76" s="8"/>
      <c r="M76" s="8"/>
      <c r="N76" s="8"/>
    </row>
    <row r="77" spans="1:14" x14ac:dyDescent="0.25">
      <c r="G77" s="8"/>
      <c r="H77" s="33"/>
      <c r="I77" s="33"/>
      <c r="J77" s="8"/>
      <c r="K77" s="8" t="s">
        <v>265</v>
      </c>
      <c r="L77" s="8"/>
      <c r="M77" s="8"/>
      <c r="N77" s="8"/>
    </row>
  </sheetData>
  <sortState xmlns:xlrd2="http://schemas.microsoft.com/office/spreadsheetml/2017/richdata2" ref="A2:N53">
    <sortCondition descending="1" ref="I2:I53"/>
  </sortState>
  <conditionalFormatting sqref="I2:I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E69C-9FB4-48D9-877D-3C720F3725CE}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6" t="s">
        <v>123</v>
      </c>
      <c r="B3" t="s">
        <v>268</v>
      </c>
    </row>
    <row r="4" spans="1:2" x14ac:dyDescent="0.25">
      <c r="A4" s="27" t="s">
        <v>167</v>
      </c>
      <c r="B4" s="3">
        <v>144647.69999999998</v>
      </c>
    </row>
    <row r="5" spans="1:2" x14ac:dyDescent="0.25">
      <c r="A5" s="27" t="s">
        <v>176</v>
      </c>
      <c r="B5" s="3">
        <v>150656.40000000002</v>
      </c>
    </row>
    <row r="6" spans="1:2" x14ac:dyDescent="0.25">
      <c r="A6" s="27" t="s">
        <v>152</v>
      </c>
      <c r="B6" s="3">
        <v>154427.9</v>
      </c>
    </row>
    <row r="7" spans="1:2" x14ac:dyDescent="0.25">
      <c r="A7" s="27" t="s">
        <v>184</v>
      </c>
      <c r="B7" s="3">
        <v>179986</v>
      </c>
    </row>
    <row r="8" spans="1:2" x14ac:dyDescent="0.25">
      <c r="A8" s="27" t="s">
        <v>155</v>
      </c>
      <c r="B8" s="3">
        <v>143640.70000000001</v>
      </c>
    </row>
    <row r="9" spans="1:2" x14ac:dyDescent="0.25">
      <c r="A9" s="27" t="s">
        <v>171</v>
      </c>
      <c r="B9" s="3">
        <v>135078.20000000001</v>
      </c>
    </row>
    <row r="10" spans="1:2" x14ac:dyDescent="0.25">
      <c r="A10" s="27" t="s">
        <v>150</v>
      </c>
      <c r="B10" s="3">
        <v>184693.8</v>
      </c>
    </row>
    <row r="11" spans="1:2" x14ac:dyDescent="0.25">
      <c r="A11" s="27" t="s">
        <v>148</v>
      </c>
      <c r="B11" s="3">
        <v>127731.3</v>
      </c>
    </row>
    <row r="12" spans="1:2" x14ac:dyDescent="0.25">
      <c r="A12" s="27" t="s">
        <v>145</v>
      </c>
      <c r="B12" s="3">
        <v>70964.899999999994</v>
      </c>
    </row>
    <row r="13" spans="1:2" x14ac:dyDescent="0.25">
      <c r="A13" s="27" t="s">
        <v>158</v>
      </c>
      <c r="B13" s="3">
        <v>65315</v>
      </c>
    </row>
    <row r="14" spans="1:2" x14ac:dyDescent="0.25">
      <c r="A14" s="27" t="s">
        <v>164</v>
      </c>
      <c r="B14" s="3">
        <v>138561.5</v>
      </c>
    </row>
    <row r="15" spans="1:2" x14ac:dyDescent="0.25">
      <c r="A15" s="27" t="s">
        <v>165</v>
      </c>
      <c r="B15" s="3">
        <v>141229.4</v>
      </c>
    </row>
    <row r="16" spans="1:2" x14ac:dyDescent="0.25">
      <c r="A16" s="27" t="s">
        <v>17</v>
      </c>
      <c r="B16" s="3">
        <v>305432.40000000002</v>
      </c>
    </row>
    <row r="17" spans="1:2" x14ac:dyDescent="0.25">
      <c r="A17" s="27" t="s">
        <v>178</v>
      </c>
      <c r="B17" s="3">
        <v>177713.9</v>
      </c>
    </row>
    <row r="18" spans="1:2" x14ac:dyDescent="0.25">
      <c r="A18" s="27" t="s">
        <v>169</v>
      </c>
      <c r="B18" s="3">
        <v>65964.899999999994</v>
      </c>
    </row>
    <row r="19" spans="1:2" x14ac:dyDescent="0.25">
      <c r="A19" s="27" t="s">
        <v>162</v>
      </c>
      <c r="B19" s="3">
        <v>130601.59999999999</v>
      </c>
    </row>
    <row r="20" spans="1:2" x14ac:dyDescent="0.25">
      <c r="A20" s="27" t="s">
        <v>160</v>
      </c>
      <c r="B20" s="3">
        <v>19341.7</v>
      </c>
    </row>
    <row r="21" spans="1:2" x14ac:dyDescent="0.25">
      <c r="A21" s="27" t="s">
        <v>124</v>
      </c>
      <c r="B21" s="3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B4D7-5740-4581-BB8B-E6CEF4A81D14}">
  <dimension ref="A1:G5"/>
  <sheetViews>
    <sheetView workbookViewId="0">
      <selection activeCell="J36" sqref="J36"/>
    </sheetView>
  </sheetViews>
  <sheetFormatPr defaultRowHeight="15" x14ac:dyDescent="0.25"/>
  <cols>
    <col min="2" max="2" width="11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4.42578125" bestFit="1" customWidth="1"/>
    <col min="7" max="7" width="17.85546875" bestFit="1" customWidth="1"/>
  </cols>
  <sheetData>
    <row r="1" spans="1:7" x14ac:dyDescent="0.25">
      <c r="B1" t="s">
        <v>269</v>
      </c>
      <c r="C1" t="s">
        <v>270</v>
      </c>
      <c r="D1" t="s">
        <v>271</v>
      </c>
      <c r="E1" t="s">
        <v>277</v>
      </c>
      <c r="F1" t="s">
        <v>278</v>
      </c>
      <c r="G1" t="s">
        <v>272</v>
      </c>
    </row>
    <row r="2" spans="1:7" x14ac:dyDescent="0.25">
      <c r="A2" t="s">
        <v>273</v>
      </c>
      <c r="B2" s="1">
        <v>40000</v>
      </c>
      <c r="C2" s="16">
        <v>7.4999999999999997E-2</v>
      </c>
      <c r="D2">
        <v>60</v>
      </c>
      <c r="E2" s="2">
        <f>B2*C2</f>
        <v>3000</v>
      </c>
      <c r="F2" s="2">
        <f>B2+E2</f>
        <v>43000</v>
      </c>
      <c r="G2" s="2">
        <f>F2/60</f>
        <v>716.66666666666663</v>
      </c>
    </row>
    <row r="3" spans="1:7" x14ac:dyDescent="0.25">
      <c r="A3" t="s">
        <v>274</v>
      </c>
      <c r="B3" s="1">
        <v>22000</v>
      </c>
      <c r="C3" s="16">
        <v>0.11</v>
      </c>
      <c r="D3">
        <v>60</v>
      </c>
      <c r="E3" s="2">
        <f t="shared" ref="E3:E5" si="0">B3*C3</f>
        <v>2420</v>
      </c>
      <c r="F3" s="2">
        <f t="shared" ref="F3" si="1">B3+E3</f>
        <v>24420</v>
      </c>
      <c r="G3" s="2">
        <f>F3/60</f>
        <v>407</v>
      </c>
    </row>
    <row r="4" spans="1:7" x14ac:dyDescent="0.25">
      <c r="A4" t="s">
        <v>275</v>
      </c>
      <c r="B4" s="1">
        <v>60000</v>
      </c>
      <c r="C4" s="16">
        <v>5.5E-2</v>
      </c>
      <c r="D4">
        <v>60</v>
      </c>
      <c r="E4" s="2">
        <f t="shared" si="0"/>
        <v>3300</v>
      </c>
      <c r="F4" s="2">
        <f>B4+E4</f>
        <v>63300</v>
      </c>
      <c r="G4" s="2">
        <f>F4/60</f>
        <v>1055</v>
      </c>
    </row>
    <row r="5" spans="1:7" x14ac:dyDescent="0.25">
      <c r="A5" t="s">
        <v>276</v>
      </c>
      <c r="B5" s="1">
        <v>45000</v>
      </c>
      <c r="C5" s="16">
        <v>0.05</v>
      </c>
      <c r="D5">
        <v>60</v>
      </c>
      <c r="E5" s="2">
        <f t="shared" si="0"/>
        <v>2250</v>
      </c>
      <c r="F5" s="2">
        <f>B5+E5</f>
        <v>47250</v>
      </c>
      <c r="G5" s="2">
        <f>F5/60</f>
        <v>787.5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DA03-C4DB-494E-B151-BD14AE6572D4}">
  <dimension ref="D2:N37"/>
  <sheetViews>
    <sheetView topLeftCell="D13" workbookViewId="0">
      <selection activeCell="L36" sqref="L36:N37"/>
    </sheetView>
  </sheetViews>
  <sheetFormatPr defaultRowHeight="15" x14ac:dyDescent="0.25"/>
  <cols>
    <col min="4" max="4" width="19.85546875" bestFit="1" customWidth="1"/>
    <col min="5" max="5" width="10" bestFit="1" customWidth="1"/>
    <col min="6" max="6" width="10.5703125" bestFit="1" customWidth="1"/>
    <col min="7" max="7" width="11.42578125" bestFit="1" customWidth="1"/>
    <col min="12" max="12" width="10" bestFit="1" customWidth="1"/>
    <col min="13" max="13" width="10.5703125" bestFit="1" customWidth="1"/>
    <col min="14" max="14" width="11.42578125" bestFit="1" customWidth="1"/>
  </cols>
  <sheetData>
    <row r="2" spans="4:14" x14ac:dyDescent="0.25">
      <c r="I2" s="34" t="s">
        <v>279</v>
      </c>
      <c r="J2" s="34"/>
      <c r="K2" s="34"/>
      <c r="L2" s="34"/>
    </row>
    <row r="3" spans="4:14" x14ac:dyDescent="0.25">
      <c r="E3" t="s">
        <v>280</v>
      </c>
      <c r="F3" t="s">
        <v>281</v>
      </c>
      <c r="G3" t="s">
        <v>282</v>
      </c>
      <c r="L3" t="s">
        <v>280</v>
      </c>
      <c r="M3" t="s">
        <v>281</v>
      </c>
      <c r="N3" t="s">
        <v>282</v>
      </c>
    </row>
    <row r="4" spans="4:14" x14ac:dyDescent="0.25">
      <c r="D4" t="s">
        <v>284</v>
      </c>
      <c r="E4" s="1">
        <v>0.5</v>
      </c>
      <c r="F4" s="1">
        <v>0.4</v>
      </c>
      <c r="G4" s="1">
        <v>1.4</v>
      </c>
      <c r="J4" s="35">
        <v>3</v>
      </c>
      <c r="L4" s="2">
        <f>E4*$J4</f>
        <v>1.5</v>
      </c>
      <c r="M4" s="2">
        <f>F4*$J4</f>
        <v>1.2000000000000002</v>
      </c>
      <c r="N4" s="2">
        <f t="shared" ref="N4:N18" si="0">G4*$J4</f>
        <v>4.1999999999999993</v>
      </c>
    </row>
    <row r="5" spans="4:14" x14ac:dyDescent="0.25">
      <c r="D5" t="s">
        <v>283</v>
      </c>
      <c r="E5" s="1">
        <v>28</v>
      </c>
      <c r="F5" s="1">
        <v>33</v>
      </c>
      <c r="G5" s="1">
        <v>31</v>
      </c>
      <c r="J5" s="35">
        <v>1</v>
      </c>
      <c r="L5" s="2">
        <f t="shared" ref="L5:L18" si="1">E5*$J5</f>
        <v>28</v>
      </c>
      <c r="M5" s="2">
        <f>F5*$J5</f>
        <v>33</v>
      </c>
      <c r="N5" s="2">
        <f>G5*$J5</f>
        <v>31</v>
      </c>
    </row>
    <row r="6" spans="4:14" x14ac:dyDescent="0.25">
      <c r="D6" t="s">
        <v>285</v>
      </c>
      <c r="E6" s="1">
        <v>1.8</v>
      </c>
      <c r="F6" s="1">
        <v>1</v>
      </c>
      <c r="G6" s="1">
        <v>2</v>
      </c>
      <c r="J6" s="35">
        <v>7</v>
      </c>
      <c r="L6" s="2">
        <f t="shared" si="1"/>
        <v>12.6</v>
      </c>
      <c r="M6" s="2">
        <f t="shared" ref="M6:M18" si="2">F6*$J6</f>
        <v>7</v>
      </c>
      <c r="N6" s="2">
        <f t="shared" si="0"/>
        <v>14</v>
      </c>
    </row>
    <row r="7" spans="4:14" x14ac:dyDescent="0.25">
      <c r="D7" t="s">
        <v>286</v>
      </c>
      <c r="E7" s="1">
        <v>1.2</v>
      </c>
      <c r="F7" s="1">
        <v>0.8</v>
      </c>
      <c r="G7" s="1">
        <v>1.5</v>
      </c>
      <c r="J7" s="35">
        <v>2</v>
      </c>
      <c r="L7" s="2">
        <f t="shared" si="1"/>
        <v>2.4</v>
      </c>
      <c r="M7" s="2">
        <f t="shared" si="2"/>
        <v>1.6</v>
      </c>
      <c r="N7" s="2">
        <f t="shared" si="0"/>
        <v>3</v>
      </c>
    </row>
    <row r="8" spans="4:14" x14ac:dyDescent="0.25">
      <c r="D8" t="s">
        <v>297</v>
      </c>
      <c r="E8" s="1">
        <v>2.4</v>
      </c>
      <c r="F8" s="1">
        <v>1.4</v>
      </c>
      <c r="G8" s="1">
        <v>2.4</v>
      </c>
      <c r="J8" s="35">
        <v>2</v>
      </c>
      <c r="L8" s="2">
        <f t="shared" si="1"/>
        <v>4.8</v>
      </c>
      <c r="M8" s="2">
        <f t="shared" si="2"/>
        <v>2.8</v>
      </c>
      <c r="N8" s="2">
        <f t="shared" si="0"/>
        <v>4.8</v>
      </c>
    </row>
    <row r="9" spans="4:14" x14ac:dyDescent="0.25">
      <c r="D9" t="s">
        <v>287</v>
      </c>
      <c r="E9" s="1">
        <v>0.9</v>
      </c>
      <c r="F9" s="1">
        <v>0.2</v>
      </c>
      <c r="G9" s="1">
        <v>0.8</v>
      </c>
      <c r="J9" s="35">
        <v>2</v>
      </c>
      <c r="L9" s="2">
        <f t="shared" si="1"/>
        <v>1.8</v>
      </c>
      <c r="M9" s="2">
        <f t="shared" si="2"/>
        <v>0.4</v>
      </c>
      <c r="N9" s="2">
        <f t="shared" si="0"/>
        <v>1.6</v>
      </c>
    </row>
    <row r="10" spans="4:14" x14ac:dyDescent="0.25">
      <c r="D10" t="s">
        <v>288</v>
      </c>
      <c r="E10" s="1">
        <v>0.99</v>
      </c>
      <c r="F10" s="1">
        <v>0.59</v>
      </c>
      <c r="G10" s="1">
        <v>2.59</v>
      </c>
      <c r="J10" s="35">
        <v>10</v>
      </c>
      <c r="L10" s="2">
        <f t="shared" si="1"/>
        <v>9.9</v>
      </c>
      <c r="M10" s="2">
        <f t="shared" si="2"/>
        <v>5.8999999999999995</v>
      </c>
      <c r="N10" s="2">
        <f t="shared" si="0"/>
        <v>25.9</v>
      </c>
    </row>
    <row r="11" spans="4:14" x14ac:dyDescent="0.25">
      <c r="D11" t="s">
        <v>289</v>
      </c>
      <c r="E11" s="1">
        <v>1.25</v>
      </c>
      <c r="F11" s="1">
        <v>3.25</v>
      </c>
      <c r="G11" s="1">
        <v>2.15</v>
      </c>
      <c r="J11" s="35">
        <v>4</v>
      </c>
      <c r="L11" s="2">
        <f t="shared" si="1"/>
        <v>5</v>
      </c>
      <c r="M11" s="2">
        <f t="shared" si="2"/>
        <v>13</v>
      </c>
      <c r="N11" s="2">
        <f t="shared" si="0"/>
        <v>8.6</v>
      </c>
    </row>
    <row r="12" spans="4:14" x14ac:dyDescent="0.25">
      <c r="D12" t="s">
        <v>290</v>
      </c>
      <c r="E12" s="1">
        <v>9.5</v>
      </c>
      <c r="F12" s="1">
        <v>14</v>
      </c>
      <c r="G12" s="1">
        <v>13</v>
      </c>
      <c r="J12" s="35">
        <v>1</v>
      </c>
      <c r="L12" s="2">
        <f t="shared" si="1"/>
        <v>9.5</v>
      </c>
      <c r="M12" s="2">
        <f t="shared" si="2"/>
        <v>14</v>
      </c>
      <c r="N12" s="2">
        <f t="shared" si="0"/>
        <v>13</v>
      </c>
    </row>
    <row r="13" spans="4:14" x14ac:dyDescent="0.25">
      <c r="D13" t="s">
        <v>291</v>
      </c>
      <c r="E13" s="1">
        <v>4.55</v>
      </c>
      <c r="F13" s="1">
        <v>2.5499999999999998</v>
      </c>
      <c r="G13" s="1">
        <v>6</v>
      </c>
      <c r="J13" s="35">
        <v>1</v>
      </c>
      <c r="L13" s="2">
        <f t="shared" si="1"/>
        <v>4.55</v>
      </c>
      <c r="M13" s="2">
        <f t="shared" si="2"/>
        <v>2.5499999999999998</v>
      </c>
      <c r="N13" s="2">
        <f t="shared" si="0"/>
        <v>6</v>
      </c>
    </row>
    <row r="14" spans="4:14" x14ac:dyDescent="0.25">
      <c r="D14" t="s">
        <v>292</v>
      </c>
      <c r="E14" s="1">
        <v>4.2</v>
      </c>
      <c r="F14" s="1">
        <v>2.2000000000000002</v>
      </c>
      <c r="G14" s="1">
        <v>3</v>
      </c>
      <c r="J14" s="35">
        <v>1</v>
      </c>
      <c r="L14" s="2">
        <f t="shared" si="1"/>
        <v>4.2</v>
      </c>
      <c r="M14" s="2">
        <f t="shared" si="2"/>
        <v>2.2000000000000002</v>
      </c>
      <c r="N14" s="2">
        <f t="shared" si="0"/>
        <v>3</v>
      </c>
    </row>
    <row r="15" spans="4:14" x14ac:dyDescent="0.25">
      <c r="D15" t="s">
        <v>293</v>
      </c>
      <c r="E15" s="1">
        <v>3.9</v>
      </c>
      <c r="F15" s="1">
        <v>5</v>
      </c>
      <c r="G15" s="1">
        <v>8</v>
      </c>
      <c r="J15" s="35">
        <v>1</v>
      </c>
      <c r="L15" s="2">
        <f t="shared" si="1"/>
        <v>3.9</v>
      </c>
      <c r="M15" s="2">
        <f t="shared" si="2"/>
        <v>5</v>
      </c>
      <c r="N15" s="2">
        <f t="shared" si="0"/>
        <v>8</v>
      </c>
    </row>
    <row r="16" spans="4:14" x14ac:dyDescent="0.25">
      <c r="D16" t="s">
        <v>294</v>
      </c>
      <c r="E16" s="1">
        <v>1</v>
      </c>
      <c r="F16" s="1">
        <v>2</v>
      </c>
      <c r="G16" s="1">
        <v>1</v>
      </c>
      <c r="J16" s="35">
        <v>1</v>
      </c>
      <c r="L16" s="2">
        <f t="shared" si="1"/>
        <v>1</v>
      </c>
      <c r="M16" s="2">
        <f t="shared" si="2"/>
        <v>2</v>
      </c>
      <c r="N16" s="2">
        <f t="shared" si="0"/>
        <v>1</v>
      </c>
    </row>
    <row r="17" spans="4:14" x14ac:dyDescent="0.25">
      <c r="D17" t="s">
        <v>295</v>
      </c>
      <c r="E17" s="1">
        <v>1.75</v>
      </c>
      <c r="F17" s="1">
        <v>2</v>
      </c>
      <c r="G17" s="1">
        <v>1</v>
      </c>
      <c r="J17" s="35">
        <v>1</v>
      </c>
      <c r="L17" s="2">
        <f t="shared" si="1"/>
        <v>1.75</v>
      </c>
      <c r="M17" s="2">
        <f t="shared" si="2"/>
        <v>2</v>
      </c>
      <c r="N17" s="2">
        <f t="shared" si="0"/>
        <v>1</v>
      </c>
    </row>
    <row r="18" spans="4:14" x14ac:dyDescent="0.25">
      <c r="D18" t="s">
        <v>296</v>
      </c>
      <c r="E18" s="1">
        <v>2</v>
      </c>
      <c r="F18" s="1">
        <v>1</v>
      </c>
      <c r="G18" s="1">
        <v>3</v>
      </c>
      <c r="J18" s="35">
        <v>1</v>
      </c>
      <c r="L18" s="2">
        <f t="shared" si="1"/>
        <v>2</v>
      </c>
      <c r="M18" s="2">
        <f t="shared" si="2"/>
        <v>1</v>
      </c>
      <c r="N18" s="2">
        <f t="shared" si="0"/>
        <v>3</v>
      </c>
    </row>
    <row r="19" spans="4:14" x14ac:dyDescent="0.25">
      <c r="F19" s="1"/>
    </row>
    <row r="20" spans="4:14" x14ac:dyDescent="0.25">
      <c r="L20" s="28" t="s">
        <v>280</v>
      </c>
      <c r="M20" t="s">
        <v>281</v>
      </c>
      <c r="N20" t="s">
        <v>282</v>
      </c>
    </row>
    <row r="21" spans="4:14" x14ac:dyDescent="0.25">
      <c r="K21" t="s">
        <v>43</v>
      </c>
      <c r="L21" s="36">
        <f>SUM(L4:L18)</f>
        <v>92.9</v>
      </c>
      <c r="M21" s="2">
        <f>SUM(M4:M18)</f>
        <v>93.65</v>
      </c>
      <c r="N21" s="2">
        <f t="shared" ref="N21" si="3">SUM(N4:N18)</f>
        <v>128.1</v>
      </c>
    </row>
    <row r="24" spans="4:14" x14ac:dyDescent="0.25">
      <c r="J24" t="s">
        <v>298</v>
      </c>
      <c r="L24" t="s">
        <v>280</v>
      </c>
      <c r="M24" t="s">
        <v>281</v>
      </c>
      <c r="N24" t="s">
        <v>282</v>
      </c>
    </row>
    <row r="25" spans="4:14" x14ac:dyDescent="0.25">
      <c r="J25">
        <v>5</v>
      </c>
      <c r="L25" s="2">
        <f>E4*$J25</f>
        <v>2.5</v>
      </c>
      <c r="M25" s="2">
        <f t="shared" ref="M25:N34" si="4">F4*$J25</f>
        <v>2</v>
      </c>
      <c r="N25" s="2">
        <f t="shared" si="4"/>
        <v>7</v>
      </c>
    </row>
    <row r="26" spans="4:14" x14ac:dyDescent="0.25">
      <c r="J26">
        <v>1</v>
      </c>
      <c r="L26" s="2">
        <f t="shared" ref="L26:L34" si="5">E5*$J26</f>
        <v>28</v>
      </c>
      <c r="M26" s="2">
        <f>F5*$J26</f>
        <v>33</v>
      </c>
      <c r="N26" s="2">
        <f>G5*$J26</f>
        <v>31</v>
      </c>
    </row>
    <row r="27" spans="4:14" x14ac:dyDescent="0.25">
      <c r="J27">
        <v>4</v>
      </c>
      <c r="L27" s="2">
        <f t="shared" si="5"/>
        <v>7.2</v>
      </c>
      <c r="M27" s="2">
        <f>F6*$J27</f>
        <v>4</v>
      </c>
      <c r="N27" s="2">
        <f>G6*$J27</f>
        <v>8</v>
      </c>
    </row>
    <row r="28" spans="4:14" x14ac:dyDescent="0.25">
      <c r="J28">
        <v>2</v>
      </c>
      <c r="L28" s="2">
        <f t="shared" si="5"/>
        <v>2.4</v>
      </c>
      <c r="M28" s="2">
        <f t="shared" si="4"/>
        <v>1.6</v>
      </c>
      <c r="N28" s="2">
        <f t="shared" si="4"/>
        <v>3</v>
      </c>
    </row>
    <row r="29" spans="4:14" x14ac:dyDescent="0.25">
      <c r="J29">
        <v>2</v>
      </c>
      <c r="L29" s="2">
        <f t="shared" si="5"/>
        <v>4.8</v>
      </c>
      <c r="M29" s="2">
        <f t="shared" si="4"/>
        <v>2.8</v>
      </c>
      <c r="N29" s="2">
        <f t="shared" si="4"/>
        <v>4.8</v>
      </c>
    </row>
    <row r="30" spans="4:14" x14ac:dyDescent="0.25">
      <c r="J30">
        <v>10</v>
      </c>
      <c r="L30" s="2">
        <f t="shared" si="5"/>
        <v>9</v>
      </c>
      <c r="M30" s="2">
        <f t="shared" si="4"/>
        <v>2</v>
      </c>
      <c r="N30" s="2">
        <f t="shared" si="4"/>
        <v>8</v>
      </c>
    </row>
    <row r="31" spans="4:14" x14ac:dyDescent="0.25">
      <c r="J31">
        <v>1</v>
      </c>
      <c r="L31" s="2">
        <f t="shared" si="5"/>
        <v>0.99</v>
      </c>
      <c r="M31" s="2">
        <f t="shared" si="4"/>
        <v>0.59</v>
      </c>
      <c r="N31" s="2">
        <f t="shared" si="4"/>
        <v>2.59</v>
      </c>
    </row>
    <row r="32" spans="4:14" x14ac:dyDescent="0.25">
      <c r="J32">
        <v>1</v>
      </c>
      <c r="L32" s="2">
        <f t="shared" si="5"/>
        <v>1.25</v>
      </c>
      <c r="M32" s="2">
        <f t="shared" si="4"/>
        <v>3.25</v>
      </c>
      <c r="N32" s="2">
        <f t="shared" si="4"/>
        <v>2.15</v>
      </c>
    </row>
    <row r="33" spans="10:14" x14ac:dyDescent="0.25">
      <c r="J33">
        <v>1</v>
      </c>
      <c r="L33" s="2">
        <f t="shared" si="5"/>
        <v>9.5</v>
      </c>
      <c r="M33" s="2">
        <f t="shared" si="4"/>
        <v>14</v>
      </c>
      <c r="N33" s="2">
        <f t="shared" si="4"/>
        <v>13</v>
      </c>
    </row>
    <row r="34" spans="10:14" x14ac:dyDescent="0.25">
      <c r="J34">
        <v>2</v>
      </c>
      <c r="L34" s="2">
        <f t="shared" si="5"/>
        <v>9.1</v>
      </c>
      <c r="M34" s="2">
        <f t="shared" si="4"/>
        <v>5.0999999999999996</v>
      </c>
      <c r="N34" s="2">
        <f t="shared" si="4"/>
        <v>12</v>
      </c>
    </row>
    <row r="36" spans="10:14" x14ac:dyDescent="0.25">
      <c r="L36" s="37" t="s">
        <v>280</v>
      </c>
      <c r="M36" s="28" t="s">
        <v>281</v>
      </c>
      <c r="N36" t="s">
        <v>282</v>
      </c>
    </row>
    <row r="37" spans="10:14" x14ac:dyDescent="0.25">
      <c r="L37" s="2">
        <f>SUM(L25:L34)</f>
        <v>74.739999999999995</v>
      </c>
      <c r="M37" s="36">
        <f t="shared" ref="M37:N37" si="6">SUM(M25:M34)</f>
        <v>68.34</v>
      </c>
      <c r="N37" s="2">
        <f t="shared" si="6"/>
        <v>91.54</v>
      </c>
    </row>
  </sheetData>
  <mergeCells count="1">
    <mergeCell ref="I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Payroll Practice</vt:lpstr>
      <vt:lpstr>Employee Gradebook Practice</vt:lpstr>
      <vt:lpstr>Decision Factors</vt:lpstr>
      <vt:lpstr>Sales Report</vt:lpstr>
      <vt:lpstr>Sales Report Pivot Table</vt:lpstr>
      <vt:lpstr>Car Batabase</vt:lpstr>
      <vt:lpstr>Car Database Pivot Table</vt:lpstr>
      <vt:lpstr>Interest Rates for 20K Loan</vt:lpstr>
      <vt:lpstr>Problem Solver School Supplies</vt:lpstr>
      <vt:lpstr>Problem Solver Cat or Dog</vt:lpstr>
      <vt:lpstr>Problem Solver Vacation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aspeights</dc:creator>
  <cp:lastModifiedBy>aspeights</cp:lastModifiedBy>
  <cp:lastPrinted>2022-06-14T13:19:54Z</cp:lastPrinted>
  <dcterms:created xsi:type="dcterms:W3CDTF">2022-06-10T17:47:46Z</dcterms:created>
  <dcterms:modified xsi:type="dcterms:W3CDTF">2022-06-16T15:30:50Z</dcterms:modified>
</cp:coreProperties>
</file>