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abuser10\OneDrive - sfu.ca\Working\SFU\Research\GITHUB\delft_3d_models\"/>
    </mc:Choice>
  </mc:AlternateContent>
  <bookViews>
    <workbookView xWindow="-105" yWindow="-105" windowWidth="23250" windowHeight="12570"/>
  </bookViews>
  <sheets>
    <sheet name="sediment" sheetId="4" r:id="rId1"/>
    <sheet name="table_for_paper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21" i="4" l="1"/>
  <c r="N19" i="4"/>
  <c r="G20" i="4" s="1"/>
  <c r="O19" i="4" s="1"/>
  <c r="H22" i="4" l="1"/>
  <c r="G22" i="4" l="1"/>
  <c r="L22" i="4"/>
  <c r="K22" i="4"/>
  <c r="J22" i="4"/>
  <c r="I22" i="4"/>
  <c r="P21" i="4"/>
  <c r="S21" i="4"/>
  <c r="T21" i="4"/>
  <c r="O21" i="4"/>
  <c r="R21" i="4"/>
  <c r="H20" i="4"/>
  <c r="P19" i="4" s="1"/>
  <c r="N17" i="4"/>
  <c r="N15" i="4"/>
  <c r="H16" i="4" s="1"/>
  <c r="P15" i="4" s="1"/>
  <c r="I18" i="4" l="1"/>
  <c r="Q17" i="4" s="1"/>
  <c r="G18" i="4"/>
  <c r="O17" i="4" s="1"/>
  <c r="K16" i="4"/>
  <c r="S15" i="4" s="1"/>
  <c r="J16" i="4"/>
  <c r="R15" i="4" s="1"/>
  <c r="Q21" i="4"/>
  <c r="G16" i="4"/>
  <c r="O15" i="4" s="1"/>
  <c r="I16" i="4"/>
  <c r="Q15" i="4" s="1"/>
  <c r="L16" i="4"/>
  <c r="T15" i="4" s="1"/>
  <c r="L20" i="4"/>
  <c r="T19" i="4" s="1"/>
  <c r="K20" i="4"/>
  <c r="S19" i="4" s="1"/>
  <c r="J20" i="4"/>
  <c r="R19" i="4" s="1"/>
  <c r="I20" i="4"/>
  <c r="Q19" i="4" s="1"/>
  <c r="L18" i="4"/>
  <c r="T17" i="4" s="1"/>
  <c r="J18" i="4"/>
  <c r="R17" i="4" s="1"/>
  <c r="H18" i="4"/>
  <c r="P17" i="4" s="1"/>
  <c r="K18" i="4"/>
  <c r="S17" i="4" s="1"/>
  <c r="F9" i="3"/>
  <c r="G9" i="3"/>
  <c r="E9" i="3"/>
  <c r="N13" i="4" l="1"/>
  <c r="C45" i="4"/>
  <c r="C44" i="4"/>
  <c r="C43" i="4"/>
  <c r="C42" i="4"/>
  <c r="C41" i="4"/>
  <c r="C40" i="4"/>
  <c r="C39" i="4"/>
  <c r="C38" i="4"/>
  <c r="C37" i="4"/>
  <c r="C36" i="4"/>
  <c r="C35" i="4"/>
  <c r="C34" i="4"/>
  <c r="C33" i="4"/>
  <c r="C32" i="4"/>
  <c r="C31" i="4"/>
  <c r="A30" i="4"/>
  <c r="C30" i="4" s="1"/>
  <c r="C29" i="4"/>
  <c r="C28" i="4"/>
  <c r="I14" i="4" l="1"/>
  <c r="Q13" i="4" s="1"/>
  <c r="K14" i="4"/>
  <c r="S13" i="4" s="1"/>
  <c r="G14" i="4"/>
  <c r="O13" i="4" s="1"/>
  <c r="H14" i="4"/>
  <c r="P13" i="4" s="1"/>
  <c r="J14" i="4"/>
  <c r="R13" i="4" s="1"/>
  <c r="L14" i="4"/>
  <c r="T13" i="4" s="1"/>
  <c r="M14" i="4" l="1"/>
</calcChain>
</file>

<file path=xl/sharedStrings.xml><?xml version="1.0" encoding="utf-8"?>
<sst xmlns="http://schemas.openxmlformats.org/spreadsheetml/2006/main" count="72" uniqueCount="61">
  <si>
    <t>phi_50</t>
  </si>
  <si>
    <t>sigma_phi</t>
  </si>
  <si>
    <t>discharge_water [m^3/s]</t>
  </si>
  <si>
    <t>discharge_sed [m^3/s]</t>
  </si>
  <si>
    <t>phi_neg1</t>
  </si>
  <si>
    <t>phi_1</t>
  </si>
  <si>
    <t>phi_3</t>
  </si>
  <si>
    <t>phi_5</t>
  </si>
  <si>
    <t>phi_7</t>
  </si>
  <si>
    <t>percent_cohesion</t>
  </si>
  <si>
    <t>sed_concentration [kg/m^3]</t>
  </si>
  <si>
    <t>concentration [kg/m^3]</t>
  </si>
  <si>
    <t>initial bed thickness [m]</t>
  </si>
  <si>
    <t>initital bed of the sediment model is in the same proportionas the incoming sediment</t>
  </si>
  <si>
    <t>setteling velocity [mm/s]</t>
  </si>
  <si>
    <t>median D50 [mum]</t>
  </si>
  <si>
    <t>Sediment Info</t>
  </si>
  <si>
    <t>median D50 [mm]</t>
  </si>
  <si>
    <t>phi50</t>
  </si>
  <si>
    <t>neg1</t>
  </si>
  <si>
    <t>medium-course sand</t>
  </si>
  <si>
    <t>very course sand</t>
  </si>
  <si>
    <t>non-cohesive</t>
  </si>
  <si>
    <t>cohesive</t>
  </si>
  <si>
    <t>sediment name</t>
  </si>
  <si>
    <t>fine sand</t>
  </si>
  <si>
    <t>medium-course silt</t>
  </si>
  <si>
    <t>fine silt</t>
  </si>
  <si>
    <t>clay</t>
  </si>
  <si>
    <t>Sediment input</t>
  </si>
  <si>
    <t>phi_9</t>
  </si>
  <si>
    <t>total</t>
  </si>
  <si>
    <t>setteling velocity [m/s]</t>
  </si>
  <si>
    <t>dmm 50</t>
  </si>
  <si>
    <t>sigma_mm</t>
  </si>
  <si>
    <t>percent of total</t>
  </si>
  <si>
    <t>phi</t>
  </si>
  <si>
    <t>cohesive?</t>
  </si>
  <si>
    <t>no</t>
  </si>
  <si>
    <t>yes</t>
  </si>
  <si>
    <t xml:space="preserve">setteling velocity </t>
  </si>
  <si>
    <t>D50 (mum)</t>
  </si>
  <si>
    <t>mum</t>
  </si>
  <si>
    <t>m</t>
  </si>
  <si>
    <t>initial bed thickness</t>
  </si>
  <si>
    <t>kg/m3</t>
  </si>
  <si>
    <t>concentration</t>
  </si>
  <si>
    <t>m/s</t>
  </si>
  <si>
    <t>percent of total concentration</t>
  </si>
  <si>
    <t>Median grain size of 0.16 mm with a standard deviation of 0.11 mm</t>
  </si>
  <si>
    <t>The total incoming sediment concentration for an average discharge of 1600 m3/s is 0.54 kg/m3</t>
  </si>
  <si>
    <t xml:space="preserve"> Syvitski and Saito stated that 0.0377 m3/s of sediment per 1000 m3/s water is an averge. This value states that 0.1 kg/m3 would be average sediment concentration</t>
  </si>
  <si>
    <t>Sediment discharge = water disrcharge * concentration / density. This gives me a discharge of 0.2037 m3/s assuming a particle density of 2650</t>
  </si>
  <si>
    <t>Min sed concentration</t>
  </si>
  <si>
    <t>Max sed concentration</t>
  </si>
  <si>
    <t>Min Dmm</t>
  </si>
  <si>
    <t>Max Dmm</t>
  </si>
  <si>
    <t>sum (concentration)</t>
  </si>
  <si>
    <t>sed discharge = sed con * water discharge / sed density (2650)</t>
  </si>
  <si>
    <t>about 37</t>
  </si>
  <si>
    <t xml:space="preserve"> BASE CASE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</si>
</sst>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65" formatCode="0.000E+00"/>
  </numFmts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4">
    <xf numFmtId="0" fontId="0" fillId="0" borderId="0" xfId="0"/>
    <xf numFmtId="0" fontId="0" fillId="0" borderId="0" xfId="0" applyFill="1"/>
    <xf numFmtId="164" fontId="0" fillId="0" borderId="0" xfId="0" applyNumberFormat="1"/>
    <xf numFmtId="0" fontId="0" fillId="0" borderId="1" xfId="0" applyBorder="1"/>
    <xf numFmtId="0" fontId="0" fillId="0" borderId="4" xfId="0" applyBorder="1"/>
    <xf numFmtId="0" fontId="0" fillId="0" borderId="9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3" borderId="0" xfId="0" applyNumberFormat="1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164" fontId="0" fillId="0" borderId="0" xfId="0" applyNumberFormat="1" applyFill="1"/>
    <xf numFmtId="164" fontId="2" fillId="0" borderId="0" xfId="0" applyNumberFormat="1" applyFont="1" applyFill="1" applyBorder="1" applyAlignment="1">
      <alignment horizontal="center"/>
    </xf>
    <xf numFmtId="164" fontId="0" fillId="0" borderId="0" xfId="0" applyNumberFormat="1" applyFont="1" applyFill="1" applyBorder="1" applyAlignment="1">
      <alignment horizontal="center"/>
    </xf>
    <xf numFmtId="0" fontId="0" fillId="0" borderId="0" xfId="0" applyFont="1" applyFill="1"/>
    <xf numFmtId="0" fontId="0" fillId="0" borderId="0" xfId="0" applyNumberFormat="1" applyFill="1"/>
    <xf numFmtId="0" fontId="0" fillId="0" borderId="4" xfId="0" applyFill="1" applyBorder="1"/>
    <xf numFmtId="0" fontId="0" fillId="3" borderId="2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4" xfId="0" applyNumberForma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0" xfId="0" applyNumberFormat="1" applyFill="1" applyBorder="1" applyAlignment="1">
      <alignment horizontal="center"/>
    </xf>
    <xf numFmtId="0" fontId="0" fillId="2" borderId="5" xfId="0" applyNumberFormat="1" applyFill="1" applyBorder="1" applyAlignment="1">
      <alignment horizontal="center"/>
    </xf>
    <xf numFmtId="0" fontId="0" fillId="0" borderId="0" xfId="0" applyFill="1" applyBorder="1"/>
    <xf numFmtId="0" fontId="2" fillId="3" borderId="3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3" borderId="5" xfId="0" applyNumberFormat="1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3" fillId="2" borderId="0" xfId="0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164" fontId="0" fillId="0" borderId="9" xfId="0" applyNumberFormat="1" applyFill="1" applyBorder="1" applyAlignment="1">
      <alignment horizontal="center"/>
    </xf>
    <xf numFmtId="164" fontId="0" fillId="0" borderId="10" xfId="0" applyNumberFormat="1" applyFill="1" applyBorder="1" applyAlignment="1">
      <alignment horizontal="center"/>
    </xf>
    <xf numFmtId="164" fontId="0" fillId="0" borderId="11" xfId="0" applyNumberFormat="1" applyFill="1" applyBorder="1" applyAlignment="1">
      <alignment horizontal="center"/>
    </xf>
    <xf numFmtId="11" fontId="0" fillId="0" borderId="0" xfId="0" applyNumberFormat="1" applyFont="1" applyFill="1"/>
    <xf numFmtId="11" fontId="0" fillId="0" borderId="0" xfId="0" applyNumberFormat="1" applyFill="1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 applyFill="1" applyBorder="1" applyAlignment="1">
      <alignment horizontal="center"/>
    </xf>
    <xf numFmtId="0" fontId="2" fillId="0" borderId="0" xfId="0" applyNumberFormat="1" applyFont="1" applyFill="1" applyBorder="1" applyAlignment="1">
      <alignment horizontal="center"/>
    </xf>
    <xf numFmtId="0" fontId="3" fillId="0" borderId="0" xfId="0" applyNumberFormat="1" applyFont="1" applyFill="1" applyBorder="1" applyAlignment="1">
      <alignment horizontal="center"/>
    </xf>
    <xf numFmtId="165" fontId="0" fillId="0" borderId="0" xfId="0" applyNumberFormat="1"/>
    <xf numFmtId="165" fontId="4" fillId="0" borderId="0" xfId="0" applyNumberFormat="1" applyFont="1"/>
    <xf numFmtId="11" fontId="2" fillId="0" borderId="2" xfId="0" applyNumberFormat="1" applyFont="1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11" fontId="0" fillId="0" borderId="2" xfId="0" applyNumberFormat="1" applyFill="1" applyBorder="1" applyAlignment="1">
      <alignment horizontal="center"/>
    </xf>
    <xf numFmtId="11" fontId="2" fillId="0" borderId="3" xfId="0" applyNumberFormat="1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6" xfId="0" applyFont="1" applyFill="1" applyBorder="1" applyAlignment="1">
      <alignment horizontal="center"/>
    </xf>
    <xf numFmtId="0" fontId="1" fillId="0" borderId="7" xfId="0" applyFont="1" applyFill="1" applyBorder="1" applyAlignment="1">
      <alignment horizontal="center"/>
    </xf>
    <xf numFmtId="164" fontId="1" fillId="0" borderId="7" xfId="0" applyNumberFormat="1" applyFont="1" applyFill="1" applyBorder="1" applyAlignment="1">
      <alignment horizontal="center"/>
    </xf>
    <xf numFmtId="11" fontId="1" fillId="0" borderId="7" xfId="0" applyNumberFormat="1" applyFont="1" applyFill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164" fontId="1" fillId="0" borderId="0" xfId="0" applyNumberFormat="1" applyFont="1" applyFill="1" applyBorder="1" applyAlignment="1">
      <alignment horizontal="center"/>
    </xf>
    <xf numFmtId="11" fontId="1" fillId="0" borderId="0" xfId="0" applyNumberFormat="1" applyFont="1" applyFill="1" applyBorder="1" applyAlignment="1">
      <alignment horizontal="center"/>
    </xf>
    <xf numFmtId="0" fontId="0" fillId="0" borderId="0" xfId="0"/>
    <xf numFmtId="0" fontId="0" fillId="0" borderId="3" xfId="0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0" xfId="0" applyAlignment="1"/>
    <xf numFmtId="0" fontId="1" fillId="0" borderId="1" xfId="0" applyFont="1" applyFill="1" applyBorder="1" applyAlignment="1">
      <alignment horizontal="center"/>
    </xf>
    <xf numFmtId="164" fontId="1" fillId="0" borderId="2" xfId="0" applyNumberFormat="1" applyFont="1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164" fontId="2" fillId="0" borderId="3" xfId="0" applyNumberFormat="1" applyFont="1" applyFill="1" applyBorder="1" applyAlignment="1">
      <alignment horizontal="center"/>
    </xf>
    <xf numFmtId="11" fontId="1" fillId="0" borderId="5" xfId="0" applyNumberFormat="1" applyFont="1" applyFill="1" applyBorder="1" applyAlignment="1">
      <alignment horizontal="center"/>
    </xf>
    <xf numFmtId="11" fontId="1" fillId="0" borderId="3" xfId="0" applyNumberFormat="1" applyFont="1" applyFill="1" applyBorder="1" applyAlignment="1">
      <alignment horizontal="center"/>
    </xf>
    <xf numFmtId="11" fontId="1" fillId="0" borderId="8" xfId="0" applyNumberFormat="1" applyFont="1" applyFill="1" applyBorder="1" applyAlignment="1">
      <alignment horizontal="center"/>
    </xf>
    <xf numFmtId="11" fontId="2" fillId="0" borderId="5" xfId="0" applyNumberFormat="1" applyFont="1" applyFill="1" applyBorder="1" applyAlignment="1">
      <alignment horizontal="center"/>
    </xf>
    <xf numFmtId="11" fontId="2" fillId="0" borderId="8" xfId="0" applyNumberFormat="1" applyFont="1" applyFill="1" applyBorder="1" applyAlignment="1">
      <alignment horizontal="center"/>
    </xf>
    <xf numFmtId="164" fontId="5" fillId="0" borderId="2" xfId="0" applyNumberFormat="1" applyFont="1" applyFill="1" applyBorder="1" applyAlignment="1">
      <alignment horizontal="center"/>
    </xf>
    <xf numFmtId="164" fontId="5" fillId="0" borderId="0" xfId="0" applyNumberFormat="1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11" fontId="0" fillId="0" borderId="0" xfId="0" applyNumberFormat="1"/>
    <xf numFmtId="11" fontId="5" fillId="0" borderId="0" xfId="0" applyNumberFormat="1" applyFont="1" applyFill="1" applyBorder="1" applyAlignment="1">
      <alignment horizontal="center"/>
    </xf>
    <xf numFmtId="11" fontId="5" fillId="0" borderId="2" xfId="0" applyNumberFormat="1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Fill="1" applyBorder="1" applyAlignment="1">
      <alignment horizontal="left"/>
    </xf>
    <xf numFmtId="0" fontId="0" fillId="0" borderId="5" xfId="0" applyBorder="1"/>
    <xf numFmtId="0" fontId="0" fillId="0" borderId="5" xfId="0" applyFill="1" applyBorder="1"/>
    <xf numFmtId="0" fontId="0" fillId="0" borderId="8" xfId="0" applyBorder="1"/>
    <xf numFmtId="164" fontId="3" fillId="2" borderId="0" xfId="0" applyNumberFormat="1" applyFont="1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0" fontId="0" fillId="0" borderId="2" xfId="0" applyFill="1" applyBorder="1"/>
    <xf numFmtId="164" fontId="0" fillId="0" borderId="2" xfId="0" applyNumberFormat="1" applyFont="1" applyFill="1" applyBorder="1" applyAlignment="1">
      <alignment horizontal="center"/>
    </xf>
    <xf numFmtId="11" fontId="0" fillId="0" borderId="2" xfId="0" applyNumberFormat="1" applyFont="1" applyFill="1" applyBorder="1"/>
    <xf numFmtId="11" fontId="0" fillId="0" borderId="2" xfId="0" applyNumberFormat="1" applyFill="1" applyBorder="1"/>
    <xf numFmtId="0" fontId="0" fillId="0" borderId="11" xfId="0" applyFill="1" applyBorder="1"/>
    <xf numFmtId="0" fontId="4" fillId="0" borderId="0" xfId="0" applyFont="1" applyFill="1" applyBorder="1"/>
    <xf numFmtId="0" fontId="4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9"/>
  <sheetViews>
    <sheetView tabSelected="1" zoomScale="106" zoomScaleNormal="106" workbookViewId="0">
      <selection activeCell="B11" sqref="B11"/>
    </sheetView>
  </sheetViews>
  <sheetFormatPr defaultRowHeight="15" x14ac:dyDescent="0.25"/>
  <cols>
    <col min="1" max="1" width="22.85546875" customWidth="1"/>
    <col min="2" max="2" width="24.42578125" bestFit="1" customWidth="1"/>
    <col min="3" max="3" width="19.5703125" bestFit="1" customWidth="1"/>
    <col min="4" max="4" width="22.140625" style="67" bestFit="1" customWidth="1"/>
    <col min="5" max="6" width="16.5703125" bestFit="1" customWidth="1"/>
    <col min="7" max="7" width="14.85546875" bestFit="1" customWidth="1"/>
    <col min="10" max="11" width="8.5703125" bestFit="1" customWidth="1"/>
    <col min="12" max="12" width="12.140625" customWidth="1"/>
    <col min="13" max="13" width="11.7109375" bestFit="1" customWidth="1"/>
    <col min="14" max="14" width="17" bestFit="1" customWidth="1"/>
    <col min="15" max="15" width="19.140625" bestFit="1" customWidth="1"/>
  </cols>
  <sheetData>
    <row r="1" spans="1:22" x14ac:dyDescent="0.25">
      <c r="A1" s="103" t="s">
        <v>16</v>
      </c>
    </row>
    <row r="2" spans="1:22" x14ac:dyDescent="0.25">
      <c r="A2" s="1"/>
      <c r="B2" s="89" t="s">
        <v>22</v>
      </c>
      <c r="C2" s="89"/>
      <c r="D2" s="89"/>
      <c r="E2" s="89"/>
      <c r="F2" s="89" t="s">
        <v>23</v>
      </c>
      <c r="G2" s="89"/>
      <c r="H2" s="89"/>
      <c r="I2" s="46"/>
    </row>
    <row r="3" spans="1:22" x14ac:dyDescent="0.25">
      <c r="A3" s="3" t="s">
        <v>24</v>
      </c>
      <c r="B3" s="18" t="s">
        <v>21</v>
      </c>
      <c r="C3" s="16" t="s">
        <v>20</v>
      </c>
      <c r="D3" s="28" t="s">
        <v>25</v>
      </c>
      <c r="E3" s="31" t="s">
        <v>26</v>
      </c>
      <c r="F3" s="21" t="s">
        <v>27</v>
      </c>
      <c r="G3" s="22" t="s">
        <v>28</v>
      </c>
      <c r="H3" s="1"/>
    </row>
    <row r="4" spans="1:22" x14ac:dyDescent="0.25">
      <c r="A4" s="15" t="s">
        <v>18</v>
      </c>
      <c r="B4" s="19" t="s">
        <v>19</v>
      </c>
      <c r="C4" s="17">
        <v>1</v>
      </c>
      <c r="D4" s="29">
        <v>3</v>
      </c>
      <c r="E4" s="32">
        <v>5</v>
      </c>
      <c r="F4" s="23">
        <v>7</v>
      </c>
      <c r="G4" s="24">
        <v>9</v>
      </c>
      <c r="H4" s="1"/>
    </row>
    <row r="5" spans="1:22" x14ac:dyDescent="0.25">
      <c r="A5" s="4" t="s">
        <v>15</v>
      </c>
      <c r="B5" s="20">
        <v>2000</v>
      </c>
      <c r="C5" s="8">
        <v>640</v>
      </c>
      <c r="D5" s="30">
        <v>125</v>
      </c>
      <c r="E5" s="33">
        <v>31.25</v>
      </c>
      <c r="F5" s="25">
        <v>7.8129999999999997</v>
      </c>
      <c r="G5" s="26">
        <v>1.95</v>
      </c>
      <c r="H5" s="14"/>
    </row>
    <row r="6" spans="1:22" x14ac:dyDescent="0.25">
      <c r="A6" s="4" t="s">
        <v>17</v>
      </c>
      <c r="B6" s="20">
        <v>2</v>
      </c>
      <c r="C6" s="8">
        <v>0.5</v>
      </c>
      <c r="D6" s="30">
        <v>0.125</v>
      </c>
      <c r="E6" s="33">
        <v>3.125E-2</v>
      </c>
      <c r="F6" s="25">
        <v>7.8125E-3</v>
      </c>
      <c r="G6" s="26">
        <v>1.9499999999999999E-3</v>
      </c>
      <c r="H6" s="14"/>
    </row>
    <row r="7" spans="1:22" x14ac:dyDescent="0.25">
      <c r="A7" s="101" t="s">
        <v>14</v>
      </c>
      <c r="B7" s="19"/>
      <c r="C7" s="17"/>
      <c r="D7" s="29"/>
      <c r="E7" s="95">
        <v>0.84650000000000003</v>
      </c>
      <c r="F7" s="96">
        <v>4.3839000000000003E-2</v>
      </c>
      <c r="G7" s="24">
        <v>8.9409999999999999E-4</v>
      </c>
      <c r="H7" s="1"/>
    </row>
    <row r="8" spans="1:22" s="1" customFormat="1" x14ac:dyDescent="0.25">
      <c r="A8" s="97" t="s">
        <v>32</v>
      </c>
      <c r="B8" s="97"/>
      <c r="C8" s="97"/>
      <c r="D8" s="97"/>
      <c r="E8" s="98">
        <v>8.4650000000000003E-4</v>
      </c>
      <c r="F8" s="99">
        <v>4.3838999999999998E-5</v>
      </c>
      <c r="G8" s="100">
        <v>8.9410000000000005E-7</v>
      </c>
    </row>
    <row r="9" spans="1:22" s="1" customFormat="1" x14ac:dyDescent="0.25">
      <c r="F9" s="12"/>
      <c r="G9" s="13"/>
    </row>
    <row r="10" spans="1:22" s="1" customFormat="1" x14ac:dyDescent="0.25">
      <c r="A10" s="102" t="s">
        <v>29</v>
      </c>
      <c r="F10" s="12"/>
      <c r="G10" s="13"/>
    </row>
    <row r="11" spans="1:22" x14ac:dyDescent="0.25">
      <c r="D11" s="72"/>
      <c r="E11" s="72"/>
      <c r="F11" s="90" t="s">
        <v>11</v>
      </c>
      <c r="G11" s="90"/>
      <c r="H11" s="90"/>
      <c r="I11" s="90"/>
      <c r="J11" s="90"/>
      <c r="K11" s="90"/>
      <c r="L11" s="90"/>
      <c r="M11" s="90"/>
      <c r="N11" s="90"/>
      <c r="O11" s="90"/>
      <c r="P11" s="90" t="s">
        <v>12</v>
      </c>
      <c r="Q11" s="90"/>
      <c r="R11" s="90"/>
      <c r="S11" s="90"/>
      <c r="T11" s="90"/>
      <c r="U11" s="90"/>
      <c r="V11" s="90"/>
    </row>
    <row r="12" spans="1:22" s="45" customFormat="1" x14ac:dyDescent="0.25">
      <c r="B12" s="49"/>
      <c r="C12" s="45" t="s">
        <v>33</v>
      </c>
      <c r="D12" s="72" t="s">
        <v>11</v>
      </c>
      <c r="E12" s="45" t="s">
        <v>34</v>
      </c>
      <c r="F12" s="34" t="s">
        <v>0</v>
      </c>
      <c r="G12" s="34" t="s">
        <v>1</v>
      </c>
      <c r="H12" s="34" t="s">
        <v>4</v>
      </c>
      <c r="I12" s="35" t="s">
        <v>5</v>
      </c>
      <c r="J12" s="35" t="s">
        <v>6</v>
      </c>
      <c r="K12" s="35" t="s">
        <v>7</v>
      </c>
      <c r="L12" s="34" t="s">
        <v>8</v>
      </c>
      <c r="M12" s="36" t="s">
        <v>30</v>
      </c>
      <c r="N12" s="34" t="s">
        <v>9</v>
      </c>
      <c r="O12" s="35" t="s">
        <v>57</v>
      </c>
      <c r="P12" s="34" t="s">
        <v>4</v>
      </c>
      <c r="Q12" s="35" t="s">
        <v>5</v>
      </c>
      <c r="R12" s="35" t="s">
        <v>6</v>
      </c>
      <c r="S12" s="35" t="s">
        <v>7</v>
      </c>
      <c r="T12" s="34" t="s">
        <v>8</v>
      </c>
      <c r="U12" s="34" t="s">
        <v>30</v>
      </c>
      <c r="V12" s="45" t="s">
        <v>31</v>
      </c>
    </row>
    <row r="13" spans="1:22" s="48" customFormat="1" x14ac:dyDescent="0.25">
      <c r="A13" s="37" t="s">
        <v>60</v>
      </c>
      <c r="B13" s="37">
        <v>0.125</v>
      </c>
      <c r="C13" s="56">
        <v>0.5</v>
      </c>
      <c r="D13" s="68">
        <v>0.1</v>
      </c>
      <c r="E13" s="73"/>
      <c r="F13" s="76"/>
      <c r="G13" s="55">
        <v>5.6899999999999999E-2</v>
      </c>
      <c r="H13" s="55">
        <v>0.106</v>
      </c>
      <c r="I13" s="55">
        <v>0.126</v>
      </c>
      <c r="J13" s="55">
        <v>0.115</v>
      </c>
      <c r="K13" s="55">
        <v>6.8099999999999994E-2</v>
      </c>
      <c r="L13" s="55">
        <v>2.8199999999999999E-2</v>
      </c>
      <c r="M13" s="56" t="s">
        <v>59</v>
      </c>
      <c r="N13" s="77">
        <f>SUM(G13:L13)</f>
        <v>0.50019999999999998</v>
      </c>
      <c r="O13" s="57">
        <f>$U$13*G14</f>
        <v>5.6877249100359857E-2</v>
      </c>
      <c r="P13" s="57">
        <f>$U$13*H14</f>
        <v>0.10595761695321872</v>
      </c>
      <c r="Q13" s="57">
        <f>$U$13*I14</f>
        <v>0.12594962015193922</v>
      </c>
      <c r="R13" s="57">
        <f>$U$13*J14</f>
        <v>0.11495401839264295</v>
      </c>
      <c r="S13" s="57">
        <f>$U$13*K14</f>
        <v>6.8072770891643333E-2</v>
      </c>
      <c r="T13" s="57">
        <f>$U$13*L14</f>
        <v>2.8188724510195922E-2</v>
      </c>
      <c r="U13" s="58">
        <v>0.5</v>
      </c>
      <c r="V13" s="1" t="s">
        <v>13</v>
      </c>
    </row>
    <row r="14" spans="1:22" s="48" customFormat="1" x14ac:dyDescent="0.25">
      <c r="A14" s="71"/>
      <c r="B14" s="60"/>
      <c r="C14" s="61"/>
      <c r="D14" s="61"/>
      <c r="E14" s="39"/>
      <c r="F14" s="64" t="s">
        <v>35</v>
      </c>
      <c r="G14" s="65">
        <f>G13/$N$13</f>
        <v>0.11375449820071971</v>
      </c>
      <c r="H14" s="65">
        <f>H13/$N$13</f>
        <v>0.21191523390643743</v>
      </c>
      <c r="I14" s="65">
        <f>I13/$N$13</f>
        <v>0.25189924030387845</v>
      </c>
      <c r="J14" s="65">
        <f>J13/$N$13</f>
        <v>0.2299080367852859</v>
      </c>
      <c r="K14" s="65">
        <f>K13/$N$13</f>
        <v>0.13614554178328667</v>
      </c>
      <c r="L14" s="65">
        <f>L13/$N$13</f>
        <v>5.6377449020391844E-2</v>
      </c>
      <c r="M14" s="65">
        <f>SUM(G14:L14)</f>
        <v>1</v>
      </c>
      <c r="N14" s="78"/>
      <c r="O14" s="63"/>
      <c r="P14" s="63"/>
      <c r="Q14" s="63"/>
      <c r="R14" s="63"/>
      <c r="S14" s="63"/>
      <c r="T14" s="61"/>
      <c r="U14" s="71"/>
    </row>
    <row r="15" spans="1:22" s="48" customFormat="1" x14ac:dyDescent="0.25">
      <c r="A15" s="67" t="s">
        <v>53</v>
      </c>
      <c r="B15" s="69">
        <v>0.125</v>
      </c>
      <c r="C15" s="36">
        <v>0.05</v>
      </c>
      <c r="D15" s="70">
        <v>0.1</v>
      </c>
      <c r="E15" s="69"/>
      <c r="F15" s="75"/>
      <c r="G15" s="83">
        <v>6.1599999999999997E-3</v>
      </c>
      <c r="H15" s="83">
        <v>9.9399999999999992E-3</v>
      </c>
      <c r="I15" s="83">
        <v>1.3010000000000001E-2</v>
      </c>
      <c r="J15" s="83">
        <v>1.247E-2</v>
      </c>
      <c r="K15" s="83">
        <v>6.2599999999999999E-3</v>
      </c>
      <c r="L15" s="88">
        <v>2.16E-3</v>
      </c>
      <c r="M15" s="74"/>
      <c r="N15" s="79">
        <f>SUM(G15:L15)</f>
        <v>0.05</v>
      </c>
      <c r="O15" s="84">
        <f>$U$15*G16</f>
        <v>6.1599999999999995E-2</v>
      </c>
      <c r="P15" s="84">
        <f>$U$15*H16</f>
        <v>9.9399999999999988E-2</v>
      </c>
      <c r="Q15" s="84">
        <f>$U$15*I16</f>
        <v>0.13009999999999999</v>
      </c>
      <c r="R15" s="84">
        <f>$U$15*J16</f>
        <v>0.12469999999999999</v>
      </c>
      <c r="S15" s="84">
        <f>$U$15*K16</f>
        <v>6.2599999999999989E-2</v>
      </c>
      <c r="T15" s="84">
        <f>$U$15*L16</f>
        <v>2.1599999999999998E-2</v>
      </c>
      <c r="U15" s="58">
        <v>0.5</v>
      </c>
    </row>
    <row r="16" spans="1:22" s="48" customFormat="1" x14ac:dyDescent="0.25">
      <c r="A16" s="67"/>
      <c r="B16" s="69"/>
      <c r="C16" s="36"/>
      <c r="D16" s="70"/>
      <c r="E16" s="69"/>
      <c r="F16" s="75"/>
      <c r="G16" s="65">
        <f>G15/$N$15</f>
        <v>0.12319999999999999</v>
      </c>
      <c r="H16" s="65">
        <f>H15/$N$15</f>
        <v>0.19879999999999998</v>
      </c>
      <c r="I16" s="65">
        <f>I15/$N$15</f>
        <v>0.26019999999999999</v>
      </c>
      <c r="J16" s="65">
        <f>J15/$N$15</f>
        <v>0.24939999999999998</v>
      </c>
      <c r="K16" s="65">
        <f>K15/$N$15</f>
        <v>0.12519999999999998</v>
      </c>
      <c r="L16" s="65">
        <f>L15/$N$15</f>
        <v>4.3199999999999995E-2</v>
      </c>
      <c r="M16" s="65"/>
      <c r="N16" s="78"/>
      <c r="O16" s="65"/>
      <c r="P16" s="65"/>
      <c r="Q16" s="65"/>
      <c r="R16" s="65"/>
      <c r="S16" s="65"/>
      <c r="T16" s="65"/>
      <c r="U16" s="75"/>
    </row>
    <row r="17" spans="1:21" s="48" customFormat="1" x14ac:dyDescent="0.25">
      <c r="A17" s="67" t="s">
        <v>54</v>
      </c>
      <c r="B17" s="69">
        <v>0.125</v>
      </c>
      <c r="C17" s="36">
        <v>5</v>
      </c>
      <c r="D17" s="70">
        <v>0.1</v>
      </c>
      <c r="E17" s="69"/>
      <c r="F17" s="75"/>
      <c r="G17" s="84">
        <v>0.628</v>
      </c>
      <c r="H17" s="84">
        <v>1.0549999999999999</v>
      </c>
      <c r="I17" s="84">
        <v>1.24</v>
      </c>
      <c r="J17" s="84">
        <v>1.115</v>
      </c>
      <c r="K17" s="84">
        <v>0.72699999999999998</v>
      </c>
      <c r="L17" s="87">
        <v>0.23499999999999999</v>
      </c>
      <c r="M17" s="65"/>
      <c r="N17" s="78">
        <f>SUM(G17:L17)</f>
        <v>5.0000000000000009</v>
      </c>
      <c r="O17" s="84">
        <f>$U$17*G18</f>
        <v>6.2799999999999995E-2</v>
      </c>
      <c r="P17" s="84">
        <f>$U$17*H18</f>
        <v>0.10549999999999997</v>
      </c>
      <c r="Q17" s="84">
        <f>$U$17*I18</f>
        <v>0.12399999999999997</v>
      </c>
      <c r="R17" s="84">
        <f>$U$17*J18</f>
        <v>0.11149999999999997</v>
      </c>
      <c r="S17" s="84">
        <f>$U$17*K18</f>
        <v>7.2699999999999987E-2</v>
      </c>
      <c r="T17" s="84">
        <f>$U$17*L18</f>
        <v>2.3499999999999993E-2</v>
      </c>
      <c r="U17" s="81">
        <v>0.5</v>
      </c>
    </row>
    <row r="18" spans="1:21" s="48" customFormat="1" x14ac:dyDescent="0.25">
      <c r="A18" s="67"/>
      <c r="B18" s="69"/>
      <c r="C18" s="36"/>
      <c r="D18" s="70"/>
      <c r="E18" s="69"/>
      <c r="F18" s="75"/>
      <c r="G18" s="65">
        <f>G17/$N$17</f>
        <v>0.12559999999999999</v>
      </c>
      <c r="H18" s="65">
        <f>H17/$N$17</f>
        <v>0.21099999999999994</v>
      </c>
      <c r="I18" s="65">
        <f>I17/$N$17</f>
        <v>0.24799999999999994</v>
      </c>
      <c r="J18" s="65">
        <f>J17/$N$17</f>
        <v>0.22299999999999995</v>
      </c>
      <c r="K18" s="65">
        <f>K17/$N$17</f>
        <v>0.14539999999999997</v>
      </c>
      <c r="L18" s="65">
        <f>L17/$N$17</f>
        <v>4.6999999999999986E-2</v>
      </c>
      <c r="M18" s="65"/>
      <c r="N18" s="78"/>
      <c r="O18" s="65"/>
      <c r="P18" s="65"/>
      <c r="Q18" s="65"/>
      <c r="R18" s="65"/>
      <c r="S18" s="65"/>
      <c r="T18" s="65"/>
      <c r="U18" s="75"/>
    </row>
    <row r="19" spans="1:21" s="48" customFormat="1" x14ac:dyDescent="0.25">
      <c r="A19" s="92" t="s">
        <v>55</v>
      </c>
      <c r="B19" s="52">
        <v>3.125E-2</v>
      </c>
      <c r="C19" s="36">
        <v>0.5</v>
      </c>
      <c r="D19" s="70">
        <v>0.1</v>
      </c>
      <c r="E19" s="69"/>
      <c r="F19" s="75"/>
      <c r="G19" s="84">
        <v>2.6058629999999999E-2</v>
      </c>
      <c r="H19" s="84">
        <v>6.0803469999999998E-2</v>
      </c>
      <c r="I19" s="84">
        <v>9.8262760000000005E-2</v>
      </c>
      <c r="J19" s="84">
        <v>0.1330076</v>
      </c>
      <c r="K19" s="84">
        <v>0.11183496</v>
      </c>
      <c r="L19" s="85">
        <v>7.0032570000000002E-2</v>
      </c>
      <c r="M19" s="65">
        <v>64</v>
      </c>
      <c r="N19" s="78">
        <f>SUM(G19:L19)</f>
        <v>0.49999999000000001</v>
      </c>
      <c r="O19" s="84">
        <f>G20*$U$19</f>
        <v>2.6058630521172608E-2</v>
      </c>
      <c r="P19" s="84">
        <f>H20*$U$19</f>
        <v>6.0803471216069424E-2</v>
      </c>
      <c r="Q19" s="84">
        <f>I20*$U$19</f>
        <v>9.8262761965255241E-2</v>
      </c>
      <c r="R19" s="84">
        <f>J20*$U$19</f>
        <v>0.13300760266015205</v>
      </c>
      <c r="S19" s="84">
        <f>K20*$U$19</f>
        <v>0.11183496223669924</v>
      </c>
      <c r="T19" s="84">
        <f>L20*$U$19</f>
        <v>7.003257140065143E-2</v>
      </c>
      <c r="U19" s="81">
        <v>0.5</v>
      </c>
    </row>
    <row r="20" spans="1:21" s="48" customFormat="1" x14ac:dyDescent="0.25">
      <c r="A20" s="92"/>
      <c r="B20" s="36"/>
      <c r="C20" s="36"/>
      <c r="D20" s="70"/>
      <c r="E20" s="69"/>
      <c r="F20" s="75"/>
      <c r="G20" s="65">
        <f>G19/$N$19</f>
        <v>5.2117261042345216E-2</v>
      </c>
      <c r="H20" s="65">
        <f>H19/$N$19</f>
        <v>0.12160694243213885</v>
      </c>
      <c r="I20" s="65">
        <f>I19/$N$19</f>
        <v>0.19652552393051048</v>
      </c>
      <c r="J20" s="65">
        <f>J19/$N$19</f>
        <v>0.26601520532030409</v>
      </c>
      <c r="K20" s="65">
        <f>K19/$N$19</f>
        <v>0.22366992447339848</v>
      </c>
      <c r="L20" s="65">
        <f>L19/$N$19</f>
        <v>0.14006514280130286</v>
      </c>
      <c r="M20" s="65"/>
      <c r="N20" s="78"/>
      <c r="O20" s="65"/>
      <c r="P20" s="65"/>
      <c r="Q20" s="65"/>
      <c r="R20" s="65"/>
      <c r="S20" s="65"/>
      <c r="T20" s="65"/>
      <c r="U20" s="75"/>
    </row>
    <row r="21" spans="1:21" s="48" customFormat="1" x14ac:dyDescent="0.25">
      <c r="A21" s="93" t="s">
        <v>56</v>
      </c>
      <c r="B21" s="36">
        <v>0.5</v>
      </c>
      <c r="C21" s="36">
        <v>0.5</v>
      </c>
      <c r="D21" s="70">
        <v>0.1</v>
      </c>
      <c r="E21" s="69"/>
      <c r="F21" s="75"/>
      <c r="G21" s="84">
        <v>0.11355311</v>
      </c>
      <c r="H21" s="84">
        <v>0.15567766</v>
      </c>
      <c r="I21" s="84">
        <v>0.12393162000000001</v>
      </c>
      <c r="J21" s="84">
        <v>6.7765569999999997E-2</v>
      </c>
      <c r="K21" s="84">
        <v>2.4420020000000001E-2</v>
      </c>
      <c r="L21" s="85">
        <v>1.465201E-2</v>
      </c>
      <c r="M21" s="65">
        <v>18</v>
      </c>
      <c r="N21" s="78">
        <f>SUM(G21:L21)</f>
        <v>0.49999999000000001</v>
      </c>
      <c r="O21" s="84">
        <f>G22*$U$21</f>
        <v>0.11355311227106224</v>
      </c>
      <c r="P21" s="84">
        <f>H22*$U$21</f>
        <v>0.15567766311355324</v>
      </c>
      <c r="Q21" s="84">
        <f>I22*$U$21</f>
        <v>0.12393162247863246</v>
      </c>
      <c r="R21" s="84">
        <f>J22*$U$21</f>
        <v>6.776557135531143E-2</v>
      </c>
      <c r="S21" s="84">
        <f>K22*$U$21</f>
        <v>2.4420020488400411E-2</v>
      </c>
      <c r="T21" s="84">
        <f>L22*$U$21</f>
        <v>1.4652010293040205E-2</v>
      </c>
      <c r="U21" s="81">
        <v>0.5</v>
      </c>
    </row>
    <row r="22" spans="1:21" s="48" customFormat="1" x14ac:dyDescent="0.25">
      <c r="A22" s="94"/>
      <c r="B22" s="61"/>
      <c r="C22" s="61"/>
      <c r="D22" s="64"/>
      <c r="E22" s="61"/>
      <c r="F22" s="71"/>
      <c r="G22" s="62">
        <f>G21/$N$21</f>
        <v>0.22710622454212448</v>
      </c>
      <c r="H22" s="62">
        <f>H21/$N$21</f>
        <v>0.31135532622710649</v>
      </c>
      <c r="I22" s="62">
        <f>I21/$N$21</f>
        <v>0.24786324495726492</v>
      </c>
      <c r="J22" s="62">
        <f>J21/$N$21</f>
        <v>0.13553114271062286</v>
      </c>
      <c r="K22" s="62">
        <f>K21/$N$21</f>
        <v>4.8840040976800822E-2</v>
      </c>
      <c r="L22" s="62">
        <f>L21/$N$21</f>
        <v>2.930402058608041E-2</v>
      </c>
      <c r="M22" s="62"/>
      <c r="N22" s="80"/>
      <c r="O22" s="63"/>
      <c r="P22" s="63"/>
      <c r="Q22" s="63"/>
      <c r="R22" s="63"/>
      <c r="S22" s="63"/>
      <c r="T22" s="61"/>
      <c r="U22" s="82"/>
    </row>
    <row r="23" spans="1:21" s="48" customFormat="1" x14ac:dyDescent="0.25">
      <c r="A23" s="59"/>
      <c r="B23" s="59"/>
      <c r="C23" s="59"/>
      <c r="D23" s="59"/>
      <c r="E23" s="36"/>
      <c r="F23" s="36"/>
      <c r="G23" s="65"/>
      <c r="H23" s="65"/>
      <c r="I23" s="65"/>
      <c r="J23" s="65"/>
      <c r="K23" s="65"/>
      <c r="L23" s="65"/>
      <c r="M23" s="36"/>
      <c r="N23" s="65"/>
      <c r="O23" s="66"/>
      <c r="P23" s="66"/>
      <c r="Q23" s="66"/>
      <c r="R23" s="66"/>
      <c r="S23" s="66"/>
      <c r="T23" s="66"/>
      <c r="U23" s="36"/>
    </row>
    <row r="24" spans="1:21" x14ac:dyDescent="0.25">
      <c r="A24" s="59"/>
      <c r="B24" s="59"/>
      <c r="G24" s="1"/>
      <c r="H24" s="1"/>
      <c r="I24" s="1"/>
      <c r="J24" s="1"/>
      <c r="K24" s="1"/>
      <c r="L24" s="1"/>
      <c r="N24" s="2"/>
      <c r="P24" s="2"/>
      <c r="Q24" s="2"/>
      <c r="R24" s="2"/>
      <c r="S24" s="2"/>
      <c r="T24" s="86"/>
    </row>
    <row r="25" spans="1:21" x14ac:dyDescent="0.25">
      <c r="A25" s="1"/>
      <c r="B25" s="1"/>
      <c r="C25" s="67"/>
      <c r="E25" s="1"/>
      <c r="F25" s="1"/>
      <c r="G25" s="1"/>
      <c r="H25" s="1"/>
      <c r="I25" s="1"/>
      <c r="J25" s="1"/>
      <c r="K25" s="1"/>
      <c r="L25" s="1"/>
      <c r="N25" s="2"/>
    </row>
    <row r="26" spans="1:21" x14ac:dyDescent="0.25">
      <c r="D26" s="34"/>
      <c r="E26" s="45"/>
      <c r="N26" s="2"/>
    </row>
    <row r="27" spans="1:21" x14ac:dyDescent="0.25">
      <c r="A27" s="34" t="s">
        <v>2</v>
      </c>
      <c r="B27" s="34" t="s">
        <v>10</v>
      </c>
      <c r="C27" s="34" t="s">
        <v>3</v>
      </c>
      <c r="D27" s="9"/>
      <c r="E27" s="45"/>
      <c r="N27" s="2"/>
    </row>
    <row r="28" spans="1:21" x14ac:dyDescent="0.25">
      <c r="A28" s="5">
        <v>500</v>
      </c>
      <c r="B28" s="37">
        <v>0.5</v>
      </c>
      <c r="C28" s="40">
        <f t="shared" ref="C28:C45" si="0">B28*A28/2650</f>
        <v>9.4339622641509441E-2</v>
      </c>
      <c r="D28" s="9"/>
      <c r="E28" s="45"/>
      <c r="N28" s="2"/>
    </row>
    <row r="29" spans="1:21" x14ac:dyDescent="0.25">
      <c r="A29" s="6">
        <v>1000</v>
      </c>
      <c r="B29" s="38">
        <v>0.5</v>
      </c>
      <c r="C29" s="41">
        <f t="shared" si="0"/>
        <v>0.18867924528301888</v>
      </c>
      <c r="D29" s="9"/>
      <c r="E29" s="45"/>
      <c r="N29" s="2"/>
    </row>
    <row r="30" spans="1:21" x14ac:dyDescent="0.25">
      <c r="A30" s="6">
        <f>A29*2</f>
        <v>2000</v>
      </c>
      <c r="B30" s="38">
        <v>0.5</v>
      </c>
      <c r="C30" s="41">
        <f t="shared" si="0"/>
        <v>0.37735849056603776</v>
      </c>
      <c r="E30" s="45"/>
      <c r="N30" s="2"/>
    </row>
    <row r="31" spans="1:21" x14ac:dyDescent="0.25">
      <c r="A31" s="6">
        <v>3000</v>
      </c>
      <c r="B31" s="38">
        <v>0.5</v>
      </c>
      <c r="C31" s="41">
        <f t="shared" si="0"/>
        <v>0.56603773584905659</v>
      </c>
      <c r="D31" s="9"/>
      <c r="E31" s="45"/>
      <c r="M31" s="1"/>
      <c r="N31" s="10"/>
      <c r="O31" s="1"/>
      <c r="P31" s="1"/>
      <c r="Q31" s="1"/>
      <c r="R31" s="1"/>
    </row>
    <row r="32" spans="1:21" x14ac:dyDescent="0.25">
      <c r="A32" s="6">
        <v>4000</v>
      </c>
      <c r="B32" s="38">
        <v>0.5</v>
      </c>
      <c r="C32" s="41">
        <f t="shared" si="0"/>
        <v>0.75471698113207553</v>
      </c>
      <c r="D32" s="9"/>
      <c r="E32" s="45"/>
      <c r="F32" s="1"/>
      <c r="G32" s="1"/>
      <c r="H32" s="1"/>
      <c r="I32" s="1"/>
      <c r="J32" s="1"/>
      <c r="K32" s="1"/>
      <c r="L32" s="1"/>
      <c r="M32" s="1"/>
      <c r="N32" s="11"/>
      <c r="O32" s="1"/>
      <c r="P32" s="1"/>
      <c r="Q32" s="1"/>
      <c r="R32" s="1"/>
    </row>
    <row r="33" spans="1:24" x14ac:dyDescent="0.25">
      <c r="A33" s="6">
        <v>5000</v>
      </c>
      <c r="B33" s="38">
        <v>0.5</v>
      </c>
      <c r="C33" s="41">
        <f t="shared" si="0"/>
        <v>0.94339622641509435</v>
      </c>
      <c r="D33" s="9"/>
      <c r="E33" s="46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spans="1:24" x14ac:dyDescent="0.25">
      <c r="A34" s="6">
        <v>6000</v>
      </c>
      <c r="B34" s="38">
        <v>0.5</v>
      </c>
      <c r="C34" s="41">
        <f t="shared" si="0"/>
        <v>1.1320754716981132</v>
      </c>
      <c r="D34" s="9"/>
      <c r="E34" s="46"/>
      <c r="F34" s="1"/>
      <c r="G34" s="9"/>
      <c r="H34" s="9"/>
      <c r="I34" s="9"/>
      <c r="J34" s="1"/>
      <c r="K34" s="1"/>
      <c r="L34" s="1"/>
      <c r="M34" s="1"/>
      <c r="N34" s="1"/>
      <c r="O34" s="1"/>
      <c r="P34" s="1"/>
      <c r="Q34" s="1"/>
      <c r="R34" s="1"/>
    </row>
    <row r="35" spans="1:24" x14ac:dyDescent="0.25">
      <c r="A35" s="6">
        <v>7000</v>
      </c>
      <c r="B35" s="38">
        <v>0.5</v>
      </c>
      <c r="C35" s="41">
        <f t="shared" si="0"/>
        <v>1.320754716981132</v>
      </c>
      <c r="D35" s="9"/>
      <c r="E35" s="46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 spans="1:24" x14ac:dyDescent="0.25">
      <c r="A36" s="6">
        <v>8000</v>
      </c>
      <c r="B36" s="38">
        <v>0.5</v>
      </c>
      <c r="C36" s="41">
        <f t="shared" si="0"/>
        <v>1.5094339622641511</v>
      </c>
      <c r="D36" s="9"/>
      <c r="E36" s="46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 spans="1:24" x14ac:dyDescent="0.25">
      <c r="A37" s="6">
        <v>9000</v>
      </c>
      <c r="B37" s="38">
        <v>0.5</v>
      </c>
      <c r="C37" s="41">
        <f t="shared" si="0"/>
        <v>1.6981132075471699</v>
      </c>
      <c r="D37" s="9"/>
      <c r="E37" s="46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1:24" x14ac:dyDescent="0.25">
      <c r="A38" s="6">
        <v>10000</v>
      </c>
      <c r="B38" s="38">
        <v>0.5</v>
      </c>
      <c r="C38" s="41">
        <f t="shared" si="0"/>
        <v>1.8867924528301887</v>
      </c>
      <c r="D38" s="9"/>
      <c r="E38" s="46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 spans="1:24" x14ac:dyDescent="0.25">
      <c r="A39" s="6">
        <v>15000</v>
      </c>
      <c r="B39" s="38">
        <v>0.5</v>
      </c>
      <c r="C39" s="41">
        <f t="shared" si="0"/>
        <v>2.8301886792452828</v>
      </c>
      <c r="D39" s="9"/>
      <c r="E39" s="46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spans="1:24" x14ac:dyDescent="0.25">
      <c r="A40" s="6">
        <v>20000</v>
      </c>
      <c r="B40" s="38">
        <v>0.5</v>
      </c>
      <c r="C40" s="41">
        <f t="shared" si="0"/>
        <v>3.7735849056603774</v>
      </c>
      <c r="D40" s="9"/>
      <c r="E40" s="45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spans="1:24" x14ac:dyDescent="0.25">
      <c r="A41" s="6">
        <v>30000</v>
      </c>
      <c r="B41" s="38">
        <v>0.5</v>
      </c>
      <c r="C41" s="41">
        <f t="shared" si="0"/>
        <v>5.6603773584905657</v>
      </c>
      <c r="D41" s="9"/>
      <c r="E41" s="45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spans="1:24" x14ac:dyDescent="0.25">
      <c r="A42" s="6">
        <v>40000</v>
      </c>
      <c r="B42" s="38">
        <v>0.5</v>
      </c>
      <c r="C42" s="41">
        <f t="shared" si="0"/>
        <v>7.5471698113207548</v>
      </c>
      <c r="D42" s="9"/>
      <c r="E42" s="45"/>
      <c r="S42" s="1"/>
      <c r="T42" s="1"/>
      <c r="U42" s="1"/>
      <c r="V42" s="1"/>
      <c r="W42" s="1"/>
      <c r="X42" s="1"/>
    </row>
    <row r="43" spans="1:24" x14ac:dyDescent="0.25">
      <c r="A43" s="6">
        <v>50000</v>
      </c>
      <c r="B43" s="38">
        <v>0.5</v>
      </c>
      <c r="C43" s="41">
        <f t="shared" si="0"/>
        <v>9.433962264150944</v>
      </c>
      <c r="D43" s="9"/>
      <c r="E43" s="45"/>
      <c r="S43" s="1"/>
      <c r="T43" s="1"/>
      <c r="U43" s="1"/>
      <c r="V43" s="1"/>
      <c r="W43" s="1"/>
      <c r="X43" s="1"/>
    </row>
    <row r="44" spans="1:24" x14ac:dyDescent="0.25">
      <c r="A44" s="6">
        <v>100000</v>
      </c>
      <c r="B44" s="38">
        <v>0.5</v>
      </c>
      <c r="C44" s="41">
        <f t="shared" si="0"/>
        <v>18.867924528301888</v>
      </c>
      <c r="D44" s="9"/>
      <c r="E44" s="45"/>
      <c r="S44" s="1"/>
      <c r="T44" s="1"/>
      <c r="U44" s="1"/>
      <c r="V44" s="1"/>
      <c r="W44" s="1"/>
      <c r="X44" s="1"/>
    </row>
    <row r="45" spans="1:24" x14ac:dyDescent="0.25">
      <c r="A45" s="7">
        <v>200000</v>
      </c>
      <c r="B45" s="7">
        <v>0.5</v>
      </c>
      <c r="C45" s="42">
        <f t="shared" si="0"/>
        <v>37.735849056603776</v>
      </c>
      <c r="D45" s="1"/>
      <c r="S45" s="1"/>
      <c r="T45" s="1"/>
      <c r="U45" s="1"/>
      <c r="V45" s="1"/>
      <c r="W45" s="1"/>
      <c r="X45" s="1"/>
    </row>
    <row r="46" spans="1:24" x14ac:dyDescent="0.25">
      <c r="A46" s="91" t="s">
        <v>58</v>
      </c>
      <c r="B46" s="1"/>
      <c r="C46" s="1"/>
      <c r="S46" s="1"/>
      <c r="T46" s="1"/>
      <c r="U46" s="1"/>
      <c r="V46" s="1"/>
      <c r="W46" s="1"/>
      <c r="X46" s="1"/>
    </row>
    <row r="47" spans="1:24" x14ac:dyDescent="0.25">
      <c r="S47" s="1"/>
      <c r="T47" s="1"/>
      <c r="U47" s="1"/>
      <c r="V47" s="1"/>
      <c r="W47" s="1"/>
      <c r="X47" s="1"/>
    </row>
    <row r="48" spans="1:24" x14ac:dyDescent="0.25">
      <c r="S48" s="1"/>
      <c r="T48" s="1"/>
      <c r="U48" s="1"/>
      <c r="V48" s="1"/>
      <c r="W48" s="1"/>
      <c r="X48" s="1"/>
    </row>
    <row r="49" spans="19:24" x14ac:dyDescent="0.25">
      <c r="S49" s="1"/>
      <c r="T49" s="1"/>
      <c r="U49" s="1"/>
      <c r="V49" s="1"/>
      <c r="W49" s="1"/>
      <c r="X49" s="1"/>
    </row>
  </sheetData>
  <mergeCells count="4">
    <mergeCell ref="B2:E2"/>
    <mergeCell ref="F2:H2"/>
    <mergeCell ref="P11:V11"/>
    <mergeCell ref="F11:O1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workbookViewId="0">
      <selection activeCell="F17" sqref="F17"/>
    </sheetView>
  </sheetViews>
  <sheetFormatPr defaultRowHeight="15" x14ac:dyDescent="0.25"/>
  <cols>
    <col min="1" max="1" width="5.7109375" customWidth="1"/>
    <col min="2" max="2" width="10.140625" bestFit="1" customWidth="1"/>
    <col min="4" max="4" width="15.28515625" bestFit="1" customWidth="1"/>
    <col min="5" max="5" width="12.42578125" bestFit="1" customWidth="1"/>
    <col min="6" max="6" width="26.140625" bestFit="1" customWidth="1"/>
    <col min="7" max="7" width="16.85546875" bestFit="1" customWidth="1"/>
  </cols>
  <sheetData>
    <row r="1" spans="1:12" x14ac:dyDescent="0.25">
      <c r="A1" t="s">
        <v>36</v>
      </c>
      <c r="B1" t="s">
        <v>41</v>
      </c>
      <c r="C1" t="s">
        <v>37</v>
      </c>
      <c r="D1" t="s">
        <v>40</v>
      </c>
      <c r="E1" t="s">
        <v>46</v>
      </c>
      <c r="F1" t="s">
        <v>48</v>
      </c>
      <c r="G1" t="s">
        <v>44</v>
      </c>
    </row>
    <row r="2" spans="1:12" x14ac:dyDescent="0.25">
      <c r="B2" t="s">
        <v>42</v>
      </c>
      <c r="D2" t="s">
        <v>47</v>
      </c>
      <c r="E2" t="s">
        <v>45</v>
      </c>
      <c r="G2" t="s">
        <v>43</v>
      </c>
    </row>
    <row r="3" spans="1:12" x14ac:dyDescent="0.25">
      <c r="A3">
        <v>-1</v>
      </c>
      <c r="B3">
        <v>2000</v>
      </c>
      <c r="C3" t="s">
        <v>38</v>
      </c>
      <c r="E3" s="53">
        <v>7.6465420000000006E-2</v>
      </c>
      <c r="F3" s="53">
        <v>0.14160262962962966</v>
      </c>
      <c r="G3" s="53">
        <v>0.70801314814814831</v>
      </c>
    </row>
    <row r="4" spans="1:12" x14ac:dyDescent="0.25">
      <c r="A4">
        <v>1</v>
      </c>
      <c r="B4">
        <v>640</v>
      </c>
      <c r="C4" t="s">
        <v>38</v>
      </c>
      <c r="E4" s="53">
        <v>0.13929748</v>
      </c>
      <c r="F4" s="53">
        <v>0.25795829629629635</v>
      </c>
      <c r="G4" s="53">
        <v>1.2897914814814817</v>
      </c>
    </row>
    <row r="5" spans="1:12" x14ac:dyDescent="0.25">
      <c r="A5">
        <v>3</v>
      </c>
      <c r="B5">
        <v>125</v>
      </c>
      <c r="C5" t="s">
        <v>38</v>
      </c>
      <c r="E5" s="53">
        <v>0.13751921</v>
      </c>
      <c r="F5" s="53">
        <v>0.25466520370370377</v>
      </c>
      <c r="G5" s="53">
        <v>1.2733260185185189</v>
      </c>
    </row>
    <row r="6" spans="1:12" x14ac:dyDescent="0.25">
      <c r="A6">
        <v>5</v>
      </c>
      <c r="B6">
        <v>31.25</v>
      </c>
      <c r="C6" t="s">
        <v>39</v>
      </c>
      <c r="D6" s="12">
        <v>8.4650000000000003E-4</v>
      </c>
      <c r="E6" s="53">
        <v>0.11973655</v>
      </c>
      <c r="F6" s="53">
        <v>0.22173435185185189</v>
      </c>
      <c r="G6" s="53">
        <v>1.1086717592592594</v>
      </c>
    </row>
    <row r="7" spans="1:12" x14ac:dyDescent="0.25">
      <c r="A7">
        <v>7</v>
      </c>
      <c r="B7">
        <v>7.8129999999999997</v>
      </c>
      <c r="C7" t="s">
        <v>39</v>
      </c>
      <c r="D7" s="43">
        <v>4.3838999999999998E-5</v>
      </c>
      <c r="E7" s="53">
        <v>5.097695E-2</v>
      </c>
      <c r="F7" s="53">
        <v>9.4401759259259269E-2</v>
      </c>
      <c r="G7" s="53">
        <v>0.47200879629629633</v>
      </c>
    </row>
    <row r="8" spans="1:12" x14ac:dyDescent="0.25">
      <c r="A8">
        <v>9</v>
      </c>
      <c r="B8">
        <v>1.95</v>
      </c>
      <c r="C8" t="s">
        <v>39</v>
      </c>
      <c r="D8" s="44">
        <v>8.9410000000000005E-7</v>
      </c>
      <c r="E8" s="53">
        <v>1.600439E-2</v>
      </c>
      <c r="F8" s="53">
        <v>2.9637759259259263E-2</v>
      </c>
      <c r="G8" s="53">
        <v>0.1481887962962963</v>
      </c>
    </row>
    <row r="9" spans="1:12" x14ac:dyDescent="0.25">
      <c r="E9" s="54">
        <f>SUM(E3:E8)</f>
        <v>0.53999999999999992</v>
      </c>
      <c r="F9" s="54">
        <f>SUM(F3:F8)</f>
        <v>1.0000000000000002</v>
      </c>
      <c r="G9" s="54">
        <f>SUM(G3:G8)</f>
        <v>5.0000000000000009</v>
      </c>
    </row>
    <row r="11" spans="1:12" x14ac:dyDescent="0.25">
      <c r="A11" t="s">
        <v>49</v>
      </c>
      <c r="I11" s="47"/>
      <c r="J11" s="47"/>
    </row>
    <row r="12" spans="1:12" x14ac:dyDescent="0.25">
      <c r="A12" t="s">
        <v>50</v>
      </c>
      <c r="I12" s="47"/>
      <c r="J12" s="47"/>
    </row>
    <row r="13" spans="1:12" x14ac:dyDescent="0.25">
      <c r="B13" t="s">
        <v>51</v>
      </c>
    </row>
    <row r="14" spans="1:12" x14ac:dyDescent="0.25">
      <c r="B14" t="s">
        <v>52</v>
      </c>
    </row>
    <row r="16" spans="1:12" x14ac:dyDescent="0.25">
      <c r="A16" s="27"/>
      <c r="B16" s="27"/>
      <c r="C16" s="50"/>
      <c r="D16" s="50"/>
      <c r="E16" s="50"/>
      <c r="F16" s="50"/>
      <c r="G16" s="51"/>
      <c r="H16" s="52"/>
      <c r="I16" s="50"/>
      <c r="J16" s="50"/>
      <c r="K16" s="27"/>
      <c r="L16" s="27"/>
    </row>
    <row r="17" spans="1:12" x14ac:dyDescent="0.25">
      <c r="A17" s="27"/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</row>
    <row r="18" spans="1:12" x14ac:dyDescent="0.25">
      <c r="A18" s="27"/>
      <c r="B18" s="27"/>
      <c r="C18" s="50"/>
      <c r="D18" s="50"/>
      <c r="E18" s="50"/>
      <c r="F18" s="50"/>
      <c r="G18" s="51"/>
      <c r="H18" s="52"/>
      <c r="I18" s="50"/>
      <c r="J18" s="50"/>
      <c r="K18" s="27"/>
      <c r="L18" s="27"/>
    </row>
    <row r="19" spans="1:12" x14ac:dyDescent="0.25">
      <c r="A19" s="27"/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BA1C8E99B5B9E41B2BD63EAF31E5389" ma:contentTypeVersion="13" ma:contentTypeDescription="Create a new document." ma:contentTypeScope="" ma:versionID="8edb55e81692c12b1b3c6c156b078872">
  <xsd:schema xmlns:xsd="http://www.w3.org/2001/XMLSchema" xmlns:xs="http://www.w3.org/2001/XMLSchema" xmlns:p="http://schemas.microsoft.com/office/2006/metadata/properties" xmlns:ns3="a30bdca3-259f-4c39-b184-5030887f9e2c" xmlns:ns4="929f60cc-2657-498d-a685-4ed77c8d0bb1" targetNamespace="http://schemas.microsoft.com/office/2006/metadata/properties" ma:root="true" ma:fieldsID="d8b84a8b15c247d0c292ea89c6f7b378" ns3:_="" ns4:_="">
    <xsd:import namespace="a30bdca3-259f-4c39-b184-5030887f9e2c"/>
    <xsd:import namespace="929f60cc-2657-498d-a685-4ed77c8d0bb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0bdca3-259f-4c39-b184-5030887f9e2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9f60cc-2657-498d-a685-4ed77c8d0bb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D252449-15F9-43EB-93AF-BC9A01A56D2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30bdca3-259f-4c39-b184-5030887f9e2c"/>
    <ds:schemaRef ds:uri="929f60cc-2657-498d-a685-4ed77c8d0bb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554BAD5-B03A-4A46-B43C-30547732F581}">
  <ds:schemaRefs>
    <ds:schemaRef ds:uri="http://www.w3.org/XML/1998/namespace"/>
    <ds:schemaRef ds:uri="http://purl.org/dc/terms/"/>
    <ds:schemaRef ds:uri="http://schemas.microsoft.com/office/2006/documentManagement/types"/>
    <ds:schemaRef ds:uri="a30bdca3-259f-4c39-b184-5030887f9e2c"/>
    <ds:schemaRef ds:uri="http://schemas.openxmlformats.org/package/2006/metadata/core-properties"/>
    <ds:schemaRef ds:uri="http://purl.org/dc/elements/1.1/"/>
    <ds:schemaRef ds:uri="http://schemas.microsoft.com/office/infopath/2007/PartnerControls"/>
    <ds:schemaRef ds:uri="929f60cc-2657-498d-a685-4ed77c8d0bb1"/>
    <ds:schemaRef ds:uri="http://schemas.microsoft.com/office/2006/metadata/propertie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AFE2D3AE-23D2-4006-A9CF-D1EC53F87E6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sediment</vt:lpstr>
      <vt:lpstr>table_for_paper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labuser</dc:creator>
  <cp:lastModifiedBy>labuser10</cp:lastModifiedBy>
  <dcterms:created xsi:type="dcterms:W3CDTF">2019-07-17T21:22:05Z</dcterms:created>
  <dcterms:modified xsi:type="dcterms:W3CDTF">2022-03-10T18:28:11Z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0x0101004BA1C8E99B5B9E41B2BD63EAF31E5389</vt:lpwstr>
  </property>
</Properties>
</file>