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 firstSheet="1" activeTab="1"/>
  </bookViews>
  <sheets>
    <sheet name="Tabelle2" sheetId="2" r:id="rId1"/>
    <sheet name="Tabelle1" sheetId="1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B18" i="1"/>
  <c r="K31" i="1"/>
  <c r="F45" i="1"/>
  <c r="F50" i="1"/>
  <c r="C18" i="1"/>
  <c r="D8" i="2" l="1"/>
  <c r="D18" i="2"/>
  <c r="K18" i="1"/>
  <c r="C11" i="2"/>
  <c r="M4" i="1"/>
  <c r="F55" i="1"/>
  <c r="L4" i="1"/>
  <c r="G21" i="2"/>
  <c r="F51" i="1"/>
  <c r="K4" i="1"/>
  <c r="F19" i="1"/>
  <c r="G12" i="2"/>
  <c r="F29" i="1"/>
  <c r="D17" i="2"/>
  <c r="L18" i="1"/>
  <c r="F27" i="2" l="1"/>
  <c r="B10" i="1"/>
  <c r="E6" i="1"/>
  <c r="F21" i="1"/>
  <c r="F20" i="1"/>
  <c r="D18" i="1"/>
  <c r="E7" i="1"/>
  <c r="B5" i="1"/>
  <c r="F22" i="1"/>
  <c r="B6" i="1"/>
  <c r="K33" i="1" s="1"/>
  <c r="B7" i="1"/>
  <c r="K34" i="1" s="1"/>
  <c r="K35" i="1"/>
  <c r="K36" i="1"/>
  <c r="K37" i="1"/>
  <c r="K38" i="1"/>
  <c r="K39" i="1"/>
  <c r="K40" i="1"/>
  <c r="K41" i="1" s="1"/>
  <c r="K42" i="1" s="1"/>
  <c r="K43" i="1"/>
  <c r="S13" i="1"/>
  <c r="S30" i="1"/>
  <c r="V5" i="1"/>
  <c r="R5" i="1"/>
  <c r="R18" i="1"/>
  <c r="R17" i="1"/>
  <c r="R20" i="1"/>
  <c r="R22" i="1"/>
  <c r="V22" i="1"/>
  <c r="V20" i="1"/>
  <c r="V15" i="1"/>
  <c r="R15" i="1"/>
  <c r="V18" i="1"/>
  <c r="R23" i="1"/>
  <c r="V23" i="1"/>
  <c r="V25" i="1"/>
  <c r="V24" i="1"/>
  <c r="R24" i="1"/>
  <c r="R25" i="1"/>
  <c r="R16" i="1"/>
  <c r="R21" i="1"/>
  <c r="V16" i="1"/>
  <c r="R19" i="1"/>
  <c r="V17" i="1"/>
  <c r="V21" i="1"/>
  <c r="V19" i="1"/>
  <c r="V37" i="1"/>
  <c r="R35" i="1"/>
  <c r="V33" i="1"/>
  <c r="R41" i="1"/>
  <c r="R36" i="1"/>
  <c r="V39" i="1"/>
  <c r="R34" i="1"/>
  <c r="R33" i="1"/>
  <c r="V35" i="1"/>
  <c r="V41" i="1"/>
  <c r="R40" i="1"/>
  <c r="V32" i="1"/>
  <c r="R42" i="1"/>
  <c r="V42" i="1"/>
  <c r="V36" i="1"/>
  <c r="R37" i="1"/>
  <c r="R32" i="1"/>
  <c r="R39" i="1"/>
  <c r="V38" i="1"/>
  <c r="V34" i="1"/>
  <c r="R38" i="1"/>
  <c r="V40" i="1"/>
  <c r="W42" i="1"/>
  <c r="W34" i="1"/>
  <c r="W32" i="1"/>
  <c r="S41" i="1"/>
  <c r="W16" i="1"/>
  <c r="W20" i="1"/>
  <c r="S39" i="1"/>
  <c r="W41" i="1"/>
  <c r="S16" i="1"/>
  <c r="S22" i="1"/>
  <c r="W35" i="1"/>
  <c r="S25" i="1"/>
  <c r="S20" i="1"/>
  <c r="S38" i="1"/>
  <c r="S42" i="1"/>
  <c r="W25" i="1"/>
  <c r="W38" i="1"/>
  <c r="S40" i="1"/>
  <c r="W33" i="1"/>
  <c r="S21" i="1"/>
  <c r="W23" i="1"/>
  <c r="W22" i="1"/>
  <c r="S35" i="1"/>
  <c r="S23" i="1"/>
  <c r="S32" i="1"/>
  <c r="W37" i="1"/>
  <c r="W18" i="1"/>
  <c r="W24" i="1"/>
  <c r="S36" i="1"/>
  <c r="W17" i="1"/>
  <c r="S37" i="1"/>
  <c r="S33" i="1"/>
  <c r="W19" i="1"/>
  <c r="S15" i="1"/>
  <c r="S17" i="1"/>
  <c r="W36" i="1"/>
  <c r="S34" i="1"/>
  <c r="W21" i="1"/>
  <c r="S24" i="1"/>
  <c r="S18" i="1"/>
  <c r="W40" i="1"/>
  <c r="W39" i="1"/>
  <c r="W15" i="1"/>
  <c r="S19" i="1"/>
  <c r="R10" i="1" l="1"/>
  <c r="V11" i="1"/>
  <c r="R9" i="1"/>
  <c r="R11" i="1"/>
  <c r="V9" i="1"/>
  <c r="V10" i="1"/>
</calcChain>
</file>

<file path=xl/sharedStrings.xml><?xml version="1.0" encoding="utf-8"?>
<sst xmlns="http://schemas.openxmlformats.org/spreadsheetml/2006/main" count="50" uniqueCount="39">
  <si>
    <t>Parameters:</t>
  </si>
  <si>
    <t>Constructor Parameters:</t>
  </si>
  <si>
    <t>CIR (Intensity) Parameters</t>
  </si>
  <si>
    <t>Hull White (Short Rate) Parameters</t>
  </si>
  <si>
    <t>Monte Carlo Parameters</t>
  </si>
  <si>
    <t>Time Discretization Parameters</t>
  </si>
  <si>
    <t>Correlations Parameters</t>
  </si>
  <si>
    <t>Swap Parameters</t>
  </si>
  <si>
    <t>Object Viewer</t>
  </si>
  <si>
    <t>Libraries (folder with JAR files)</t>
  </si>
  <si>
    <t>Load libraries from</t>
  </si>
  <si>
    <t>Visibility</t>
  </si>
  <si>
    <t>Path:</t>
  </si>
  <si>
    <t>C:\Users\Anton\workspace\lib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</si>
  <si>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</si>
  <si>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</si>
  <si>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</si>
  <si>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</si>
  <si>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</si>
  <si>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</si>
  <si>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</si>
  <si>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</si>
  <si>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</si>
  <si>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Object:</t>
  </si>
  <si>
    <t>Setting Object Parameters:</t>
  </si>
  <si>
    <t>Swap</t>
  </si>
  <si>
    <t>Bond</t>
  </si>
  <si>
    <t>Correlation Approach</t>
  </si>
  <si>
    <t>Lando Approach</t>
  </si>
  <si>
    <t>Array List of Lando Functions</t>
  </si>
  <si>
    <t>Lando Function</t>
  </si>
  <si>
    <t>Adding Lando Function to List</t>
  </si>
  <si>
    <t>NPV:</t>
  </si>
  <si>
    <t>CWC/NPV</t>
  </si>
  <si>
    <t>pCorr/CWC</t>
  </si>
  <si>
    <t>nCorr/CWC</t>
  </si>
  <si>
    <t>NPV</t>
  </si>
  <si>
    <t>Ratios</t>
  </si>
  <si>
    <t>Bond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</si>
</sst>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3" borderId="3" xfId="0" applyFill="1" applyBorder="1" applyAlignment="1">
      <alignment horizontal="center" vertical="top"/>
    </xf>
    <xf numFmtId="0" fontId="0" fillId="3" borderId="3" xfId="0" applyFill="1" applyBorder="1" applyAlignment="1">
      <alignment horizontal="center"/>
    </xf>
    <xf numFmtId="0" fontId="1" fillId="0" borderId="0" xfId="0" applyFont="1" applyBorder="1"/>
    <xf numFmtId="0" fontId="0" fillId="4" borderId="4" xfId="0" applyFill="1" applyBorder="1"/>
    <xf numFmtId="0" fontId="0" fillId="4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1" xfId="0" applyBorder="1"/>
    <xf numFmtId="0" fontId="2" fillId="0" borderId="0" xfId="0" applyFont="1"/>
    <xf numFmtId="0" fontId="0" fillId="5" borderId="3" xfId="0" applyFill="1" applyBorder="1"/>
    <xf numFmtId="0" fontId="0" fillId="4" borderId="3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6" borderId="0" xfId="0" applyFont="1" applyFill="1"/>
    <xf numFmtId="0" fontId="0" fillId="6" borderId="13" xfId="0" applyFont="1" applyFill="1" applyBorder="1"/>
    <xf numFmtId="0" fontId="0" fillId="7" borderId="0" xfId="0" applyFont="1" applyFill="1"/>
    <xf numFmtId="0" fontId="0" fillId="6" borderId="0" xfId="0" applyNumberFormat="1" applyFont="1" applyFill="1"/>
    <xf numFmtId="0" fontId="0" fillId="6" borderId="0" xfId="0" applyFont="1" applyFill="1" applyAlignment="1">
      <alignment horizontal="left"/>
    </xf>
    <xf numFmtId="164" fontId="0" fillId="6" borderId="0" xfId="0" applyNumberFormat="1" applyFont="1" applyFill="1" applyAlignment="1">
      <alignment horizontal="center"/>
    </xf>
    <xf numFmtId="164" fontId="0" fillId="6" borderId="0" xfId="0" applyNumberFormat="1" applyFont="1" applyFill="1"/>
    <xf numFmtId="0" fontId="0" fillId="8" borderId="0" xfId="0" applyFont="1" applyFill="1"/>
    <xf numFmtId="0" fontId="0" fillId="4" borderId="4" xfId="0" applyFill="1" applyBorder="1" applyAlignment="1">
      <alignment horizontal="left"/>
    </xf>
    <xf numFmtId="0" fontId="0" fillId="3" borderId="6" xfId="0" applyFill="1" applyBorder="1" applyAlignment="1">
      <alignment horizontal="center" vertical="top"/>
    </xf>
    <xf numFmtId="0" fontId="0" fillId="3" borderId="14" xfId="0" applyFill="1" applyBorder="1" applyAlignment="1">
      <alignment horizont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CVA</a:t>
            </a:r>
            <a:r>
              <a:rPr lang="en-US" baseline="0"/>
              <a:t> of Bond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Tabelle1!$F$30:$F$40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Tabelle1!$R$15:$R$25</c:f>
              <c:numCache>
                <c:formatCode>General</c:formatCode>
                <c:ptCount val="11"/>
                <c:pt idx="0">
                  <c:v>0.59375633806690098</c:v>
                </c:pt>
                <c:pt idx="1">
                  <c:v>0.59152242802023169</c:v>
                </c:pt>
                <c:pt idx="2">
                  <c:v>0.57775973751495446</c:v>
                </c:pt>
                <c:pt idx="3">
                  <c:v>0.56131992906146411</c:v>
                </c:pt>
                <c:pt idx="4">
                  <c:v>0.55039315772704067</c:v>
                </c:pt>
                <c:pt idx="5">
                  <c:v>0.5258122501301703</c:v>
                </c:pt>
                <c:pt idx="6">
                  <c:v>0.50370420023270246</c:v>
                </c:pt>
                <c:pt idx="7">
                  <c:v>0.49516406798278978</c:v>
                </c:pt>
                <c:pt idx="8">
                  <c:v>0.48295574858104512</c:v>
                </c:pt>
                <c:pt idx="9">
                  <c:v>0.47410905499935024</c:v>
                </c:pt>
                <c:pt idx="10">
                  <c:v>0.473347075625769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7-466F-8AD0-BF5BEE692969}"/>
            </c:ext>
          </c:extLst>
        </c:ser>
        <c:ser>
          <c:idx val="1"/>
          <c:order val="1"/>
          <c:tx>
            <c:v>CWC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Tabelle1!$F$30:$F$40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Tabelle1!$S$15:$S$25</c:f>
              <c:numCache>
                <c:formatCode>General</c:formatCode>
                <c:ptCount val="11"/>
                <c:pt idx="0">
                  <c:v>0.77136991093190055</c:v>
                </c:pt>
                <c:pt idx="1">
                  <c:v>0.77136991093190055</c:v>
                </c:pt>
                <c:pt idx="2">
                  <c:v>0.77136991093190055</c:v>
                </c:pt>
                <c:pt idx="3">
                  <c:v>0.77136991093190055</c:v>
                </c:pt>
                <c:pt idx="4">
                  <c:v>0.77136991093190055</c:v>
                </c:pt>
                <c:pt idx="5">
                  <c:v>0.77136991093190055</c:v>
                </c:pt>
                <c:pt idx="6">
                  <c:v>0.77136991093190055</c:v>
                </c:pt>
                <c:pt idx="7">
                  <c:v>0.77136991093190055</c:v>
                </c:pt>
                <c:pt idx="8">
                  <c:v>0.77136991093190055</c:v>
                </c:pt>
                <c:pt idx="9">
                  <c:v>0.77136991093190055</c:v>
                </c:pt>
                <c:pt idx="10">
                  <c:v>0.77136991093190055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E-4E7E-8192-743622442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80944"/>
        <c:axId val="449986848"/>
      </c:scatterChart>
      <c:valAx>
        <c:axId val="4499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986848"/>
        <c:crosses val="autoZero"/>
        <c:crossBetween val="midCat"/>
      </c:valAx>
      <c:valAx>
        <c:axId val="4499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9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CVA of Swap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Tabelle1!$F$30:$F$40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Tabelle1!$V$15:$V$25</c:f>
              <c:numCache>
                <c:formatCode>General</c:formatCode>
                <c:ptCount val="11"/>
                <c:pt idx="0">
                  <c:v>2.0654092570233321E-2</c:v>
                </c:pt>
                <c:pt idx="1">
                  <c:v>2.1322261423994768E-2</c:v>
                </c:pt>
                <c:pt idx="2">
                  <c:v>2.494123895576902E-2</c:v>
                </c:pt>
                <c:pt idx="3">
                  <c:v>2.9136978792319981E-2</c:v>
                </c:pt>
                <c:pt idx="4">
                  <c:v>3.1914505204759566E-2</c:v>
                </c:pt>
                <c:pt idx="5">
                  <c:v>3.1795869152534517E-2</c:v>
                </c:pt>
                <c:pt idx="6">
                  <c:v>3.50296729668143E-2</c:v>
                </c:pt>
                <c:pt idx="7">
                  <c:v>3.7410983998527825E-2</c:v>
                </c:pt>
                <c:pt idx="8">
                  <c:v>4.0942860505577723E-2</c:v>
                </c:pt>
                <c:pt idx="9">
                  <c:v>4.3809588743545687E-2</c:v>
                </c:pt>
                <c:pt idx="10">
                  <c:v>4.421007939204484E-2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A-4A5A-AD50-8610714168F9}"/>
            </c:ext>
          </c:extLst>
        </c:ser>
        <c:ser>
          <c:idx val="1"/>
          <c:order val="1"/>
          <c:tx>
            <c:v>CWC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Tabelle1!$F$30:$F$40</c:f>
              <c:numCache>
                <c:formatCode>General</c:formatCode>
                <c:ptCount val="11"/>
                <c:pt idx="0">
                  <c:v>-0.99</c:v>
                </c:pt>
                <c:pt idx="1">
                  <c:v>-0.95</c:v>
                </c:pt>
                <c:pt idx="2">
                  <c:v>-0.7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0.95</c:v>
                </c:pt>
                <c:pt idx="10">
                  <c:v>0.99</c:v>
                </c:pt>
              </c:numCache>
            </c:numRef>
          </c:xVal>
          <c:yVal>
            <c:numRef>
              <c:f>Tabelle1!$W$15:$W$25</c:f>
              <c:numCache>
                <c:formatCode>General</c:formatCode>
                <c:ptCount val="11"/>
                <c:pt idx="0">
                  <c:v>7.970647339894818E-2</c:v>
                </c:pt>
                <c:pt idx="1">
                  <c:v>7.970647339894818E-2</c:v>
                </c:pt>
                <c:pt idx="2">
                  <c:v>7.970647339894818E-2</c:v>
                </c:pt>
                <c:pt idx="3">
                  <c:v>7.970647339894818E-2</c:v>
                </c:pt>
                <c:pt idx="4">
                  <c:v>7.970647339894818E-2</c:v>
                </c:pt>
                <c:pt idx="5">
                  <c:v>7.970647339894818E-2</c:v>
                </c:pt>
                <c:pt idx="6">
                  <c:v>7.970647339894818E-2</c:v>
                </c:pt>
                <c:pt idx="7">
                  <c:v>7.970647339894818E-2</c:v>
                </c:pt>
                <c:pt idx="8">
                  <c:v>7.970647339894818E-2</c:v>
                </c:pt>
                <c:pt idx="9">
                  <c:v>7.970647339894818E-2</c:v>
                </c:pt>
                <c:pt idx="10">
                  <c:v>7.970647339894818E-2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6-4216-BB5D-4B2732E9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80944"/>
        <c:axId val="449986848"/>
      </c:scatterChart>
      <c:valAx>
        <c:axId val="4499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986848"/>
        <c:crosses val="autoZero"/>
        <c:crossBetween val="midCat"/>
      </c:valAx>
      <c:valAx>
        <c:axId val="4499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9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F$7" max="30000" page="10" val="9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</xdr:colOff>
          <xdr:row>6</xdr:row>
          <xdr:rowOff>30480</xdr:rowOff>
        </xdr:from>
        <xdr:to>
          <xdr:col>5</xdr:col>
          <xdr:colOff>175260</xdr:colOff>
          <xdr:row>6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41565</xdr:colOff>
      <xdr:row>0</xdr:row>
      <xdr:rowOff>13854</xdr:rowOff>
    </xdr:from>
    <xdr:to>
      <xdr:col>18</xdr:col>
      <xdr:colOff>207820</xdr:colOff>
      <xdr:row>0</xdr:row>
      <xdr:rowOff>2715490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</xdr:colOff>
      <xdr:row>0</xdr:row>
      <xdr:rowOff>0</xdr:rowOff>
    </xdr:from>
    <xdr:to>
      <xdr:col>26</xdr:col>
      <xdr:colOff>845128</xdr:colOff>
      <xdr:row>0</xdr:row>
      <xdr:rowOff>2715490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7"/>
  <sheetViews>
    <sheetView workbookViewId="0">
      <selection activeCell="F27" sqref="F27"/>
    </sheetView>
  </sheetViews>
  <sheetFormatPr baseColWidth="10" defaultRowHeight="14.4" x14ac:dyDescent="0.3"/>
  <sheetData>
    <row r="5" spans="2:7" ht="15" thickBot="1" x14ac:dyDescent="0.35">
      <c r="B5" s="26"/>
      <c r="C5" s="27" t="s">
        <v>8</v>
      </c>
      <c r="D5" s="27"/>
      <c r="E5" s="26"/>
      <c r="F5" s="27" t="s">
        <v>9</v>
      </c>
      <c r="G5" s="27"/>
    </row>
    <row r="6" spans="2:7" ht="15" thickTop="1" x14ac:dyDescent="0.3">
      <c r="B6" s="26"/>
      <c r="C6" s="26"/>
      <c r="D6" s="26"/>
      <c r="E6" s="26"/>
      <c r="F6" s="26"/>
      <c r="G6" s="26"/>
    </row>
    <row r="7" spans="2:7" x14ac:dyDescent="0.3">
      <c r="B7" s="26"/>
      <c r="C7" s="28" t="s">
        <v>0</v>
      </c>
      <c r="D7" s="28"/>
      <c r="E7" s="26"/>
      <c r="F7" s="28" t="s">
        <v>10</v>
      </c>
      <c r="G7" s="28"/>
    </row>
    <row r="8" spans="2:7" x14ac:dyDescent="0.3">
      <c r="B8" s="26"/>
      <c r="C8" s="26" t="s">
        <v>11</v>
      </c>
      <c r="D8" s="29" t="b">
        <f>TRUE</f>
        <v>1</v>
      </c>
      <c r="E8" s="26"/>
      <c r="F8" s="26" t="s">
        <v>12</v>
      </c>
      <c r="G8" s="30" t="s">
        <v>13</v>
      </c>
    </row>
    <row r="9" spans="2:7" x14ac:dyDescent="0.3">
      <c r="B9" s="26"/>
      <c r="C9" s="26"/>
      <c r="D9" s="26"/>
      <c r="E9" s="26"/>
      <c r="F9" s="26" t="s">
        <v>14</v>
      </c>
      <c r="G9" s="31" t="b">
        <v>0</v>
      </c>
    </row>
    <row r="10" spans="2:7" x14ac:dyDescent="0.3">
      <c r="B10" s="26"/>
      <c r="C10" s="26" t="s">
        <v>15</v>
      </c>
      <c r="D10" s="26"/>
      <c r="E10" s="26"/>
      <c r="F10" s="26"/>
      <c r="G10" s="26"/>
    </row>
    <row r="11" spans="2:7" x14ac:dyDescent="0.3">
      <c r="B11" s="26"/>
      <c r="C11" s="32" t="b">
        <f>[1]!obControlPanelSetVisible(D8)</f>
        <v>1</v>
      </c>
      <c r="D11" s="26"/>
      <c r="E11" s="26"/>
      <c r="F11" s="26" t="s">
        <v>15</v>
      </c>
      <c r="G11" s="26"/>
    </row>
    <row r="12" spans="2:7" x14ac:dyDescent="0.3">
      <c r="B12" s="26"/>
      <c r="C12" s="26"/>
      <c r="D12" s="26"/>
      <c r="E12" s="26"/>
      <c r="F12" s="26" t="s">
        <v>16</v>
      </c>
      <c r="G12" s="26" t="str">
        <f>[1]!obAddAllJars(G8,G9)</f>
        <v>C:\Users\Anton\workspace\lib</v>
      </c>
    </row>
    <row r="13" spans="2:7" x14ac:dyDescent="0.3">
      <c r="B13" s="26"/>
      <c r="C13" s="26"/>
      <c r="D13" s="26"/>
      <c r="E13" s="26"/>
      <c r="F13" s="26"/>
      <c r="G13" s="26"/>
    </row>
    <row r="14" spans="2:7" ht="15" thickBot="1" x14ac:dyDescent="0.35">
      <c r="B14" s="26"/>
      <c r="C14" s="27" t="s">
        <v>17</v>
      </c>
      <c r="D14" s="27"/>
      <c r="E14" s="26"/>
      <c r="F14" s="27" t="s">
        <v>18</v>
      </c>
      <c r="G14" s="27"/>
    </row>
    <row r="15" spans="2:7" ht="15" thickTop="1" x14ac:dyDescent="0.3">
      <c r="B15" s="26"/>
      <c r="C15" s="26"/>
      <c r="D15" s="26"/>
      <c r="E15" s="26"/>
      <c r="F15" s="26"/>
      <c r="G15" s="26"/>
    </row>
    <row r="16" spans="2:7" x14ac:dyDescent="0.3">
      <c r="B16" s="26"/>
      <c r="C16" s="28" t="s">
        <v>15</v>
      </c>
      <c r="D16" s="28"/>
      <c r="E16" s="26"/>
      <c r="F16" s="28" t="s">
        <v>19</v>
      </c>
      <c r="G16" s="28"/>
    </row>
    <row r="17" spans="2:7" x14ac:dyDescent="0.3">
      <c r="B17" s="26"/>
      <c r="C17" s="26" t="s">
        <v>20</v>
      </c>
      <c r="D17" s="26" t="str">
        <f>[1]!obGetProperty("version")</f>
        <v>4.2.2</v>
      </c>
      <c r="E17" s="26"/>
      <c r="F17" s="26" t="s">
        <v>12</v>
      </c>
      <c r="G17" s="30"/>
    </row>
    <row r="18" spans="2:7" x14ac:dyDescent="0.3">
      <c r="B18" s="26"/>
      <c r="C18" s="26" t="s">
        <v>21</v>
      </c>
      <c r="D18" s="26" t="str">
        <f>[1]!obGetProperty("build")</f>
        <v>40201</v>
      </c>
      <c r="E18" s="26"/>
      <c r="F18" s="26" t="s">
        <v>14</v>
      </c>
      <c r="G18" s="31">
        <v>0</v>
      </c>
    </row>
    <row r="19" spans="2:7" x14ac:dyDescent="0.3">
      <c r="B19" s="26"/>
      <c r="C19" s="26"/>
      <c r="D19" s="26"/>
      <c r="E19" s="26"/>
      <c r="F19" s="26"/>
      <c r="G19" s="26"/>
    </row>
    <row r="20" spans="2:7" x14ac:dyDescent="0.3">
      <c r="B20" s="26"/>
      <c r="C20" s="26"/>
      <c r="D20" s="26"/>
      <c r="E20" s="26"/>
      <c r="F20" s="28" t="s">
        <v>15</v>
      </c>
      <c r="G20" s="28"/>
    </row>
    <row r="21" spans="2:7" x14ac:dyDescent="0.3">
      <c r="B21" s="26"/>
      <c r="C21" s="26"/>
      <c r="D21" s="26"/>
      <c r="E21" s="26"/>
      <c r="F21" s="26" t="s">
        <v>16</v>
      </c>
      <c r="G21" s="26" t="str">
        <f>[1]!obAddClasses(G8,G18)</f>
        <v>C:\Users\Anton\workspace\lib</v>
      </c>
    </row>
    <row r="22" spans="2:7" x14ac:dyDescent="0.3">
      <c r="B22" s="26"/>
      <c r="C22" s="26"/>
      <c r="D22" s="26"/>
      <c r="E22" s="26"/>
      <c r="F22" s="26"/>
      <c r="G22" s="26"/>
    </row>
    <row r="23" spans="2:7" x14ac:dyDescent="0.3">
      <c r="B23" s="26"/>
      <c r="C23" s="26"/>
      <c r="D23" s="26"/>
      <c r="E23" s="26"/>
      <c r="F23" s="26"/>
      <c r="G23" s="26"/>
    </row>
    <row r="24" spans="2:7" x14ac:dyDescent="0.3">
      <c r="B24" s="26"/>
      <c r="C24" s="26"/>
      <c r="D24" s="26"/>
      <c r="E24" s="26"/>
      <c r="F24" s="26"/>
      <c r="G24" s="26"/>
    </row>
    <row r="25" spans="2:7" x14ac:dyDescent="0.3">
      <c r="B25" s="26"/>
      <c r="C25" s="26"/>
      <c r="D25" s="26"/>
      <c r="E25" s="26"/>
      <c r="F25" s="26"/>
      <c r="G25" s="26"/>
    </row>
    <row r="26" spans="2:7" ht="15" thickBot="1" x14ac:dyDescent="0.35">
      <c r="B26" s="26"/>
      <c r="C26" s="26"/>
      <c r="D26" s="26"/>
      <c r="E26" s="26"/>
      <c r="F26" s="27" t="s">
        <v>22</v>
      </c>
      <c r="G26" s="27"/>
    </row>
    <row r="27" spans="2:7" ht="15" thickTop="1" x14ac:dyDescent="0.3">
      <c r="B27" s="26"/>
      <c r="C27" s="26"/>
      <c r="D27" s="26"/>
      <c r="E27" s="26"/>
      <c r="F27" s="33" t="str">
        <f>IF(OR(ISERROR(G12),ISERROR(G21)),NA(),"")</f>
        <v/>
      </c>
      <c r="G27" s="2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H119"/>
  <sheetViews>
    <sheetView tabSelected="1" topLeftCell="L7" zoomScale="55" zoomScaleNormal="55" workbookViewId="0">
      <selection activeCell="T28" sqref="T28"/>
    </sheetView>
  </sheetViews>
  <sheetFormatPr baseColWidth="10" defaultColWidth="8.88671875" defaultRowHeight="14.4" x14ac:dyDescent="0.3"/>
  <cols>
    <col min="2" max="2" width="28" customWidth="1"/>
    <col min="3" max="3" width="22.33203125" customWidth="1"/>
    <col min="4" max="4" width="25.44140625" customWidth="1"/>
    <col min="5" max="5" width="20.88671875" customWidth="1"/>
    <col min="6" max="6" width="19.44140625" customWidth="1"/>
    <col min="11" max="11" width="32.77734375" customWidth="1"/>
    <col min="12" max="12" width="21.77734375" customWidth="1"/>
    <col min="13" max="13" width="15.109375" customWidth="1"/>
    <col min="14" max="14" width="8.88671875" customWidth="1"/>
    <col min="17" max="17" width="11.5546875" customWidth="1"/>
    <col min="18" max="18" width="13.5546875" customWidth="1"/>
    <col min="21" max="21" width="12.5546875" customWidth="1"/>
    <col min="22" max="22" width="9.88671875" customWidth="1"/>
    <col min="23" max="23" width="10.77734375" customWidth="1"/>
    <col min="27" max="27" width="14" customWidth="1"/>
    <col min="28" max="28" width="17.21875" customWidth="1"/>
  </cols>
  <sheetData>
    <row r="1" spans="2:34" ht="279" customHeight="1" x14ac:dyDescent="0.3"/>
    <row r="2" spans="2:34" ht="15.6" x14ac:dyDescent="0.3">
      <c r="B2" s="16" t="s">
        <v>5</v>
      </c>
      <c r="C2" s="1"/>
      <c r="D2" s="1"/>
      <c r="E2" s="16" t="s">
        <v>4</v>
      </c>
      <c r="F2" s="1"/>
      <c r="K2" s="16" t="s">
        <v>38</v>
      </c>
      <c r="L2" s="1"/>
      <c r="AH2" s="37"/>
    </row>
    <row r="3" spans="2:34" x14ac:dyDescent="0.3">
      <c r="B3" s="1"/>
      <c r="C3" s="1"/>
      <c r="D3" s="1"/>
      <c r="E3" s="1"/>
      <c r="F3" s="1"/>
      <c r="K3" s="1"/>
      <c r="L3" s="1"/>
      <c r="Q3" t="s">
        <v>26</v>
      </c>
      <c r="U3" t="s">
        <v>25</v>
      </c>
    </row>
    <row r="4" spans="2:34" x14ac:dyDescent="0.3">
      <c r="B4" s="2" t="s">
        <v>0</v>
      </c>
      <c r="C4" s="3"/>
      <c r="D4" s="1"/>
      <c r="E4" s="2" t="s">
        <v>0</v>
      </c>
      <c r="F4" s="3"/>
      <c r="K4" s="20" t="str">
        <f>[1]!obMake("paymentDatesBond", "double[]", K5:K14)</f>
        <v>paymentDatesBond 
[3225]</v>
      </c>
      <c r="L4" s="34" t="str">
        <f>[1]!obMake("periodFactors", "double[]",L5:L14)</f>
        <v>periodFactors 
[3222]</v>
      </c>
      <c r="M4" s="34" t="str">
        <f>[1]!obMake("coupons", "double[]",M5:M14)</f>
        <v>coupons 
[3220]</v>
      </c>
    </row>
    <row r="5" spans="2:34" x14ac:dyDescent="0.3">
      <c r="B5" s="4" t="str">
        <f>[1]!obMake("td.initialTime", "double",C5)</f>
        <v>td.initialTime 
[3322]</v>
      </c>
      <c r="C5" s="5">
        <v>0</v>
      </c>
      <c r="D5" s="1"/>
      <c r="E5" s="4"/>
      <c r="F5" s="4"/>
      <c r="K5" s="21">
        <v>1</v>
      </c>
      <c r="L5" s="21">
        <v>1</v>
      </c>
      <c r="M5" s="10">
        <v>0.1</v>
      </c>
      <c r="Q5" t="s">
        <v>36</v>
      </c>
      <c r="R5">
        <f>[1]!obGet([1]!obCall("",K43, "getNPVAtZeroOfCouponBond"))</f>
        <v>1.7503014266783818</v>
      </c>
      <c r="U5" t="s">
        <v>32</v>
      </c>
      <c r="V5">
        <f>[1]!obGet([1]!obCall("",K43, "getNPVAtZeroOfSwap"))</f>
        <v>6.0303124581568945E-2</v>
      </c>
    </row>
    <row r="6" spans="2:34" x14ac:dyDescent="0.3">
      <c r="B6" s="4" t="str">
        <f>[1]!obMake("td.numberOfTimeSteps", "int",C6)</f>
        <v>td.numberOfTimeSteps 
[3345]</v>
      </c>
      <c r="C6" s="5">
        <v>100</v>
      </c>
      <c r="D6" s="1"/>
      <c r="E6" s="4" t="str">
        <f>[1]!obMake("numberOfPaths", "int",F6)</f>
        <v>numberOfPaths 
[3245]</v>
      </c>
      <c r="F6" s="6">
        <v>1000</v>
      </c>
      <c r="K6" s="22">
        <v>2</v>
      </c>
      <c r="L6" s="22">
        <v>1</v>
      </c>
      <c r="M6" s="12">
        <v>0.1</v>
      </c>
    </row>
    <row r="7" spans="2:34" x14ac:dyDescent="0.3">
      <c r="B7" s="4" t="str">
        <f>[1]!obMake("td.deltaT","double",C7)</f>
        <v>td.deltaT 
[3366]</v>
      </c>
      <c r="C7" s="5">
        <v>0.1</v>
      </c>
      <c r="D7" s="1"/>
      <c r="E7" s="4" t="str">
        <f>[1]!obMake("seed","int",F7 )</f>
        <v>seed 
[3291]</v>
      </c>
      <c r="F7" s="6">
        <v>9</v>
      </c>
      <c r="K7" s="22">
        <v>3</v>
      </c>
      <c r="L7" s="22">
        <v>1</v>
      </c>
      <c r="M7" s="12">
        <v>0.1</v>
      </c>
      <c r="Q7" t="s">
        <v>37</v>
      </c>
    </row>
    <row r="8" spans="2:34" x14ac:dyDescent="0.3">
      <c r="B8" s="1"/>
      <c r="C8" s="1"/>
      <c r="D8" s="1"/>
      <c r="K8" s="22">
        <v>4</v>
      </c>
      <c r="L8" s="22">
        <v>1</v>
      </c>
      <c r="M8" s="12">
        <v>0.1</v>
      </c>
    </row>
    <row r="9" spans="2:34" x14ac:dyDescent="0.3">
      <c r="K9" s="22">
        <v>5</v>
      </c>
      <c r="L9" s="22">
        <v>1</v>
      </c>
      <c r="M9" s="12">
        <v>0.1</v>
      </c>
      <c r="Q9" t="s">
        <v>33</v>
      </c>
      <c r="R9">
        <f>S20/R5</f>
        <v>0.44070689720899137</v>
      </c>
      <c r="U9" t="s">
        <v>33</v>
      </c>
      <c r="V9">
        <f>W15/V5</f>
        <v>1.3217635728167505</v>
      </c>
    </row>
    <row r="10" spans="2:34" x14ac:dyDescent="0.3">
      <c r="B10" s="17" t="str">
        <f>[1]!obMake("penaltyFactor","double",C10)</f>
        <v>penaltyFactor 
[3229]</v>
      </c>
      <c r="C10" s="5">
        <v>20</v>
      </c>
      <c r="K10" s="22">
        <v>6</v>
      </c>
      <c r="L10" s="22">
        <v>1</v>
      </c>
      <c r="M10" s="12">
        <v>0.1</v>
      </c>
      <c r="Q10" t="s">
        <v>35</v>
      </c>
      <c r="R10">
        <f>R15/S15</f>
        <v>0.76974267423728959</v>
      </c>
      <c r="U10" t="s">
        <v>35</v>
      </c>
      <c r="V10">
        <f>V15/W15</f>
        <v>0.25912691516101971</v>
      </c>
    </row>
    <row r="11" spans="2:34" x14ac:dyDescent="0.3">
      <c r="K11" s="22">
        <v>7</v>
      </c>
      <c r="L11" s="22">
        <v>1</v>
      </c>
      <c r="M11" s="12">
        <v>0.1</v>
      </c>
      <c r="Q11" t="s">
        <v>34</v>
      </c>
      <c r="R11">
        <f>R25/S25</f>
        <v>0.61364472339077003</v>
      </c>
      <c r="U11" t="s">
        <v>34</v>
      </c>
      <c r="V11">
        <f>V25/W25</f>
        <v>0.55466108970552253</v>
      </c>
    </row>
    <row r="12" spans="2:34" x14ac:dyDescent="0.3">
      <c r="K12" s="22">
        <v>8</v>
      </c>
      <c r="L12" s="22">
        <v>1</v>
      </c>
      <c r="M12" s="12">
        <v>0.1</v>
      </c>
    </row>
    <row r="13" spans="2:34" x14ac:dyDescent="0.3">
      <c r="K13" s="22">
        <v>9</v>
      </c>
      <c r="L13" s="22">
        <v>1</v>
      </c>
      <c r="M13" s="12">
        <v>0.1</v>
      </c>
      <c r="Q13" t="s">
        <v>27</v>
      </c>
      <c r="S13" t="str">
        <f>[1]!obCall("resultsCorrelation", K43, "getIntBasedCWCCVAforCor",)</f>
        <v>resultsCorrelation 
[5199]</v>
      </c>
    </row>
    <row r="14" spans="2:34" x14ac:dyDescent="0.3">
      <c r="K14" s="23">
        <v>10</v>
      </c>
      <c r="L14" s="23">
        <v>1</v>
      </c>
      <c r="M14" s="14">
        <v>0.1</v>
      </c>
    </row>
    <row r="15" spans="2:34" x14ac:dyDescent="0.3">
      <c r="Q15">
        <v>0</v>
      </c>
      <c r="R15">
        <f>[1]!obGet([1]!obCall("ib"&amp;Q15,$S$13,"[][][]", [1]!obMake("","int",Q15), [1]!obMake("","int",0),[1]!obMake("","int",0)))</f>
        <v>0.59375633806690098</v>
      </c>
      <c r="S15">
        <f>[1]!obGet([1]!obCall("ib"&amp;R15,$S$13,"[][]", [1]!obMake("","int",R15), [1]!obMake("","int",1),[1]!obMake("","int",0)))</f>
        <v>0.77136991093190055</v>
      </c>
      <c r="U15">
        <v>0</v>
      </c>
      <c r="V15">
        <f>[1]!obGet([1]!obCall("ib"&amp;U15,$S$13,"[][][]", [1]!obMake("","int",U15), [1]!obMake("","int",0),[1]!obMake("","int",1)))</f>
        <v>2.0654092570233321E-2</v>
      </c>
      <c r="W15">
        <f>[1]!obGet([1]!obCall("ib"&amp;V15,$S$13,"[][]", [1]!obMake("","int",V15), [1]!obMake("","int",1),[1]!obMake("","int",1)))</f>
        <v>7.970647339894818E-2</v>
      </c>
    </row>
    <row r="16" spans="2:34" ht="15.6" x14ac:dyDescent="0.3">
      <c r="B16" s="16" t="s">
        <v>3</v>
      </c>
      <c r="C16" s="1"/>
      <c r="D16" s="1"/>
      <c r="F16" s="18" t="s">
        <v>2</v>
      </c>
      <c r="K16" s="16" t="s">
        <v>7</v>
      </c>
      <c r="L16" s="1"/>
      <c r="Q16">
        <v>1</v>
      </c>
      <c r="R16">
        <f>[1]!obGet([1]!obCall("ib"&amp;Q16,$S$13,"[][][]", [1]!obMake("","int",Q16), [1]!obMake("","int",0),[1]!obMake("","int",0)))</f>
        <v>0.59152242802023169</v>
      </c>
      <c r="S16">
        <f>[1]!obGet([1]!obCall("ib"&amp;R16,$S$13,"[][]", [1]!obMake("","int",R16), [1]!obMake("","int",1),[1]!obMake("","int",0)))</f>
        <v>0.77136991093190055</v>
      </c>
      <c r="U16">
        <v>1</v>
      </c>
      <c r="V16">
        <f>[1]!obGet([1]!obCall("ib"&amp;U16,$S$13,"[][][]", [1]!obMake("","int",U16), [1]!obMake("","int",0),[1]!obMake("","int",1)))</f>
        <v>2.1322261423994768E-2</v>
      </c>
      <c r="W16">
        <f>[1]!obGet([1]!obCall("ib"&amp;V16,$S$13,"[][]", [1]!obMake("","int",V16), [1]!obMake("","int",1),[1]!obMake("","int",1)))</f>
        <v>7.970647339894818E-2</v>
      </c>
    </row>
    <row r="17" spans="2:23" x14ac:dyDescent="0.3">
      <c r="B17" s="7"/>
      <c r="C17" s="1"/>
      <c r="D17" s="1"/>
      <c r="K17" s="1"/>
      <c r="L17" s="1"/>
      <c r="Q17">
        <v>2</v>
      </c>
      <c r="R17">
        <f>[1]!obGet([1]!obCall("ib"&amp;Q17,$S$13,"[][][]", [1]!obMake("","int",Q17), [1]!obMake("","int",0),[1]!obMake("","int",0)))</f>
        <v>0.57775973751495446</v>
      </c>
      <c r="S17">
        <f>[1]!obGet([1]!obCall("ib"&amp;R17,$S$13,"[][]", [1]!obMake("","int",R17), [1]!obMake("","int",1),[1]!obMake("","int",0)))</f>
        <v>0.77136991093190055</v>
      </c>
      <c r="U17">
        <v>2</v>
      </c>
      <c r="V17">
        <f>[1]!obGet([1]!obCall("ib"&amp;U17,$S$13,"[][][]", [1]!obMake("","int",U17), [1]!obMake("","int",0),[1]!obMake("","int",1)))</f>
        <v>2.494123895576902E-2</v>
      </c>
      <c r="W17">
        <f>[1]!obGet([1]!obCall("ib"&amp;V17,$S$13,"[][]", [1]!obMake("","int",V17), [1]!obMake("","int",1),[1]!obMake("","int",1)))</f>
        <v>7.970647339894818E-2</v>
      </c>
    </row>
    <row r="18" spans="2:23" ht="12.6" customHeight="1" x14ac:dyDescent="0.3">
      <c r="B18" s="8" t="str">
        <f>[1]!obMake("meanReversionArrayHW", "double[]",B19:B119)</f>
        <v>meanReversionArrayHW 
[5186]</v>
      </c>
      <c r="C18" s="8" t="str">
        <f>[1]!obMake("volatilitesArrayHW", "double[]",C19:C119)</f>
        <v>volatilitesArrayHW 
[3218]</v>
      </c>
      <c r="D18" s="9" t="str">
        <f>[1]!obMake("forwardRatesArrayHW", "double[]",D19:D23)</f>
        <v>forwardRatesArrayHW 
[3269]</v>
      </c>
      <c r="F18" s="40" t="s">
        <v>1</v>
      </c>
      <c r="G18" s="41"/>
      <c r="H18" s="42"/>
      <c r="K18" s="20" t="str">
        <f>[1]!obMake("fixingAndPaymentDatesSwap", "double[]", K19:K28)</f>
        <v>fixingAndPaymentDatesSwap 
[3219]</v>
      </c>
      <c r="L18" s="20" t="str">
        <f>[1]!obMake("Swap Rate", "double",L19)</f>
        <v>Swap Rate 
[3228]</v>
      </c>
      <c r="Q18">
        <v>3</v>
      </c>
      <c r="R18">
        <f>[1]!obGet([1]!obCall("ib"&amp;Q18,$S$13,"[][][]", [1]!obMake("","int",Q18), [1]!obMake("","int",0),[1]!obMake("","int",0)))</f>
        <v>0.56131992906146411</v>
      </c>
      <c r="S18">
        <f>[1]!obGet([1]!obCall("ib"&amp;R18,$S$13,"[][]", [1]!obMake("","int",R18), [1]!obMake("","int",1),[1]!obMake("","int",0)))</f>
        <v>0.77136991093190055</v>
      </c>
      <c r="U18">
        <v>3</v>
      </c>
      <c r="V18">
        <f>[1]!obGet([1]!obCall("ib"&amp;U18,$S$13,"[][][]", [1]!obMake("","int",U18), [1]!obMake("","int",0),[1]!obMake("","int",1)))</f>
        <v>2.9136978792319981E-2</v>
      </c>
      <c r="W18">
        <f>[1]!obGet([1]!obCall("ib"&amp;V18,$S$13,"[][]", [1]!obMake("","int",V18), [1]!obMake("","int",1),[1]!obMake("","int",1)))</f>
        <v>7.970647339894818E-2</v>
      </c>
    </row>
    <row r="19" spans="2:23" x14ac:dyDescent="0.3">
      <c r="B19" s="21">
        <v>0.01</v>
      </c>
      <c r="C19" s="10">
        <v>0.02</v>
      </c>
      <c r="D19" s="11">
        <v>0.02</v>
      </c>
      <c r="F19" s="19" t="str">
        <f>[1]!obMake("initialValue", "double", G19)</f>
        <v>initialValue 
[3226]</v>
      </c>
      <c r="G19" s="38">
        <v>0.05</v>
      </c>
      <c r="H19" s="39"/>
      <c r="K19" s="21">
        <v>1</v>
      </c>
      <c r="L19" s="10">
        <v>0.01</v>
      </c>
      <c r="Q19">
        <v>4</v>
      </c>
      <c r="R19">
        <f>[1]!obGet([1]!obCall("ib"&amp;Q19,$S$13,"[][][]", [1]!obMake("","int",Q19), [1]!obMake("","int",0),[1]!obMake("","int",0)))</f>
        <v>0.55039315772704067</v>
      </c>
      <c r="S19">
        <f>[1]!obGet([1]!obCall("ib"&amp;R19,$S$13,"[][]", [1]!obMake("","int",R19), [1]!obMake("","int",1),[1]!obMake("","int",0)))</f>
        <v>0.77136991093190055</v>
      </c>
      <c r="U19">
        <v>4</v>
      </c>
      <c r="V19">
        <f>[1]!obGet([1]!obCall("ib"&amp;U19,$S$13,"[][][]", [1]!obMake("","int",U19), [1]!obMake("","int",0),[1]!obMake("","int",1)))</f>
        <v>3.1914505204759566E-2</v>
      </c>
      <c r="W19">
        <f>[1]!obGet([1]!obCall("ib"&amp;V19,$S$13,"[][]", [1]!obMake("","int",V19), [1]!obMake("","int",1),[1]!obMake("","int",1)))</f>
        <v>7.970647339894818E-2</v>
      </c>
    </row>
    <row r="20" spans="2:23" x14ac:dyDescent="0.3">
      <c r="B20" s="21">
        <v>0.01</v>
      </c>
      <c r="C20" s="10">
        <v>0.02</v>
      </c>
      <c r="D20" s="13">
        <v>0.02</v>
      </c>
      <c r="F20" s="19" t="str">
        <f>[1]!obMake("kappa","double",G20)</f>
        <v>kappa 
[3268]</v>
      </c>
      <c r="G20" s="38">
        <v>0.1</v>
      </c>
      <c r="H20" s="39"/>
      <c r="K20" s="22">
        <v>2</v>
      </c>
      <c r="L20" s="12"/>
      <c r="Q20">
        <v>5</v>
      </c>
      <c r="R20">
        <f>[1]!obGet([1]!obCall("ib"&amp;Q20,$S$13,"[][][]", [1]!obMake("","int",Q20), [1]!obMake("","int",0),[1]!obMake("","int",0)))</f>
        <v>0.5258122501301703</v>
      </c>
      <c r="S20">
        <f>[1]!obGet([1]!obCall("ib"&amp;R20,$S$13,"[][]", [1]!obMake("","int",R20), [1]!obMake("","int",1),[1]!obMake("","int",0)))</f>
        <v>0.77136991093190055</v>
      </c>
      <c r="U20">
        <v>5</v>
      </c>
      <c r="V20">
        <f>[1]!obGet([1]!obCall("ib"&amp;U20,$S$13,"[][][]", [1]!obMake("","int",U20), [1]!obMake("","int",0),[1]!obMake("","int",1)))</f>
        <v>3.1795869152534517E-2</v>
      </c>
      <c r="W20">
        <f>[1]!obGet([1]!obCall("ib"&amp;V20,$S$13,"[][]", [1]!obMake("","int",V20), [1]!obMake("","int",1),[1]!obMake("","int",1)))</f>
        <v>7.970647339894818E-2</v>
      </c>
    </row>
    <row r="21" spans="2:23" x14ac:dyDescent="0.3">
      <c r="B21" s="21">
        <v>0.01</v>
      </c>
      <c r="C21" s="10">
        <v>0.02</v>
      </c>
      <c r="D21" s="13">
        <v>0.01</v>
      </c>
      <c r="F21" s="19" t="str">
        <f>[1]!obMake("mu","double",G21)</f>
        <v>mu 
[3246]</v>
      </c>
      <c r="G21" s="38">
        <v>0.05</v>
      </c>
      <c r="H21" s="39"/>
      <c r="K21" s="22">
        <v>3</v>
      </c>
      <c r="L21" s="12"/>
      <c r="Q21">
        <v>6</v>
      </c>
      <c r="R21">
        <f>[1]!obGet([1]!obCall("ib"&amp;Q21,$S$13,"[][][]", [1]!obMake("","int",Q21), [1]!obMake("","int",0),[1]!obMake("","int",0)))</f>
        <v>0.50370420023270246</v>
      </c>
      <c r="S21">
        <f>[1]!obGet([1]!obCall("ib"&amp;R21,$S$13,"[][]", [1]!obMake("","int",R21), [1]!obMake("","int",1),[1]!obMake("","int",0)))</f>
        <v>0.77136991093190055</v>
      </c>
      <c r="U21">
        <v>6</v>
      </c>
      <c r="V21">
        <f>[1]!obGet([1]!obCall("ib"&amp;U21,$S$13,"[][][]", [1]!obMake("","int",U21), [1]!obMake("","int",0),[1]!obMake("","int",1)))</f>
        <v>3.50296729668143E-2</v>
      </c>
      <c r="W21">
        <f>[1]!obGet([1]!obCall("ib"&amp;V21,$S$13,"[][]", [1]!obMake("","int",V21), [1]!obMake("","int",1),[1]!obMake("","int",1)))</f>
        <v>7.970647339894818E-2</v>
      </c>
    </row>
    <row r="22" spans="2:23" x14ac:dyDescent="0.3">
      <c r="B22" s="21">
        <v>0.01</v>
      </c>
      <c r="C22" s="10">
        <v>0.02</v>
      </c>
      <c r="D22" s="13">
        <v>0.02</v>
      </c>
      <c r="F22" s="19" t="str">
        <f>[1]!obMake("nu","double", G22)</f>
        <v>nu 
[3341]</v>
      </c>
      <c r="G22" s="38">
        <f>SQRT(G20*G21)-0.0001</f>
        <v>7.0610678118654763E-2</v>
      </c>
      <c r="H22" s="39"/>
      <c r="K22" s="22">
        <v>4</v>
      </c>
      <c r="L22" s="12"/>
      <c r="Q22">
        <v>7</v>
      </c>
      <c r="R22">
        <f>[1]!obGet([1]!obCall("ib"&amp;Q22,$S$13,"[][][]", [1]!obMake("","int",Q22), [1]!obMake("","int",0),[1]!obMake("","int",0)))</f>
        <v>0.49516406798278978</v>
      </c>
      <c r="S22">
        <f>[1]!obGet([1]!obCall("ib"&amp;R22,$S$13,"[][]", [1]!obMake("","int",R22), [1]!obMake("","int",1),[1]!obMake("","int",0)))</f>
        <v>0.77136991093190055</v>
      </c>
      <c r="U22">
        <v>7</v>
      </c>
      <c r="V22">
        <f>[1]!obGet([1]!obCall("ib"&amp;U22,$S$13,"[][][]", [1]!obMake("","int",U22), [1]!obMake("","int",0),[1]!obMake("","int",1)))</f>
        <v>3.7410983998527825E-2</v>
      </c>
      <c r="W22">
        <f>[1]!obGet([1]!obCall("ib"&amp;V22,$S$13,"[][]", [1]!obMake("","int",V22), [1]!obMake("","int",1),[1]!obMake("","int",1)))</f>
        <v>7.970647339894818E-2</v>
      </c>
    </row>
    <row r="23" spans="2:23" x14ac:dyDescent="0.3">
      <c r="B23" s="21">
        <v>0.01</v>
      </c>
      <c r="C23" s="10">
        <v>0.02</v>
      </c>
      <c r="D23" s="36">
        <v>0.01</v>
      </c>
      <c r="K23" s="22">
        <v>5</v>
      </c>
      <c r="L23" s="12"/>
      <c r="Q23">
        <v>8</v>
      </c>
      <c r="R23">
        <f>[1]!obGet([1]!obCall("ib"&amp;Q23,$S$13,"[][][]", [1]!obMake("","int",Q23), [1]!obMake("","int",0),[1]!obMake("","int",0)))</f>
        <v>0.48295574858104512</v>
      </c>
      <c r="S23">
        <f>[1]!obGet([1]!obCall("ib"&amp;R23,$S$13,"[][]", [1]!obMake("","int",R23), [1]!obMake("","int",1),[1]!obMake("","int",0)))</f>
        <v>0.77136991093190055</v>
      </c>
      <c r="U23">
        <v>8</v>
      </c>
      <c r="V23">
        <f>[1]!obGet([1]!obCall("ib"&amp;U23,$S$13,"[][][]", [1]!obMake("","int",U23), [1]!obMake("","int",0),[1]!obMake("","int",1)))</f>
        <v>4.0942860505577723E-2</v>
      </c>
      <c r="W23">
        <f>[1]!obGet([1]!obCall("ib"&amp;V23,$S$13,"[][]", [1]!obMake("","int",V23), [1]!obMake("","int",1),[1]!obMake("","int",1)))</f>
        <v>7.970647339894818E-2</v>
      </c>
    </row>
    <row r="24" spans="2:23" x14ac:dyDescent="0.3">
      <c r="B24" s="21">
        <v>0.01</v>
      </c>
      <c r="C24" s="10">
        <v>0.02</v>
      </c>
      <c r="D24" s="15"/>
      <c r="K24" s="22">
        <v>6</v>
      </c>
      <c r="L24" s="12"/>
      <c r="Q24">
        <v>9</v>
      </c>
      <c r="R24">
        <f>[1]!obGet([1]!obCall("ib"&amp;Q24,$S$13,"[][][]", [1]!obMake("","int",Q24), [1]!obMake("","int",0),[1]!obMake("","int",0)))</f>
        <v>0.47410905499935024</v>
      </c>
      <c r="S24">
        <f>[1]!obGet([1]!obCall("ib"&amp;R24,$S$13,"[][]", [1]!obMake("","int",R24), [1]!obMake("","int",1),[1]!obMake("","int",0)))</f>
        <v>0.77136991093190055</v>
      </c>
      <c r="U24">
        <v>9</v>
      </c>
      <c r="V24">
        <f>[1]!obGet([1]!obCall("ib"&amp;U24,$S$13,"[][][]", [1]!obMake("","int",U24), [1]!obMake("","int",0),[1]!obMake("","int",1)))</f>
        <v>4.3809588743545687E-2</v>
      </c>
      <c r="W24">
        <f>[1]!obGet([1]!obCall("ib"&amp;V24,$S$13,"[][]", [1]!obMake("","int",V24), [1]!obMake("","int",1),[1]!obMake("","int",1)))</f>
        <v>7.970647339894818E-2</v>
      </c>
    </row>
    <row r="25" spans="2:23" x14ac:dyDescent="0.3">
      <c r="B25" s="21">
        <v>0.01</v>
      </c>
      <c r="C25" s="10">
        <v>0.02</v>
      </c>
      <c r="D25" s="15"/>
      <c r="K25" s="22">
        <v>7</v>
      </c>
      <c r="L25" s="12"/>
      <c r="Q25">
        <v>10</v>
      </c>
      <c r="R25">
        <f>[1]!obGet([1]!obCall("ib"&amp;Q25,$S$13,"[][][]", [1]!obMake("","int",Q25), [1]!obMake("","int",0),[1]!obMake("","int",0)))</f>
        <v>0.473347075625769</v>
      </c>
      <c r="S25">
        <f>[1]!obGet([1]!obCall("ib"&amp;R25,$S$13,"[][]", [1]!obMake("","int",R25), [1]!obMake("","int",1),[1]!obMake("","int",0)))</f>
        <v>0.77136991093190055</v>
      </c>
      <c r="U25">
        <v>10</v>
      </c>
      <c r="V25">
        <f>[1]!obGet([1]!obCall("ib"&amp;U25,$S$13,"[][][]", [1]!obMake("","int",U25), [1]!obMake("","int",0),[1]!obMake("","int",1)))</f>
        <v>4.421007939204484E-2</v>
      </c>
      <c r="W25">
        <f>[1]!obGet([1]!obCall("ib"&amp;V25,$S$13,"[][]", [1]!obMake("","int",V25), [1]!obMake("","int",1),[1]!obMake("","int",1)))</f>
        <v>7.970647339894818E-2</v>
      </c>
    </row>
    <row r="26" spans="2:23" x14ac:dyDescent="0.3">
      <c r="B26" s="21">
        <v>0.01</v>
      </c>
      <c r="C26" s="10">
        <v>0.02</v>
      </c>
      <c r="D26" s="15"/>
      <c r="K26" s="22">
        <v>8</v>
      </c>
      <c r="L26" s="12"/>
    </row>
    <row r="27" spans="2:23" ht="15.6" x14ac:dyDescent="0.3">
      <c r="B27" s="21">
        <v>0.01</v>
      </c>
      <c r="C27" s="10">
        <v>0.02</v>
      </c>
      <c r="D27" s="15"/>
      <c r="F27" s="18" t="s">
        <v>6</v>
      </c>
      <c r="K27" s="22">
        <v>9</v>
      </c>
      <c r="L27" s="12"/>
    </row>
    <row r="28" spans="2:23" x14ac:dyDescent="0.3">
      <c r="B28" s="21">
        <v>0.01</v>
      </c>
      <c r="C28" s="10">
        <v>0.02</v>
      </c>
      <c r="D28" s="15"/>
      <c r="K28" s="23">
        <v>10</v>
      </c>
      <c r="L28" s="14"/>
    </row>
    <row r="29" spans="2:23" x14ac:dyDescent="0.3">
      <c r="B29" s="21">
        <v>0.01</v>
      </c>
      <c r="C29" s="10">
        <v>0.02</v>
      </c>
      <c r="D29" s="15"/>
      <c r="F29" s="34" t="str">
        <f>[1]!obMake("correlations", "double[]", F30:F40)</f>
        <v>correlations 
[3227]</v>
      </c>
      <c r="G29" s="24"/>
    </row>
    <row r="30" spans="2:23" x14ac:dyDescent="0.3">
      <c r="B30" s="21">
        <v>0.01</v>
      </c>
      <c r="C30" s="10">
        <v>0.02</v>
      </c>
      <c r="D30" s="15"/>
      <c r="F30" s="35">
        <v>-0.99</v>
      </c>
      <c r="G30" s="25"/>
      <c r="K30" t="s">
        <v>23</v>
      </c>
      <c r="Q30" t="s">
        <v>28</v>
      </c>
      <c r="S30" t="str">
        <f>[1]!obCall("resultsLando", K43, "getIntBasedCWCCVAforLandoPar",)</f>
        <v>resultsLando 
[5200]</v>
      </c>
    </row>
    <row r="31" spans="2:23" x14ac:dyDescent="0.3">
      <c r="B31" s="21">
        <v>0.01</v>
      </c>
      <c r="C31" s="10">
        <v>0.02</v>
      </c>
      <c r="D31" s="15"/>
      <c r="F31" s="12">
        <v>-0.95</v>
      </c>
      <c r="G31" s="25"/>
      <c r="K31" t="str">
        <f>[1]!obMake("intBasedCWCCVAforDifCor", "test.net.finmath.antonsporrer.masterthesis.montecarlo.cva.IntBasedCWCCVAforDifCor", B6,B18,C18,D18,F29,K18,K4:M4 )</f>
        <v>intBasedCWCCVAforDifCor 
[5187]</v>
      </c>
    </row>
    <row r="32" spans="2:23" x14ac:dyDescent="0.3">
      <c r="B32" s="21">
        <v>0.01</v>
      </c>
      <c r="C32" s="10">
        <v>0.02</v>
      </c>
      <c r="D32" s="15"/>
      <c r="F32" s="12">
        <v>-0.7</v>
      </c>
      <c r="G32" s="25"/>
      <c r="K32" t="s">
        <v>24</v>
      </c>
      <c r="Q32">
        <v>0</v>
      </c>
      <c r="R32">
        <f>[1]!obGet([1]!obCall("ib"&amp;Q32,$S$30,"[][][]", [1]!obMake("","int",Q32), [1]!obMake("","int",0),[1]!obMake("","int",0)))</f>
        <v>0.39835853095155921</v>
      </c>
      <c r="S32">
        <f>[1]!obGet([1]!obCall("ib"&amp;R32,$S$30,"[][]", [1]!obMake("","int",R32), [1]!obMake("","int",1),[1]!obMake("","int",0)))</f>
        <v>0.7452660244005751</v>
      </c>
      <c r="U32">
        <v>0</v>
      </c>
      <c r="V32">
        <f>[1]!obGet([1]!obCall("ib"&amp;U32,$S$30,"[][][]", [1]!obMake("","int",U32), [1]!obMake("","int",0),[1]!obMake("","int",1)))</f>
        <v>7.5423452833013341E-2</v>
      </c>
      <c r="W32">
        <f>[1]!obGet([1]!obCall("ib"&amp;V32,$S$30,"[][]", [1]!obMake("","int",V32), [1]!obMake("","int",1),[1]!obMake("","int",1)))</f>
        <v>7.9018756824129913E-2</v>
      </c>
    </row>
    <row r="33" spans="2:23" x14ac:dyDescent="0.3">
      <c r="B33" s="21">
        <v>0.01</v>
      </c>
      <c r="C33" s="10">
        <v>0.02</v>
      </c>
      <c r="D33" s="15"/>
      <c r="F33" s="12">
        <v>-0.4</v>
      </c>
      <c r="G33" s="25"/>
      <c r="K33" t="str">
        <f>[1]!obCall("", K31, "setInitialTime",B5)</f>
        <v>intBasedCWCCVAforDifCor 
[5188]</v>
      </c>
      <c r="Q33">
        <v>1</v>
      </c>
      <c r="R33" t="e">
        <f>[1]!obGet([1]!obCall("ib"&amp;Q33,$S$30,"[][][]", [1]!obMake("","int",Q33), [1]!obMake("","int",0),[1]!obMake("","int",0)))</f>
        <v>#VALUE!</v>
      </c>
      <c r="S33" t="e">
        <f>[1]!obGet([1]!obCall("ib"&amp;R33,$S$30,"[][]", [1]!obMake("","int",R33), [1]!obMake("","int",1),[1]!obMake("","int",0)))</f>
        <v>#VALUE!</v>
      </c>
      <c r="U33">
        <v>1</v>
      </c>
      <c r="V33" t="e">
        <f>[1]!obGet([1]!obCall("ib"&amp;U33,$S$30,"[][][]", [1]!obMake("","int",U33), [1]!obMake("","int",0),[1]!obMake("","int",1)))</f>
        <v>#VALUE!</v>
      </c>
      <c r="W33" t="e">
        <f>[1]!obGet([1]!obCall("ib"&amp;V33,$S$30,"[][]", [1]!obMake("","int",V33), [1]!obMake("","int",1),[1]!obMake("","int",1)))</f>
        <v>#VALUE!</v>
      </c>
    </row>
    <row r="34" spans="2:23" x14ac:dyDescent="0.3">
      <c r="B34" s="21">
        <v>0.01</v>
      </c>
      <c r="C34" s="10">
        <v>0.02</v>
      </c>
      <c r="D34" s="15"/>
      <c r="F34" s="12">
        <v>-0.2</v>
      </c>
      <c r="G34" s="25"/>
      <c r="K34" t="str">
        <f>[1]!obCall("", K33, "setTimeStepSize",B7)</f>
        <v>intBasedCWCCVAforDifCor 
[5189]</v>
      </c>
      <c r="Q34">
        <v>2</v>
      </c>
      <c r="R34" t="e">
        <f>[1]!obGet([1]!obCall("ib"&amp;Q34,$S$30,"[][][]", [1]!obMake("","int",Q34), [1]!obMake("","int",0),[1]!obMake("","int",0)))</f>
        <v>#VALUE!</v>
      </c>
      <c r="S34" t="e">
        <f>[1]!obGet([1]!obCall("ib"&amp;R34,$S$30,"[][]", [1]!obMake("","int",R34), [1]!obMake("","int",1),[1]!obMake("","int",0)))</f>
        <v>#VALUE!</v>
      </c>
      <c r="U34">
        <v>2</v>
      </c>
      <c r="V34" t="e">
        <f>[1]!obGet([1]!obCall("ib"&amp;U34,$S$30,"[][][]", [1]!obMake("","int",U34), [1]!obMake("","int",0),[1]!obMake("","int",1)))</f>
        <v>#VALUE!</v>
      </c>
      <c r="W34" t="e">
        <f>[1]!obGet([1]!obCall("ib"&amp;V34,$S$30,"[][]", [1]!obMake("","int",V34), [1]!obMake("","int",1),[1]!obMake("","int",1)))</f>
        <v>#VALUE!</v>
      </c>
    </row>
    <row r="35" spans="2:23" x14ac:dyDescent="0.3">
      <c r="B35" s="21">
        <v>0.01</v>
      </c>
      <c r="C35" s="10">
        <v>0.02</v>
      </c>
      <c r="D35" s="15"/>
      <c r="F35" s="12">
        <v>0</v>
      </c>
      <c r="G35" s="25"/>
      <c r="K35" t="str">
        <f>[1]!obCall("", K34, "setNumberOfPaths",E6)</f>
        <v>intBasedCWCCVAforDifCor 
[5190]</v>
      </c>
      <c r="Q35">
        <v>3</v>
      </c>
      <c r="R35" t="e">
        <f>[1]!obGet([1]!obCall("ib"&amp;Q35,$S$30,"[][][]", [1]!obMake("","int",Q35), [1]!obMake("","int",0),[1]!obMake("","int",0)))</f>
        <v>#VALUE!</v>
      </c>
      <c r="S35" t="e">
        <f>[1]!obGet([1]!obCall("ib"&amp;R35,$S$30,"[][]", [1]!obMake("","int",R35), [1]!obMake("","int",1),[1]!obMake("","int",0)))</f>
        <v>#VALUE!</v>
      </c>
      <c r="U35">
        <v>3</v>
      </c>
      <c r="V35" t="e">
        <f>[1]!obGet([1]!obCall("ib"&amp;U35,$S$30,"[][][]", [1]!obMake("","int",U35), [1]!obMake("","int",0),[1]!obMake("","int",1)))</f>
        <v>#VALUE!</v>
      </c>
      <c r="W35" t="e">
        <f>[1]!obGet([1]!obCall("ib"&amp;V35,$S$30,"[][]", [1]!obMake("","int",V35), [1]!obMake("","int",1),[1]!obMake("","int",1)))</f>
        <v>#VALUE!</v>
      </c>
    </row>
    <row r="36" spans="2:23" x14ac:dyDescent="0.3">
      <c r="B36" s="21">
        <v>0.01</v>
      </c>
      <c r="C36" s="10">
        <v>0.02</v>
      </c>
      <c r="D36" s="15"/>
      <c r="F36" s="12">
        <v>0.2</v>
      </c>
      <c r="G36" s="25"/>
      <c r="K36" t="str">
        <f>[1]!obCall("", K35, "setSeed",E7)</f>
        <v>intBasedCWCCVAforDifCor 
[5191]</v>
      </c>
      <c r="Q36">
        <v>4</v>
      </c>
      <c r="R36" t="e">
        <f>[1]!obGet([1]!obCall("ib"&amp;Q36,$S$30,"[][][]", [1]!obMake("","int",Q36), [1]!obMake("","int",0),[1]!obMake("","int",0)))</f>
        <v>#VALUE!</v>
      </c>
      <c r="S36" t="e">
        <f>[1]!obGet([1]!obCall("ib"&amp;R36,$S$30,"[][]", [1]!obMake("","int",R36), [1]!obMake("","int",1),[1]!obMake("","int",0)))</f>
        <v>#VALUE!</v>
      </c>
      <c r="U36">
        <v>4</v>
      </c>
      <c r="V36" t="e">
        <f>[1]!obGet([1]!obCall("ib"&amp;U36,$S$30,"[][][]", [1]!obMake("","int",U36), [1]!obMake("","int",0),[1]!obMake("","int",1)))</f>
        <v>#VALUE!</v>
      </c>
      <c r="W36" t="e">
        <f>[1]!obGet([1]!obCall("ib"&amp;V36,$S$30,"[][]", [1]!obMake("","int",V36), [1]!obMake("","int",1),[1]!obMake("","int",1)))</f>
        <v>#VALUE!</v>
      </c>
    </row>
    <row r="37" spans="2:23" x14ac:dyDescent="0.3">
      <c r="B37" s="21">
        <v>0.01</v>
      </c>
      <c r="C37" s="10">
        <v>0.02</v>
      </c>
      <c r="D37" s="15"/>
      <c r="F37" s="12">
        <v>0.4</v>
      </c>
      <c r="G37" s="25"/>
      <c r="K37" t="str">
        <f>[1]!obCall("", K36, "setInitialValue",F19)</f>
        <v>intBasedCWCCVAforDifCor 
[5192]</v>
      </c>
      <c r="Q37">
        <v>5</v>
      </c>
      <c r="R37" t="e">
        <f>[1]!obGet([1]!obCall("ib"&amp;Q37,$S$30,"[][][]", [1]!obMake("","int",Q37), [1]!obMake("","int",0),[1]!obMake("","int",0)))</f>
        <v>#VALUE!</v>
      </c>
      <c r="S37" t="e">
        <f>[1]!obGet([1]!obCall("ib"&amp;R37,$S$30,"[][]", [1]!obMake("","int",R37), [1]!obMake("","int",1),[1]!obMake("","int",0)))</f>
        <v>#VALUE!</v>
      </c>
      <c r="U37">
        <v>5</v>
      </c>
      <c r="V37" t="e">
        <f>[1]!obGet([1]!obCall("ib"&amp;U37,$S$30,"[][][]", [1]!obMake("","int",U37), [1]!obMake("","int",0),[1]!obMake("","int",1)))</f>
        <v>#VALUE!</v>
      </c>
      <c r="W37" t="e">
        <f>[1]!obGet([1]!obCall("ib"&amp;V37,$S$30,"[][]", [1]!obMake("","int",V37), [1]!obMake("","int",1),[1]!obMake("","int",1)))</f>
        <v>#VALUE!</v>
      </c>
    </row>
    <row r="38" spans="2:23" x14ac:dyDescent="0.3">
      <c r="B38" s="21">
        <v>0.01</v>
      </c>
      <c r="C38" s="10">
        <v>0.02</v>
      </c>
      <c r="D38" s="15"/>
      <c r="F38" s="12">
        <v>0.7</v>
      </c>
      <c r="G38" s="25"/>
      <c r="K38" t="str">
        <f>[1]!obCall("", K37, "setKappa",F20)</f>
        <v>intBasedCWCCVAforDifCor 
[5193]</v>
      </c>
      <c r="Q38">
        <v>6</v>
      </c>
      <c r="R38" t="e">
        <f>[1]!obGet([1]!obCall("ib"&amp;Q38,$S$30,"[][][]", [1]!obMake("","int",Q38), [1]!obMake("","int",0),[1]!obMake("","int",0)))</f>
        <v>#VALUE!</v>
      </c>
      <c r="S38" t="e">
        <f>[1]!obGet([1]!obCall("ib"&amp;R38,$S$30,"[][]", [1]!obMake("","int",R38), [1]!obMake("","int",1),[1]!obMake("","int",0)))</f>
        <v>#VALUE!</v>
      </c>
      <c r="U38">
        <v>6</v>
      </c>
      <c r="V38" t="e">
        <f>[1]!obGet([1]!obCall("ib"&amp;U38,$S$30,"[][][]", [1]!obMake("","int",U38), [1]!obMake("","int",0),[1]!obMake("","int",1)))</f>
        <v>#VALUE!</v>
      </c>
      <c r="W38" t="e">
        <f>[1]!obGet([1]!obCall("ib"&amp;V38,$S$30,"[][]", [1]!obMake("","int",V38), [1]!obMake("","int",1),[1]!obMake("","int",1)))</f>
        <v>#VALUE!</v>
      </c>
    </row>
    <row r="39" spans="2:23" x14ac:dyDescent="0.3">
      <c r="B39" s="21">
        <v>0.01</v>
      </c>
      <c r="C39" s="10">
        <v>0.02</v>
      </c>
      <c r="D39" s="15"/>
      <c r="F39" s="12">
        <v>0.95</v>
      </c>
      <c r="G39" s="25"/>
      <c r="K39" t="str">
        <f>[1]!obCall("", K38, "setMu",F21)</f>
        <v>intBasedCWCCVAforDifCor 
[5194]</v>
      </c>
      <c r="Q39">
        <v>7</v>
      </c>
      <c r="R39" t="e">
        <f>[1]!obGet([1]!obCall("ib"&amp;Q39,$S$30,"[][][]", [1]!obMake("","int",Q39), [1]!obMake("","int",0),[1]!obMake("","int",0)))</f>
        <v>#VALUE!</v>
      </c>
      <c r="S39" t="e">
        <f>[1]!obGet([1]!obCall("ib"&amp;R39,$S$30,"[][]", [1]!obMake("","int",R39), [1]!obMake("","int",1),[1]!obMake("","int",0)))</f>
        <v>#VALUE!</v>
      </c>
      <c r="U39">
        <v>7</v>
      </c>
      <c r="V39" t="e">
        <f>[1]!obGet([1]!obCall("ib"&amp;U39,$S$30,"[][][]", [1]!obMake("","int",U39), [1]!obMake("","int",0),[1]!obMake("","int",1)))</f>
        <v>#VALUE!</v>
      </c>
      <c r="W39" t="e">
        <f>[1]!obGet([1]!obCall("ib"&amp;V39,$S$30,"[][]", [1]!obMake("","int",V39), [1]!obMake("","int",1),[1]!obMake("","int",1)))</f>
        <v>#VALUE!</v>
      </c>
    </row>
    <row r="40" spans="2:23" x14ac:dyDescent="0.3">
      <c r="B40" s="21">
        <v>0.01</v>
      </c>
      <c r="C40" s="10">
        <v>0.02</v>
      </c>
      <c r="D40" s="15"/>
      <c r="F40" s="12">
        <v>0.99</v>
      </c>
      <c r="K40" t="str">
        <f>[1]!obCall("", K39, "setNu",F22)</f>
        <v>intBasedCWCCVAforDifCor 
[5195]</v>
      </c>
      <c r="Q40">
        <v>8</v>
      </c>
      <c r="R40" t="e">
        <f>[1]!obGet([1]!obCall("ib"&amp;Q40,$S$30,"[][][]", [1]!obMake("","int",Q40), [1]!obMake("","int",0),[1]!obMake("","int",0)))</f>
        <v>#VALUE!</v>
      </c>
      <c r="S40" t="e">
        <f>[1]!obGet([1]!obCall("ib"&amp;R40,$S$30,"[][]", [1]!obMake("","int",R40), [1]!obMake("","int",1),[1]!obMake("","int",0)))</f>
        <v>#VALUE!</v>
      </c>
      <c r="U40">
        <v>8</v>
      </c>
      <c r="V40" t="e">
        <f>[1]!obGet([1]!obCall("ib"&amp;U40,$S$30,"[][][]", [1]!obMake("","int",U40), [1]!obMake("","int",0),[1]!obMake("","int",1)))</f>
        <v>#VALUE!</v>
      </c>
      <c r="W40" t="e">
        <f>[1]!obGet([1]!obCall("ib"&amp;V40,$S$30,"[][]", [1]!obMake("","int",V40), [1]!obMake("","int",1),[1]!obMake("","int",1)))</f>
        <v>#VALUE!</v>
      </c>
    </row>
    <row r="41" spans="2:23" x14ac:dyDescent="0.3">
      <c r="B41" s="21">
        <v>0.01</v>
      </c>
      <c r="C41" s="10">
        <v>0.02</v>
      </c>
      <c r="D41" s="15"/>
      <c r="K41" t="str">
        <f>[1]!obCall("", K40, "setSwapRate",L18)</f>
        <v>intBasedCWCCVAforDifCor 
[5196]</v>
      </c>
      <c r="Q41">
        <v>9</v>
      </c>
      <c r="R41" t="e">
        <f>[1]!obGet([1]!obCall("ib"&amp;Q41,$S$30,"[][][]", [1]!obMake("","int",Q41), [1]!obMake("","int",0),[1]!obMake("","int",0)))</f>
        <v>#VALUE!</v>
      </c>
      <c r="S41" t="e">
        <f>[1]!obGet([1]!obCall("ib"&amp;R41,$S$30,"[][]", [1]!obMake("","int",R41), [1]!obMake("","int",1),[1]!obMake("","int",0)))</f>
        <v>#VALUE!</v>
      </c>
      <c r="U41">
        <v>9</v>
      </c>
      <c r="V41" t="e">
        <f>[1]!obGet([1]!obCall("ib"&amp;U41,$S$30,"[][][]", [1]!obMake("","int",U41), [1]!obMake("","int",0),[1]!obMake("","int",1)))</f>
        <v>#VALUE!</v>
      </c>
      <c r="W41" t="e">
        <f>[1]!obGet([1]!obCall("ib"&amp;V41,$S$30,"[][]", [1]!obMake("","int",V41), [1]!obMake("","int",1),[1]!obMake("","int",1)))</f>
        <v>#VALUE!</v>
      </c>
    </row>
    <row r="42" spans="2:23" x14ac:dyDescent="0.3">
      <c r="B42" s="21">
        <v>0.01</v>
      </c>
      <c r="C42" s="10">
        <v>0.02</v>
      </c>
      <c r="D42" s="15"/>
      <c r="K42" t="str">
        <f>[1]!obCall("", K41, "setPenaltyFactor",B10)</f>
        <v>intBasedCWCCVAforDifCor 
[5197]</v>
      </c>
      <c r="Q42">
        <v>10</v>
      </c>
      <c r="R42" t="e">
        <f>[1]!obGet([1]!obCall("ib"&amp;Q42,$S$30,"[][][]", [1]!obMake("","int",Q42), [1]!obMake("","int",0),[1]!obMake("","int",0)))</f>
        <v>#VALUE!</v>
      </c>
      <c r="S42" t="e">
        <f>[1]!obGet([1]!obCall("ib"&amp;R42,$S$30,"[][]", [1]!obMake("","int",R42), [1]!obMake("","int",1),[1]!obMake("","int",0)))</f>
        <v>#VALUE!</v>
      </c>
      <c r="U42">
        <v>10</v>
      </c>
      <c r="V42" t="e">
        <f>[1]!obGet([1]!obCall("ib"&amp;U42,$S$30,"[][][]", [1]!obMake("","int",U42), [1]!obMake("","int",0),[1]!obMake("","int",1)))</f>
        <v>#VALUE!</v>
      </c>
      <c r="W42" t="e">
        <f>[1]!obGet([1]!obCall("ib"&amp;V42,$S$30,"[][]", [1]!obMake("","int",V42), [1]!obMake("","int",1),[1]!obMake("","int",1)))</f>
        <v>#VALUE!</v>
      </c>
    </row>
    <row r="43" spans="2:23" ht="15.6" x14ac:dyDescent="0.3">
      <c r="B43" s="21">
        <v>0.01</v>
      </c>
      <c r="C43" s="10">
        <v>0.02</v>
      </c>
      <c r="D43" s="15"/>
      <c r="F43" s="18" t="s">
        <v>29</v>
      </c>
      <c r="K43" t="str">
        <f>[1]!obCall("", K42, "setLandoFunction",F45)</f>
        <v>intBasedCWCCVAforDifCor 
[5198]</v>
      </c>
    </row>
    <row r="44" spans="2:23" x14ac:dyDescent="0.3">
      <c r="B44" s="21">
        <v>0.01</v>
      </c>
      <c r="C44" s="10">
        <v>0.02</v>
      </c>
      <c r="D44" s="15"/>
    </row>
    <row r="45" spans="2:23" x14ac:dyDescent="0.3">
      <c r="B45" s="21">
        <v>0.01</v>
      </c>
      <c r="C45" s="10">
        <v>0.02</v>
      </c>
      <c r="D45" s="15"/>
      <c r="F45" t="str">
        <f>[1]!obMake("landoFunctionList", "java.util.ArrayList", )</f>
        <v>landoFunctionList 
[3996]</v>
      </c>
    </row>
    <row r="46" spans="2:23" x14ac:dyDescent="0.3">
      <c r="B46" s="21">
        <v>0.01</v>
      </c>
      <c r="C46" s="10">
        <v>0.02</v>
      </c>
      <c r="D46" s="15"/>
    </row>
    <row r="47" spans="2:23" x14ac:dyDescent="0.3">
      <c r="B47" s="21">
        <v>0.01</v>
      </c>
      <c r="C47" s="10">
        <v>0.02</v>
      </c>
      <c r="D47" s="15"/>
    </row>
    <row r="48" spans="2:23" ht="15.6" x14ac:dyDescent="0.3">
      <c r="B48" s="21">
        <v>0.01</v>
      </c>
      <c r="C48" s="10">
        <v>0.02</v>
      </c>
      <c r="D48" s="15"/>
      <c r="F48" s="18" t="s">
        <v>30</v>
      </c>
    </row>
    <row r="49" spans="2:6" x14ac:dyDescent="0.3">
      <c r="B49" s="21">
        <v>0.01</v>
      </c>
      <c r="C49" s="10">
        <v>0.02</v>
      </c>
      <c r="D49" s="15"/>
    </row>
    <row r="50" spans="2:6" x14ac:dyDescent="0.3">
      <c r="B50" s="21">
        <v>0.01</v>
      </c>
      <c r="C50" s="10">
        <v>0.02</v>
      </c>
      <c r="D50" s="15"/>
      <c r="F50" t="str">
        <f>[1]!obMake("landoFunction", "main.net.finmath.antonsporrer.masterthesis.function.IntensityFunctionSwitchShiftFloor", [1]!obMake("", "double", 0) )</f>
        <v>landoFunction 
[3680]</v>
      </c>
    </row>
    <row r="51" spans="2:6" x14ac:dyDescent="0.3">
      <c r="B51" s="21">
        <v>0.01</v>
      </c>
      <c r="C51" s="10">
        <v>0.02</v>
      </c>
      <c r="D51" s="15"/>
      <c r="F51" t="str">
        <f>[1]!obMake("landoFunction2", "main.net.finmath.antonsporrer.masterthesis.function.ConstantFunction", [1]!obMake("", "double", 0.01) )</f>
        <v>landoFunction2 
[3224]</v>
      </c>
    </row>
    <row r="52" spans="2:6" x14ac:dyDescent="0.3">
      <c r="B52" s="21">
        <v>0.01</v>
      </c>
      <c r="C52" s="10">
        <v>0.02</v>
      </c>
      <c r="D52" s="15"/>
    </row>
    <row r="53" spans="2:6" ht="15.6" x14ac:dyDescent="0.3">
      <c r="B53" s="21">
        <v>0.01</v>
      </c>
      <c r="C53" s="10">
        <v>0.02</v>
      </c>
      <c r="D53" s="15"/>
      <c r="F53" s="18" t="s">
        <v>31</v>
      </c>
    </row>
    <row r="54" spans="2:6" x14ac:dyDescent="0.3">
      <c r="B54" s="21">
        <v>0.01</v>
      </c>
      <c r="C54" s="10">
        <v>0.02</v>
      </c>
      <c r="D54" s="15"/>
    </row>
    <row r="55" spans="2:6" x14ac:dyDescent="0.3">
      <c r="B55" s="21">
        <v>0.01</v>
      </c>
      <c r="C55" s="10">
        <v>0.02</v>
      </c>
      <c r="D55" s="15"/>
      <c r="F55" t="str">
        <f>[1]!obCall("",F45,"add",F50)</f>
        <v>ob.trans.8491 
[3997]</v>
      </c>
    </row>
    <row r="56" spans="2:6" x14ac:dyDescent="0.3">
      <c r="B56" s="21">
        <v>0.01</v>
      </c>
      <c r="C56" s="10">
        <v>0.02</v>
      </c>
      <c r="D56" s="15"/>
    </row>
    <row r="57" spans="2:6" x14ac:dyDescent="0.3">
      <c r="B57" s="21">
        <v>0.01</v>
      </c>
      <c r="C57" s="10">
        <v>0.02</v>
      </c>
      <c r="D57" s="15"/>
    </row>
    <row r="58" spans="2:6" x14ac:dyDescent="0.3">
      <c r="B58" s="21">
        <v>0.01</v>
      </c>
      <c r="C58" s="10">
        <v>0.02</v>
      </c>
      <c r="D58" s="15"/>
    </row>
    <row r="59" spans="2:6" x14ac:dyDescent="0.3">
      <c r="B59" s="21">
        <v>0.01</v>
      </c>
      <c r="C59" s="10">
        <v>0.02</v>
      </c>
      <c r="D59" s="15"/>
    </row>
    <row r="60" spans="2:6" x14ac:dyDescent="0.3">
      <c r="B60" s="21">
        <v>0.01</v>
      </c>
      <c r="C60" s="10">
        <v>0.02</v>
      </c>
      <c r="D60" s="15"/>
    </row>
    <row r="61" spans="2:6" x14ac:dyDescent="0.3">
      <c r="B61" s="21">
        <v>0.01</v>
      </c>
      <c r="C61" s="10">
        <v>0.02</v>
      </c>
      <c r="D61" s="15"/>
    </row>
    <row r="62" spans="2:6" x14ac:dyDescent="0.3">
      <c r="B62" s="21">
        <v>0.01</v>
      </c>
      <c r="C62" s="10">
        <v>0.02</v>
      </c>
      <c r="D62" s="15"/>
    </row>
    <row r="63" spans="2:6" x14ac:dyDescent="0.3">
      <c r="B63" s="21">
        <v>0.01</v>
      </c>
      <c r="C63" s="10">
        <v>0.02</v>
      </c>
      <c r="D63" s="15"/>
    </row>
    <row r="64" spans="2:6" x14ac:dyDescent="0.3">
      <c r="B64" s="21">
        <v>0.01</v>
      </c>
      <c r="C64" s="10">
        <v>0.02</v>
      </c>
      <c r="D64" s="15"/>
    </row>
    <row r="65" spans="2:4" x14ac:dyDescent="0.3">
      <c r="B65" s="21">
        <v>0.01</v>
      </c>
      <c r="C65" s="10">
        <v>0.02</v>
      </c>
      <c r="D65" s="15"/>
    </row>
    <row r="66" spans="2:4" x14ac:dyDescent="0.3">
      <c r="B66" s="21">
        <v>0.01</v>
      </c>
      <c r="C66" s="10">
        <v>0.02</v>
      </c>
      <c r="D66" s="15"/>
    </row>
    <row r="67" spans="2:4" x14ac:dyDescent="0.3">
      <c r="B67" s="21">
        <v>0.01</v>
      </c>
      <c r="C67" s="10">
        <v>0.02</v>
      </c>
      <c r="D67" s="15"/>
    </row>
    <row r="68" spans="2:4" x14ac:dyDescent="0.3">
      <c r="B68" s="21">
        <v>0.01</v>
      </c>
      <c r="C68" s="10">
        <v>0.02</v>
      </c>
      <c r="D68" s="15"/>
    </row>
    <row r="69" spans="2:4" x14ac:dyDescent="0.3">
      <c r="B69" s="21">
        <v>0.01</v>
      </c>
      <c r="C69" s="10">
        <v>0.02</v>
      </c>
      <c r="D69" s="15"/>
    </row>
    <row r="70" spans="2:4" x14ac:dyDescent="0.3">
      <c r="B70" s="21">
        <v>0.01</v>
      </c>
      <c r="C70" s="10">
        <v>0.02</v>
      </c>
      <c r="D70" s="15"/>
    </row>
    <row r="71" spans="2:4" x14ac:dyDescent="0.3">
      <c r="B71" s="21">
        <v>0.01</v>
      </c>
      <c r="C71" s="10">
        <v>0.02</v>
      </c>
      <c r="D71" s="15"/>
    </row>
    <row r="72" spans="2:4" x14ac:dyDescent="0.3">
      <c r="B72" s="21">
        <v>0.01</v>
      </c>
      <c r="C72" s="10">
        <v>0.02</v>
      </c>
      <c r="D72" s="15"/>
    </row>
    <row r="73" spans="2:4" x14ac:dyDescent="0.3">
      <c r="B73" s="21">
        <v>0.01</v>
      </c>
      <c r="C73" s="10">
        <v>0.02</v>
      </c>
      <c r="D73" s="15"/>
    </row>
    <row r="74" spans="2:4" x14ac:dyDescent="0.3">
      <c r="B74" s="21">
        <v>0.01</v>
      </c>
      <c r="C74" s="10">
        <v>0.02</v>
      </c>
      <c r="D74" s="15"/>
    </row>
    <row r="75" spans="2:4" x14ac:dyDescent="0.3">
      <c r="B75" s="21">
        <v>0.01</v>
      </c>
      <c r="C75" s="10">
        <v>0.02</v>
      </c>
      <c r="D75" s="15"/>
    </row>
    <row r="76" spans="2:4" x14ac:dyDescent="0.3">
      <c r="B76" s="21">
        <v>0.01</v>
      </c>
      <c r="C76" s="10">
        <v>0.02</v>
      </c>
      <c r="D76" s="15"/>
    </row>
    <row r="77" spans="2:4" x14ac:dyDescent="0.3">
      <c r="B77" s="21">
        <v>0.01</v>
      </c>
      <c r="C77" s="10">
        <v>0.02</v>
      </c>
      <c r="D77" s="15"/>
    </row>
    <row r="78" spans="2:4" x14ac:dyDescent="0.3">
      <c r="B78" s="21">
        <v>0.01</v>
      </c>
      <c r="C78" s="10">
        <v>0.02</v>
      </c>
      <c r="D78" s="15"/>
    </row>
    <row r="79" spans="2:4" x14ac:dyDescent="0.3">
      <c r="B79" s="21">
        <v>0.01</v>
      </c>
      <c r="C79" s="10">
        <v>0.02</v>
      </c>
      <c r="D79" s="15"/>
    </row>
    <row r="80" spans="2:4" x14ac:dyDescent="0.3">
      <c r="B80" s="21">
        <v>0.01</v>
      </c>
      <c r="C80" s="10">
        <v>0.02</v>
      </c>
      <c r="D80" s="15"/>
    </row>
    <row r="81" spans="2:4" x14ac:dyDescent="0.3">
      <c r="B81" s="21">
        <v>0.01</v>
      </c>
      <c r="C81" s="10">
        <v>0.02</v>
      </c>
      <c r="D81" s="15"/>
    </row>
    <row r="82" spans="2:4" x14ac:dyDescent="0.3">
      <c r="B82" s="21">
        <v>0.01</v>
      </c>
      <c r="C82" s="10">
        <v>0.02</v>
      </c>
      <c r="D82" s="15"/>
    </row>
    <row r="83" spans="2:4" x14ac:dyDescent="0.3">
      <c r="B83" s="21">
        <v>0.01</v>
      </c>
      <c r="C83" s="10">
        <v>0.02</v>
      </c>
      <c r="D83" s="15"/>
    </row>
    <row r="84" spans="2:4" x14ac:dyDescent="0.3">
      <c r="B84" s="21">
        <v>0.01</v>
      </c>
      <c r="C84" s="10">
        <v>0.02</v>
      </c>
      <c r="D84" s="15"/>
    </row>
    <row r="85" spans="2:4" x14ac:dyDescent="0.3">
      <c r="B85" s="21">
        <v>0.01</v>
      </c>
      <c r="C85" s="10">
        <v>0.02</v>
      </c>
      <c r="D85" s="15"/>
    </row>
    <row r="86" spans="2:4" x14ac:dyDescent="0.3">
      <c r="B86" s="21">
        <v>0.01</v>
      </c>
      <c r="C86" s="10">
        <v>0.02</v>
      </c>
      <c r="D86" s="15"/>
    </row>
    <row r="87" spans="2:4" x14ac:dyDescent="0.3">
      <c r="B87" s="21">
        <v>0.01</v>
      </c>
      <c r="C87" s="10">
        <v>0.02</v>
      </c>
      <c r="D87" s="15"/>
    </row>
    <row r="88" spans="2:4" x14ac:dyDescent="0.3">
      <c r="B88" s="21">
        <v>0.01</v>
      </c>
      <c r="C88" s="10">
        <v>0.02</v>
      </c>
      <c r="D88" s="15"/>
    </row>
    <row r="89" spans="2:4" x14ac:dyDescent="0.3">
      <c r="B89" s="21">
        <v>0.01</v>
      </c>
      <c r="C89" s="10">
        <v>0.02</v>
      </c>
      <c r="D89" s="15"/>
    </row>
    <row r="90" spans="2:4" x14ac:dyDescent="0.3">
      <c r="B90" s="21">
        <v>0.01</v>
      </c>
      <c r="C90" s="10">
        <v>0.02</v>
      </c>
      <c r="D90" s="15"/>
    </row>
    <row r="91" spans="2:4" x14ac:dyDescent="0.3">
      <c r="B91" s="21">
        <v>0.01</v>
      </c>
      <c r="C91" s="10">
        <v>0.02</v>
      </c>
      <c r="D91" s="15"/>
    </row>
    <row r="92" spans="2:4" x14ac:dyDescent="0.3">
      <c r="B92" s="21">
        <v>0.01</v>
      </c>
      <c r="C92" s="10">
        <v>0.02</v>
      </c>
      <c r="D92" s="15"/>
    </row>
    <row r="93" spans="2:4" x14ac:dyDescent="0.3">
      <c r="B93" s="21">
        <v>0.01</v>
      </c>
      <c r="C93" s="10">
        <v>0.02</v>
      </c>
      <c r="D93" s="15"/>
    </row>
    <row r="94" spans="2:4" x14ac:dyDescent="0.3">
      <c r="B94" s="21">
        <v>0.01</v>
      </c>
      <c r="C94" s="10">
        <v>0.02</v>
      </c>
      <c r="D94" s="15"/>
    </row>
    <row r="95" spans="2:4" x14ac:dyDescent="0.3">
      <c r="B95" s="21">
        <v>0.01</v>
      </c>
      <c r="C95" s="10">
        <v>0.02</v>
      </c>
      <c r="D95" s="15"/>
    </row>
    <row r="96" spans="2:4" x14ac:dyDescent="0.3">
      <c r="B96" s="21">
        <v>0.01</v>
      </c>
      <c r="C96" s="10">
        <v>0.02</v>
      </c>
      <c r="D96" s="15"/>
    </row>
    <row r="97" spans="2:4" x14ac:dyDescent="0.3">
      <c r="B97" s="21">
        <v>0.01</v>
      </c>
      <c r="C97" s="10">
        <v>0.02</v>
      </c>
      <c r="D97" s="15"/>
    </row>
    <row r="98" spans="2:4" x14ac:dyDescent="0.3">
      <c r="B98" s="21">
        <v>0.01</v>
      </c>
      <c r="C98" s="10">
        <v>0.02</v>
      </c>
      <c r="D98" s="15"/>
    </row>
    <row r="99" spans="2:4" x14ac:dyDescent="0.3">
      <c r="B99" s="21">
        <v>0.01</v>
      </c>
      <c r="C99" s="10">
        <v>0.02</v>
      </c>
      <c r="D99" s="15"/>
    </row>
    <row r="100" spans="2:4" x14ac:dyDescent="0.3">
      <c r="B100" s="21">
        <v>0.01</v>
      </c>
      <c r="C100" s="10">
        <v>0.02</v>
      </c>
      <c r="D100" s="15"/>
    </row>
    <row r="101" spans="2:4" x14ac:dyDescent="0.3">
      <c r="B101" s="21">
        <v>0.01</v>
      </c>
      <c r="C101" s="10">
        <v>0.02</v>
      </c>
      <c r="D101" s="15"/>
    </row>
    <row r="102" spans="2:4" x14ac:dyDescent="0.3">
      <c r="B102" s="21">
        <v>0.01</v>
      </c>
      <c r="C102" s="10">
        <v>0.02</v>
      </c>
      <c r="D102" s="15"/>
    </row>
    <row r="103" spans="2:4" x14ac:dyDescent="0.3">
      <c r="B103" s="21">
        <v>0.01</v>
      </c>
      <c r="C103" s="10">
        <v>0.02</v>
      </c>
      <c r="D103" s="15"/>
    </row>
    <row r="104" spans="2:4" x14ac:dyDescent="0.3">
      <c r="B104" s="21">
        <v>0.01</v>
      </c>
      <c r="C104" s="10">
        <v>0.02</v>
      </c>
      <c r="D104" s="15"/>
    </row>
    <row r="105" spans="2:4" x14ac:dyDescent="0.3">
      <c r="B105" s="21">
        <v>0.01</v>
      </c>
      <c r="C105" s="10">
        <v>0.02</v>
      </c>
      <c r="D105" s="15"/>
    </row>
    <row r="106" spans="2:4" x14ac:dyDescent="0.3">
      <c r="B106" s="21">
        <v>0.01</v>
      </c>
      <c r="C106" s="10">
        <v>0.02</v>
      </c>
      <c r="D106" s="15"/>
    </row>
    <row r="107" spans="2:4" x14ac:dyDescent="0.3">
      <c r="B107" s="21">
        <v>0.01</v>
      </c>
      <c r="C107" s="10">
        <v>0.02</v>
      </c>
      <c r="D107" s="15"/>
    </row>
    <row r="108" spans="2:4" x14ac:dyDescent="0.3">
      <c r="B108" s="21">
        <v>0.01</v>
      </c>
      <c r="C108" s="10">
        <v>0.02</v>
      </c>
      <c r="D108" s="15"/>
    </row>
    <row r="109" spans="2:4" x14ac:dyDescent="0.3">
      <c r="B109" s="21">
        <v>0.01</v>
      </c>
      <c r="C109" s="10">
        <v>0.02</v>
      </c>
      <c r="D109" s="15"/>
    </row>
    <row r="110" spans="2:4" x14ac:dyDescent="0.3">
      <c r="B110" s="21">
        <v>0.01</v>
      </c>
      <c r="C110" s="10">
        <v>0.02</v>
      </c>
      <c r="D110" s="15"/>
    </row>
    <row r="111" spans="2:4" x14ac:dyDescent="0.3">
      <c r="B111" s="21">
        <v>0.01</v>
      </c>
      <c r="C111" s="10">
        <v>0.02</v>
      </c>
      <c r="D111" s="15"/>
    </row>
    <row r="112" spans="2:4" x14ac:dyDescent="0.3">
      <c r="B112" s="21">
        <v>0.01</v>
      </c>
      <c r="C112" s="10">
        <v>0.02</v>
      </c>
      <c r="D112" s="15"/>
    </row>
    <row r="113" spans="2:4" x14ac:dyDescent="0.3">
      <c r="B113" s="21">
        <v>0.01</v>
      </c>
      <c r="C113" s="10">
        <v>0.02</v>
      </c>
      <c r="D113" s="15"/>
    </row>
    <row r="114" spans="2:4" x14ac:dyDescent="0.3">
      <c r="B114" s="21">
        <v>0.01</v>
      </c>
      <c r="C114" s="10">
        <v>0.02</v>
      </c>
      <c r="D114" s="15"/>
    </row>
    <row r="115" spans="2:4" x14ac:dyDescent="0.3">
      <c r="B115" s="21">
        <v>0.01</v>
      </c>
      <c r="C115" s="10">
        <v>0.02</v>
      </c>
      <c r="D115" s="15"/>
    </row>
    <row r="116" spans="2:4" x14ac:dyDescent="0.3">
      <c r="B116" s="21">
        <v>0.01</v>
      </c>
      <c r="C116" s="10">
        <v>0.02</v>
      </c>
      <c r="D116" s="15"/>
    </row>
    <row r="117" spans="2:4" x14ac:dyDescent="0.3">
      <c r="B117" s="21">
        <v>0.01</v>
      </c>
      <c r="C117" s="10">
        <v>0.02</v>
      </c>
      <c r="D117" s="15"/>
    </row>
    <row r="118" spans="2:4" x14ac:dyDescent="0.3">
      <c r="B118" s="21">
        <v>0.01</v>
      </c>
      <c r="C118" s="10">
        <v>0.02</v>
      </c>
      <c r="D118" s="15"/>
    </row>
    <row r="119" spans="2:4" x14ac:dyDescent="0.3">
      <c r="B119" s="21">
        <v>0.01</v>
      </c>
      <c r="C119" s="10">
        <v>0.02</v>
      </c>
      <c r="D119" s="15"/>
    </row>
  </sheetData>
  <mergeCells count="5">
    <mergeCell ref="G19:H19"/>
    <mergeCell ref="G20:H20"/>
    <mergeCell ref="G21:H21"/>
    <mergeCell ref="G22:H22"/>
    <mergeCell ref="F18:H1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5</xdr:col>
                    <xdr:colOff>7620</xdr:colOff>
                    <xdr:row>6</xdr:row>
                    <xdr:rowOff>30480</xdr:rowOff>
                  </from>
                  <to>
                    <xdr:col>5</xdr:col>
                    <xdr:colOff>175260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2017-07-25T14:27:28Z</dcterms:modified>
</cp:coreProperties>
</file>