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git\MA\ObbaCVA\CVACouponBond\"/>
    </mc:Choice>
  </mc:AlternateContent>
  <bookViews>
    <workbookView xWindow="0" yWindow="0" windowWidth="23040" windowHeight="8508" activeTab="1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3" l="1"/>
  <c r="V26" i="3"/>
  <c r="C34" i="3"/>
  <c r="O13" i="3"/>
  <c r="M49" i="3"/>
  <c r="W26" i="3"/>
  <c r="N34" i="3"/>
  <c r="L11" i="3"/>
  <c r="N49" i="3"/>
  <c r="F19" i="1"/>
  <c r="W12" i="3"/>
  <c r="C42" i="3"/>
  <c r="C53" i="3"/>
  <c r="F10" i="1"/>
  <c r="W49" i="3"/>
  <c r="N37" i="3"/>
  <c r="N35" i="3"/>
  <c r="X26" i="3"/>
  <c r="L12" i="3"/>
  <c r="T51" i="3"/>
  <c r="T12" i="3"/>
  <c r="F53" i="3"/>
  <c r="AV10" i="3"/>
  <c r="L41" i="3"/>
  <c r="F42" i="3"/>
  <c r="O12" i="3"/>
  <c r="N36" i="3"/>
  <c r="L10" i="3"/>
  <c r="O11" i="3"/>
  <c r="L49" i="3"/>
  <c r="F34" i="3" l="1"/>
  <c r="L39" i="3"/>
  <c r="L37" i="3"/>
  <c r="L38" i="3"/>
  <c r="T30" i="3"/>
  <c r="T29" i="3"/>
  <c r="T28" i="3"/>
  <c r="L34" i="3"/>
  <c r="L35" i="3"/>
  <c r="L36" i="3"/>
  <c r="L40" i="3"/>
  <c r="F37" i="3"/>
  <c r="W16" i="3"/>
  <c r="T16" i="3"/>
  <c r="L15" i="3"/>
  <c r="L44" i="3"/>
  <c r="C37" i="3"/>
  <c r="W50" i="3" l="1"/>
  <c r="O10" i="3"/>
  <c r="T27" i="3"/>
  <c r="T50" i="3"/>
  <c r="C6" i="1"/>
  <c r="O16" i="3"/>
  <c r="C15" i="1"/>
  <c r="B9" i="1"/>
  <c r="T33" i="3"/>
  <c r="C16" i="1"/>
  <c r="W48" i="3" l="1"/>
  <c r="W47" i="3"/>
  <c r="T48" i="3"/>
  <c r="T47" i="3"/>
  <c r="L21" i="3"/>
  <c r="E25" i="1"/>
  <c r="L24" i="3"/>
  <c r="W53" i="3"/>
  <c r="BB57" i="3"/>
  <c r="BE76" i="3"/>
  <c r="BE75" i="3"/>
  <c r="BB67" i="3"/>
  <c r="BB107" i="3"/>
  <c r="BE54" i="3"/>
  <c r="BE74" i="3"/>
  <c r="BB54" i="3"/>
  <c r="BB22" i="3"/>
  <c r="BE40" i="3"/>
  <c r="BE82" i="3"/>
  <c r="BB29" i="3"/>
  <c r="BB112" i="3"/>
  <c r="BE23" i="3"/>
  <c r="BB82" i="3"/>
  <c r="BE113" i="3"/>
  <c r="BE89" i="3"/>
  <c r="BB40" i="3"/>
  <c r="BB63" i="3"/>
  <c r="BB17" i="3"/>
  <c r="BB41" i="3"/>
  <c r="BE32" i="3"/>
  <c r="BB80" i="3"/>
  <c r="BE96" i="3"/>
  <c r="BE98" i="3"/>
  <c r="BE97" i="3"/>
  <c r="BE71" i="3"/>
  <c r="BB84" i="3"/>
  <c r="BB58" i="3"/>
  <c r="BE73" i="3"/>
  <c r="BE62" i="3"/>
  <c r="BE51" i="3"/>
  <c r="BB36" i="3"/>
  <c r="BE22" i="3"/>
  <c r="BE48" i="3"/>
  <c r="BB28" i="3"/>
  <c r="BB81" i="3"/>
  <c r="BB96" i="3"/>
  <c r="BB15" i="3"/>
  <c r="BB45" i="3"/>
  <c r="BB94" i="3"/>
  <c r="BE33" i="3"/>
  <c r="BB78" i="3"/>
  <c r="BE63" i="3"/>
  <c r="BB66" i="3"/>
  <c r="BE83" i="3"/>
  <c r="BE114" i="3"/>
  <c r="BE43" i="3"/>
  <c r="BE37" i="3"/>
  <c r="BB61" i="3"/>
  <c r="BB33" i="3"/>
  <c r="BE65" i="3"/>
  <c r="BB77" i="3"/>
  <c r="BB106" i="3"/>
  <c r="BE30" i="3"/>
  <c r="BB85" i="3"/>
  <c r="BE39" i="3"/>
  <c r="BB47" i="3"/>
  <c r="BE84" i="3"/>
  <c r="BE24" i="3"/>
  <c r="BE29" i="3"/>
  <c r="BB74" i="3"/>
  <c r="BB62" i="3"/>
  <c r="BE55" i="3"/>
  <c r="BB19" i="3"/>
  <c r="BB25" i="3"/>
  <c r="BB20" i="3"/>
  <c r="BB91" i="3"/>
  <c r="BE45" i="3"/>
  <c r="BB104" i="3"/>
  <c r="BB95" i="3"/>
  <c r="BE81" i="3"/>
  <c r="BE86" i="3"/>
  <c r="BB39" i="3"/>
  <c r="BB68" i="3"/>
  <c r="BE79" i="3"/>
  <c r="BB49" i="3"/>
  <c r="BB87" i="3"/>
  <c r="BB65" i="3"/>
  <c r="BE70" i="3"/>
  <c r="BE77" i="3"/>
  <c r="BE101" i="3"/>
  <c r="BE15" i="3"/>
  <c r="BB48" i="3"/>
  <c r="BE103" i="3"/>
  <c r="BB70" i="3"/>
  <c r="BB21" i="3"/>
  <c r="BB37" i="3"/>
  <c r="BB73" i="3"/>
  <c r="BE27" i="3"/>
  <c r="BE99" i="3"/>
  <c r="BE58" i="3"/>
  <c r="BB109" i="3"/>
  <c r="BB23" i="3"/>
  <c r="BB31" i="3"/>
  <c r="BE64" i="3"/>
  <c r="BB97" i="3"/>
  <c r="BE107" i="3"/>
  <c r="BB24" i="3"/>
  <c r="BE115" i="3"/>
  <c r="BB42" i="3"/>
  <c r="BB88" i="3"/>
  <c r="BB43" i="3"/>
  <c r="BB64" i="3"/>
  <c r="BE49" i="3"/>
  <c r="BE90" i="3"/>
  <c r="BE18" i="3"/>
  <c r="BE104" i="3"/>
  <c r="BB93" i="3"/>
  <c r="BE106" i="3"/>
  <c r="BE36" i="3"/>
  <c r="BB102" i="3"/>
  <c r="BE102" i="3"/>
  <c r="BB16" i="3"/>
  <c r="BE46" i="3"/>
  <c r="BB108" i="3"/>
  <c r="BB98" i="3"/>
  <c r="BE44" i="3"/>
  <c r="BE93" i="3"/>
  <c r="BB71" i="3"/>
  <c r="BE61" i="3"/>
  <c r="BB27" i="3"/>
  <c r="BB18" i="3"/>
  <c r="BB59" i="3"/>
  <c r="BE16" i="3"/>
  <c r="BB52" i="3"/>
  <c r="BE87" i="3"/>
  <c r="BE57" i="3"/>
  <c r="BE110" i="3"/>
  <c r="BE60" i="3"/>
  <c r="BB53" i="3"/>
  <c r="BE17" i="3"/>
  <c r="BB89" i="3"/>
  <c r="BB60" i="3"/>
  <c r="BB111" i="3"/>
  <c r="BE53" i="3"/>
  <c r="BB38" i="3"/>
  <c r="BB46" i="3"/>
  <c r="BB50" i="3"/>
  <c r="BE91" i="3"/>
  <c r="BE108" i="3"/>
  <c r="BE85" i="3"/>
  <c r="BE21" i="3"/>
  <c r="BB99" i="3"/>
  <c r="BE56" i="3"/>
  <c r="BB75" i="3"/>
  <c r="BE34" i="3"/>
  <c r="BE20" i="3"/>
  <c r="BE31" i="3"/>
  <c r="BE38" i="3"/>
  <c r="BB101" i="3"/>
  <c r="BE100" i="3"/>
  <c r="BE52" i="3"/>
  <c r="BE19" i="3"/>
  <c r="BE92" i="3"/>
  <c r="BB76" i="3"/>
  <c r="BB105" i="3"/>
  <c r="BE95" i="3"/>
  <c r="BB79" i="3"/>
  <c r="BB32" i="3"/>
  <c r="BB92" i="3"/>
  <c r="BB56" i="3"/>
  <c r="BB35" i="3"/>
  <c r="BE26" i="3"/>
  <c r="BE94" i="3"/>
  <c r="BE111" i="3"/>
  <c r="BE41" i="3"/>
  <c r="BE69" i="3"/>
  <c r="BB115" i="3"/>
  <c r="BB110" i="3"/>
  <c r="BB90" i="3"/>
  <c r="BE112" i="3"/>
  <c r="BB26" i="3"/>
  <c r="BE88" i="3"/>
  <c r="BB113" i="3"/>
  <c r="BB100" i="3"/>
  <c r="BB103" i="3"/>
  <c r="BE59" i="3"/>
  <c r="BE42" i="3"/>
  <c r="BE66" i="3"/>
  <c r="BE78" i="3"/>
  <c r="BB83" i="3"/>
  <c r="BE109" i="3"/>
  <c r="BE80" i="3"/>
  <c r="BB30" i="3"/>
  <c r="BE105" i="3"/>
  <c r="BE35" i="3"/>
  <c r="BE47" i="3"/>
  <c r="BB55" i="3"/>
  <c r="BB114" i="3"/>
  <c r="BE25" i="3"/>
  <c r="BE72" i="3"/>
  <c r="BE68" i="3"/>
  <c r="BB86" i="3"/>
  <c r="BB69" i="3"/>
  <c r="BE67" i="3"/>
  <c r="BE50" i="3"/>
  <c r="BE28" i="3"/>
  <c r="BB51" i="3"/>
  <c r="BB44" i="3"/>
  <c r="BB72" i="3"/>
  <c r="BB34" i="3"/>
  <c r="N38" i="3" l="1"/>
  <c r="BF50" i="3"/>
  <c r="BC103" i="3"/>
  <c r="BF23" i="3"/>
  <c r="BC74" i="3"/>
  <c r="BC86" i="3"/>
  <c r="BC83" i="3"/>
  <c r="BC60" i="3"/>
  <c r="BF32" i="3"/>
  <c r="BF34" i="3"/>
  <c r="BC91" i="3"/>
  <c r="BF78" i="3"/>
  <c r="BC77" i="3"/>
  <c r="BF45" i="3"/>
  <c r="BF74" i="3"/>
  <c r="BF39" i="3"/>
  <c r="BC65" i="3"/>
  <c r="BC31" i="3"/>
  <c r="BC56" i="3"/>
  <c r="BC113" i="3"/>
  <c r="BF28" i="3"/>
  <c r="BC58" i="3"/>
  <c r="BC45" i="3"/>
  <c r="F59" i="3"/>
  <c r="BC94" i="3"/>
  <c r="BF82" i="3"/>
  <c r="BC107" i="3"/>
  <c r="BF37" i="3"/>
  <c r="BC66" i="3"/>
  <c r="BC40" i="3"/>
  <c r="BC37" i="3"/>
  <c r="BC24" i="3"/>
  <c r="BC36" i="3"/>
  <c r="BF91" i="3"/>
  <c r="BF68" i="3"/>
  <c r="BC42" i="3"/>
  <c r="BC44" i="3"/>
  <c r="BF88" i="3"/>
  <c r="BC39" i="3"/>
  <c r="BF65" i="3"/>
  <c r="BF81" i="3"/>
  <c r="BC55" i="3"/>
  <c r="BF85" i="3"/>
  <c r="BF89" i="3"/>
  <c r="BC20" i="3"/>
  <c r="BC85" i="3"/>
  <c r="BF105" i="3"/>
  <c r="BF54" i="3"/>
  <c r="BC88" i="3"/>
  <c r="BF96" i="3"/>
  <c r="BC35" i="3"/>
  <c r="BC73" i="3"/>
  <c r="BF48" i="3"/>
  <c r="BF70" i="3"/>
  <c r="BC27" i="3"/>
  <c r="BF24" i="3"/>
  <c r="BF104" i="3"/>
  <c r="BF106" i="3"/>
  <c r="BC68" i="3"/>
  <c r="BF51" i="3"/>
  <c r="BC69" i="3"/>
  <c r="BF103" i="3"/>
  <c r="BC64" i="3"/>
  <c r="BC80" i="3"/>
  <c r="BF53" i="3"/>
  <c r="BC17" i="3"/>
  <c r="BC115" i="3"/>
  <c r="BC75" i="3"/>
  <c r="C56" i="3"/>
  <c r="BF18" i="3"/>
  <c r="BC53" i="3"/>
  <c r="BF67" i="3"/>
  <c r="BC76" i="3"/>
  <c r="BC26" i="3"/>
  <c r="BC89" i="3"/>
  <c r="BC104" i="3"/>
  <c r="BF56" i="3"/>
  <c r="BF99" i="3"/>
  <c r="BF31" i="3"/>
  <c r="BC33" i="3"/>
  <c r="BC21" i="3"/>
  <c r="BF55" i="3"/>
  <c r="BF58" i="3"/>
  <c r="BF107" i="3"/>
  <c r="BF76" i="3"/>
  <c r="BF16" i="3"/>
  <c r="BC112" i="3"/>
  <c r="BF25" i="3"/>
  <c r="BC97" i="3"/>
  <c r="BC41" i="3"/>
  <c r="BF27" i="3"/>
  <c r="BF33" i="3"/>
  <c r="BF86" i="3"/>
  <c r="BC67" i="3"/>
  <c r="BF44" i="3"/>
  <c r="BF38" i="3"/>
  <c r="BC46" i="3"/>
  <c r="BF52" i="3"/>
  <c r="BF72" i="3"/>
  <c r="BF41" i="3"/>
  <c r="BF80" i="3"/>
  <c r="BF109" i="3"/>
  <c r="BF77" i="3"/>
  <c r="BC111" i="3"/>
  <c r="BF20" i="3"/>
  <c r="BC19" i="3"/>
  <c r="BC23" i="3"/>
  <c r="BC15" i="3"/>
  <c r="BC22" i="3"/>
  <c r="BF15" i="3"/>
  <c r="BF83" i="3"/>
  <c r="BF75" i="3"/>
  <c r="N41" i="3"/>
  <c r="BF115" i="3"/>
  <c r="BF21" i="3"/>
  <c r="BC51" i="3"/>
  <c r="BF93" i="3"/>
  <c r="BC49" i="3"/>
  <c r="BF17" i="3"/>
  <c r="BF113" i="3"/>
  <c r="BF92" i="3"/>
  <c r="BF59" i="3"/>
  <c r="BF46" i="3"/>
  <c r="BC38" i="3"/>
  <c r="BF79" i="3"/>
  <c r="BF19" i="3"/>
  <c r="BF43" i="3"/>
  <c r="BF73" i="3"/>
  <c r="BC92" i="3"/>
  <c r="BC105" i="3"/>
  <c r="BF60" i="3"/>
  <c r="BF90" i="3"/>
  <c r="BF57" i="3"/>
  <c r="BF40" i="3"/>
  <c r="BC95" i="3"/>
  <c r="BF47" i="3"/>
  <c r="BC98" i="3"/>
  <c r="BF97" i="3"/>
  <c r="BF26" i="3"/>
  <c r="BC108" i="3"/>
  <c r="BF98" i="3"/>
  <c r="BC90" i="3"/>
  <c r="BC61" i="3"/>
  <c r="BC93" i="3"/>
  <c r="BF42" i="3"/>
  <c r="BF63" i="3"/>
  <c r="BF102" i="3"/>
  <c r="BC59" i="3"/>
  <c r="BC16" i="3"/>
  <c r="BC54" i="3"/>
  <c r="BC70" i="3"/>
  <c r="BC79" i="3"/>
  <c r="BC78" i="3"/>
  <c r="BF49" i="3"/>
  <c r="BF114" i="3"/>
  <c r="BC109" i="3"/>
  <c r="BC84" i="3"/>
  <c r="BC110" i="3"/>
  <c r="BC100" i="3"/>
  <c r="BC96" i="3"/>
  <c r="BC48" i="3"/>
  <c r="BC82" i="3"/>
  <c r="BF22" i="3"/>
  <c r="BF111" i="3"/>
  <c r="BF112" i="3"/>
  <c r="BF100" i="3"/>
  <c r="BF101" i="3"/>
  <c r="BC114" i="3"/>
  <c r="BC99" i="3"/>
  <c r="BC57" i="3"/>
  <c r="BC101" i="3"/>
  <c r="BC62" i="3"/>
  <c r="BF95" i="3"/>
  <c r="BC106" i="3"/>
  <c r="BF30" i="3"/>
  <c r="BC52" i="3"/>
  <c r="BF94" i="3"/>
  <c r="BC47" i="3"/>
  <c r="BC34" i="3"/>
  <c r="BC63" i="3"/>
  <c r="BC72" i="3"/>
  <c r="BC32" i="3"/>
  <c r="BC50" i="3"/>
  <c r="BF36" i="3"/>
  <c r="BF110" i="3"/>
  <c r="BC43" i="3"/>
  <c r="BF69" i="3"/>
  <c r="BF87" i="3"/>
  <c r="BF35" i="3"/>
  <c r="BC25" i="3"/>
  <c r="BC18" i="3"/>
  <c r="BC81" i="3"/>
  <c r="BC28" i="3"/>
  <c r="BF71" i="3"/>
  <c r="BF108" i="3"/>
  <c r="BF66" i="3"/>
  <c r="BF84" i="3"/>
  <c r="BF64" i="3"/>
  <c r="BC29" i="3"/>
  <c r="BC87" i="3"/>
  <c r="BF62" i="3"/>
  <c r="BC30" i="3"/>
  <c r="BC71" i="3"/>
  <c r="BC102" i="3"/>
  <c r="BF61" i="3"/>
  <c r="BF29" i="3"/>
  <c r="T49" i="3" l="1"/>
  <c r="G59" i="3"/>
  <c r="C59" i="3"/>
  <c r="D59" i="3"/>
  <c r="T54" i="3"/>
  <c r="AV51" i="3"/>
  <c r="AW51" i="3" s="1"/>
  <c r="AV75" i="3"/>
  <c r="AV74" i="3"/>
  <c r="AV71" i="3"/>
  <c r="AW71" i="3" s="1"/>
  <c r="AY22" i="3"/>
  <c r="AZ22" i="3" s="1"/>
  <c r="AY103" i="3"/>
  <c r="AZ103" i="3" s="1"/>
  <c r="AY115" i="3"/>
  <c r="AV104" i="3"/>
  <c r="AW104" i="3" s="1"/>
  <c r="AY65" i="3"/>
  <c r="AZ65" i="3" s="1"/>
  <c r="AV30" i="3"/>
  <c r="AW30" i="3" s="1"/>
  <c r="AV69" i="3"/>
  <c r="AV83" i="3"/>
  <c r="AV80" i="3"/>
  <c r="AW80" i="3" s="1"/>
  <c r="AY18" i="3"/>
  <c r="AY104" i="3"/>
  <c r="AV27" i="3"/>
  <c r="AY76" i="3"/>
  <c r="AY64" i="3"/>
  <c r="AY93" i="3"/>
  <c r="AY107" i="3"/>
  <c r="AV22" i="3"/>
  <c r="AV17" i="3"/>
  <c r="AW17" i="3" s="1"/>
  <c r="AY68" i="3"/>
  <c r="AY98" i="3"/>
  <c r="AZ115" i="3"/>
  <c r="AK18" i="3"/>
  <c r="AK33" i="3"/>
  <c r="AK44" i="3"/>
  <c r="AK38" i="3"/>
  <c r="AK100" i="3"/>
  <c r="AK69" i="3"/>
  <c r="AK59" i="3"/>
  <c r="AK89" i="3"/>
  <c r="AK112" i="3"/>
  <c r="AK48" i="3"/>
  <c r="AK79" i="3"/>
  <c r="AK110" i="3"/>
  <c r="AK46" i="3"/>
  <c r="AY57" i="3"/>
  <c r="AV42" i="3"/>
  <c r="AV63" i="3"/>
  <c r="AW63" i="3" s="1"/>
  <c r="AV40" i="3"/>
  <c r="AK37" i="3"/>
  <c r="AK106" i="3"/>
  <c r="AV103" i="3"/>
  <c r="AW103" i="3" s="1"/>
  <c r="AY92" i="3"/>
  <c r="AZ92" i="3" s="1"/>
  <c r="AV79" i="3"/>
  <c r="AV112" i="3"/>
  <c r="AY32" i="3"/>
  <c r="AZ32" i="3" s="1"/>
  <c r="AY24" i="3"/>
  <c r="AY102" i="3"/>
  <c r="AZ102" i="3" s="1"/>
  <c r="AY71" i="3"/>
  <c r="AY34" i="3"/>
  <c r="AY72" i="3"/>
  <c r="AZ72" i="3" s="1"/>
  <c r="AV44" i="3"/>
  <c r="AY42" i="3"/>
  <c r="AZ42" i="3" s="1"/>
  <c r="AV81" i="3"/>
  <c r="AY85" i="3"/>
  <c r="AZ85" i="3" s="1"/>
  <c r="AW42" i="3"/>
  <c r="AV21" i="3"/>
  <c r="AV115" i="3"/>
  <c r="AY109" i="3"/>
  <c r="AY25" i="3"/>
  <c r="AZ25" i="3" s="1"/>
  <c r="AV70" i="3"/>
  <c r="AW70" i="3" s="1"/>
  <c r="AY91" i="3"/>
  <c r="AZ91" i="3" s="1"/>
  <c r="AV66" i="3"/>
  <c r="AV33" i="3"/>
  <c r="AY88" i="3"/>
  <c r="AZ88" i="3" s="1"/>
  <c r="C45" i="3"/>
  <c r="AV67" i="3"/>
  <c r="AV18" i="3"/>
  <c r="AY100" i="3"/>
  <c r="AW27" i="3"/>
  <c r="AK24" i="3"/>
  <c r="AK25" i="3"/>
  <c r="AK43" i="3"/>
  <c r="AK45" i="3"/>
  <c r="AK92" i="3"/>
  <c r="AK115" i="3"/>
  <c r="AK51" i="3"/>
  <c r="AK81" i="3"/>
  <c r="AK104" i="3"/>
  <c r="AK109" i="3"/>
  <c r="AK71" i="3"/>
  <c r="AK102" i="3"/>
  <c r="AV113" i="3"/>
  <c r="AW113" i="3" s="1"/>
  <c r="AY54" i="3"/>
  <c r="AZ54" i="3" s="1"/>
  <c r="AY73" i="3"/>
  <c r="AV97" i="3"/>
  <c r="AW97" i="3" s="1"/>
  <c r="AK84" i="3"/>
  <c r="AK63" i="3"/>
  <c r="AV28" i="3"/>
  <c r="AV88" i="3"/>
  <c r="AW88" i="3" s="1"/>
  <c r="AV102" i="3"/>
  <c r="AW102" i="3" s="1"/>
  <c r="AY29" i="3"/>
  <c r="AV32" i="3"/>
  <c r="AW32" i="3" s="1"/>
  <c r="AV109" i="3"/>
  <c r="AW109" i="3" s="1"/>
  <c r="AY61" i="3"/>
  <c r="AY94" i="3"/>
  <c r="AZ94" i="3" s="1"/>
  <c r="AV55" i="3"/>
  <c r="AW55" i="3" s="1"/>
  <c r="AW79" i="3"/>
  <c r="AY80" i="3"/>
  <c r="AZ80" i="3" s="1"/>
  <c r="AV111" i="3"/>
  <c r="AV87" i="3"/>
  <c r="AY74" i="3"/>
  <c r="AY114" i="3"/>
  <c r="AZ114" i="3" s="1"/>
  <c r="AY111" i="3"/>
  <c r="AV47" i="3"/>
  <c r="AY28" i="3"/>
  <c r="AY35" i="3"/>
  <c r="AV106" i="3"/>
  <c r="AW106" i="3" s="1"/>
  <c r="AY49" i="3"/>
  <c r="AZ49" i="3" s="1"/>
  <c r="AY23" i="3"/>
  <c r="AY89" i="3"/>
  <c r="AZ89" i="3" s="1"/>
  <c r="AY30" i="3"/>
  <c r="AZ30" i="3" s="1"/>
  <c r="AY110" i="3"/>
  <c r="AZ93" i="3"/>
  <c r="AW75" i="3"/>
  <c r="AZ71" i="3"/>
  <c r="AZ57" i="3"/>
  <c r="AW74" i="3"/>
  <c r="AZ18" i="3"/>
  <c r="AH10" i="3"/>
  <c r="AK22" i="3"/>
  <c r="AK29" i="3"/>
  <c r="AK41" i="3"/>
  <c r="AK93" i="3"/>
  <c r="AK76" i="3"/>
  <c r="AK99" i="3"/>
  <c r="AK90" i="3"/>
  <c r="AK65" i="3"/>
  <c r="AK88" i="3"/>
  <c r="AK74" i="3"/>
  <c r="AK55" i="3"/>
  <c r="AK86" i="3"/>
  <c r="AH36" i="3"/>
  <c r="AH24" i="3"/>
  <c r="AQ28" i="3"/>
  <c r="AQ94" i="3"/>
  <c r="AQ103" i="3"/>
  <c r="AH104" i="3"/>
  <c r="AQ79" i="3"/>
  <c r="AQ38" i="3"/>
  <c r="AQ70" i="3"/>
  <c r="AH74" i="3"/>
  <c r="AQ95" i="3"/>
  <c r="AQ59" i="3"/>
  <c r="AQ112" i="3"/>
  <c r="AQ105" i="3"/>
  <c r="AH57" i="3"/>
  <c r="AQ93" i="3"/>
  <c r="AH71" i="3"/>
  <c r="AH106" i="3"/>
  <c r="AH111" i="3"/>
  <c r="AQ113" i="3"/>
  <c r="AH88" i="3"/>
  <c r="AH65" i="3"/>
  <c r="AH93" i="3"/>
  <c r="AQ66" i="3"/>
  <c r="AH79" i="3"/>
  <c r="AQ76" i="3"/>
  <c r="AH84" i="3"/>
  <c r="AK96" i="3"/>
  <c r="AK42" i="3"/>
  <c r="AY17" i="3"/>
  <c r="AY51" i="3"/>
  <c r="AZ51" i="3" s="1"/>
  <c r="AV85" i="3"/>
  <c r="AW85" i="3" s="1"/>
  <c r="AV38" i="3"/>
  <c r="AW38" i="3" s="1"/>
  <c r="AV52" i="3"/>
  <c r="AW52" i="3" s="1"/>
  <c r="AV68" i="3"/>
  <c r="AW68" i="3" s="1"/>
  <c r="AK54" i="3"/>
  <c r="AK50" i="3"/>
  <c r="AK87" i="3"/>
  <c r="AK56" i="3"/>
  <c r="AK58" i="3"/>
  <c r="AK97" i="3"/>
  <c r="AK67" i="3"/>
  <c r="AK85" i="3"/>
  <c r="AK108" i="3"/>
  <c r="AK39" i="3"/>
  <c r="AK27" i="3"/>
  <c r="AK26" i="3"/>
  <c r="AK19" i="3"/>
  <c r="AY69" i="3"/>
  <c r="AY27" i="3"/>
  <c r="AY90" i="3"/>
  <c r="AY70" i="3"/>
  <c r="AY52" i="3"/>
  <c r="AY106" i="3"/>
  <c r="AZ106" i="3" s="1"/>
  <c r="AV15" i="3"/>
  <c r="AY26" i="3"/>
  <c r="AV26" i="3"/>
  <c r="AY36" i="3"/>
  <c r="AV92" i="3"/>
  <c r="AW92" i="3" s="1"/>
  <c r="AY67" i="3"/>
  <c r="AV46" i="3"/>
  <c r="AW46" i="3" s="1"/>
  <c r="AY38" i="3"/>
  <c r="AZ38" i="3" s="1"/>
  <c r="AY97" i="3"/>
  <c r="AZ97" i="3" s="1"/>
  <c r="AY96" i="3"/>
  <c r="AZ96" i="3" s="1"/>
  <c r="AV43" i="3"/>
  <c r="AY40" i="3"/>
  <c r="AZ40" i="3" s="1"/>
  <c r="AV96" i="3"/>
  <c r="AV101" i="3"/>
  <c r="AY39" i="3"/>
  <c r="AZ39" i="3" s="1"/>
  <c r="AY79" i="3"/>
  <c r="AZ79" i="3" s="1"/>
  <c r="AV107" i="3"/>
  <c r="AY83" i="3"/>
  <c r="AV77" i="3"/>
  <c r="AY60" i="3"/>
  <c r="AZ60" i="3" s="1"/>
  <c r="AK94" i="3"/>
  <c r="AK107" i="3"/>
  <c r="AV57" i="3"/>
  <c r="AV37" i="3"/>
  <c r="AW37" i="3" s="1"/>
  <c r="AV53" i="3"/>
  <c r="AW53" i="3" s="1"/>
  <c r="AV95" i="3"/>
  <c r="AV24" i="3"/>
  <c r="AW24" i="3" s="1"/>
  <c r="AV23" i="3"/>
  <c r="AK62" i="3"/>
  <c r="AK82" i="3"/>
  <c r="AK95" i="3"/>
  <c r="AK64" i="3"/>
  <c r="AK98" i="3"/>
  <c r="AK105" i="3"/>
  <c r="AK75" i="3"/>
  <c r="AK52" i="3"/>
  <c r="AK53" i="3"/>
  <c r="AK40" i="3"/>
  <c r="AK28" i="3"/>
  <c r="AK34" i="3"/>
  <c r="AK15" i="3"/>
  <c r="AV59" i="3"/>
  <c r="AV105" i="3"/>
  <c r="AV73" i="3"/>
  <c r="AV62" i="3"/>
  <c r="AY105" i="3"/>
  <c r="AV54" i="3"/>
  <c r="AV29" i="3"/>
  <c r="AY63" i="3"/>
  <c r="AV50" i="3"/>
  <c r="AV36" i="3"/>
  <c r="AW36" i="3" s="1"/>
  <c r="AY58" i="3"/>
  <c r="AV60" i="3"/>
  <c r="AV25" i="3"/>
  <c r="AY43" i="3"/>
  <c r="AZ43" i="3" s="1"/>
  <c r="AV78" i="3"/>
  <c r="AW78" i="3" s="1"/>
  <c r="AV31" i="3"/>
  <c r="AY75" i="3"/>
  <c r="AZ75" i="3" s="1"/>
  <c r="AV99" i="3"/>
  <c r="AW99" i="3" s="1"/>
  <c r="AV49" i="3"/>
  <c r="AW49" i="3" s="1"/>
  <c r="AY47" i="3"/>
  <c r="AY46" i="3"/>
  <c r="AV82" i="3"/>
  <c r="AW82" i="3" s="1"/>
  <c r="AY59" i="3"/>
  <c r="AY77" i="3"/>
  <c r="AZ77" i="3" s="1"/>
  <c r="AK101" i="3"/>
  <c r="AK32" i="3"/>
  <c r="AV110" i="3"/>
  <c r="AV90" i="3"/>
  <c r="AV58" i="3"/>
  <c r="AW58" i="3" s="1"/>
  <c r="AE10" i="3"/>
  <c r="AK70" i="3"/>
  <c r="AK114" i="3"/>
  <c r="AK103" i="3"/>
  <c r="AK72" i="3"/>
  <c r="AK49" i="3"/>
  <c r="AK113" i="3"/>
  <c r="AK83" i="3"/>
  <c r="AK60" i="3"/>
  <c r="AK61" i="3"/>
  <c r="AK35" i="3"/>
  <c r="AK30" i="3"/>
  <c r="AK20" i="3"/>
  <c r="AK17" i="3"/>
  <c r="AY53" i="3"/>
  <c r="AV16" i="3"/>
  <c r="AV98" i="3"/>
  <c r="AV45" i="3"/>
  <c r="AV39" i="3"/>
  <c r="AV91" i="3"/>
  <c r="AY95" i="3"/>
  <c r="AZ95" i="3" s="1"/>
  <c r="AV86" i="3"/>
  <c r="AW86" i="3" s="1"/>
  <c r="AV72" i="3"/>
  <c r="AW72" i="3" s="1"/>
  <c r="AV35" i="3"/>
  <c r="AV89" i="3"/>
  <c r="AW89" i="3" s="1"/>
  <c r="AY20" i="3"/>
  <c r="AZ20" i="3" s="1"/>
  <c r="AY56" i="3"/>
  <c r="AY108" i="3"/>
  <c r="AY21" i="3"/>
  <c r="AZ21" i="3" s="1"/>
  <c r="AV64" i="3"/>
  <c r="AW64" i="3" s="1"/>
  <c r="AY48" i="3"/>
  <c r="AZ48" i="3" s="1"/>
  <c r="AV20" i="3"/>
  <c r="AW20" i="3" s="1"/>
  <c r="AV41" i="3"/>
  <c r="AY50" i="3"/>
  <c r="AV56" i="3"/>
  <c r="AW56" i="3" s="1"/>
  <c r="AV114" i="3"/>
  <c r="AV61" i="3"/>
  <c r="AW61" i="3" s="1"/>
  <c r="AV76" i="3"/>
  <c r="AW76" i="3" s="1"/>
  <c r="AY16" i="3"/>
  <c r="AZ16" i="3" s="1"/>
  <c r="AK73" i="3"/>
  <c r="AK23" i="3"/>
  <c r="AV94" i="3"/>
  <c r="AW94" i="3" s="1"/>
  <c r="AY113" i="3"/>
  <c r="AY44" i="3"/>
  <c r="AZ44" i="3" s="1"/>
  <c r="AV93" i="3"/>
  <c r="AK78" i="3"/>
  <c r="AK47" i="3"/>
  <c r="AK111" i="3"/>
  <c r="AK80" i="3"/>
  <c r="AK57" i="3"/>
  <c r="AK66" i="3"/>
  <c r="AK91" i="3"/>
  <c r="AK68" i="3"/>
  <c r="AK77" i="3"/>
  <c r="AK36" i="3"/>
  <c r="AK31" i="3"/>
  <c r="AK21" i="3"/>
  <c r="AK16" i="3"/>
  <c r="AY31" i="3"/>
  <c r="AZ31" i="3" s="1"/>
  <c r="AY66" i="3"/>
  <c r="AY86" i="3"/>
  <c r="AZ86" i="3" s="1"/>
  <c r="AY41" i="3"/>
  <c r="AY99" i="3"/>
  <c r="AV19" i="3"/>
  <c r="AY82" i="3"/>
  <c r="AY37" i="3"/>
  <c r="AZ37" i="3" s="1"/>
  <c r="AY101" i="3"/>
  <c r="AY78" i="3"/>
  <c r="AY15" i="3"/>
  <c r="AZ15" i="3" s="1"/>
  <c r="AY112" i="3"/>
  <c r="AV100" i="3"/>
  <c r="AW100" i="3" s="1"/>
  <c r="AV108" i="3"/>
  <c r="AY45" i="3"/>
  <c r="AZ45" i="3" s="1"/>
  <c r="AY55" i="3"/>
  <c r="AZ55" i="3" s="1"/>
  <c r="AY84" i="3"/>
  <c r="AV84" i="3"/>
  <c r="AW84" i="3" s="1"/>
  <c r="AY81" i="3"/>
  <c r="AY19" i="3"/>
  <c r="AZ19" i="3" s="1"/>
  <c r="AY87" i="3"/>
  <c r="AZ87" i="3" s="1"/>
  <c r="AY33" i="3"/>
  <c r="AZ33" i="3" s="1"/>
  <c r="AV34" i="3"/>
  <c r="AW34" i="3" s="1"/>
  <c r="AY62" i="3"/>
  <c r="AZ62" i="3" s="1"/>
  <c r="AV65" i="3"/>
  <c r="AW65" i="3" s="1"/>
  <c r="AV48" i="3"/>
  <c r="AW48" i="3" s="1"/>
  <c r="AQ100" i="3"/>
  <c r="AQ41" i="3"/>
  <c r="AH42" i="3"/>
  <c r="AH113" i="3"/>
  <c r="AH87" i="3"/>
  <c r="AH58" i="3"/>
  <c r="AH18" i="3"/>
  <c r="AH89" i="3"/>
  <c r="C66" i="3"/>
  <c r="AQ96" i="3"/>
  <c r="AQ47" i="3"/>
  <c r="AH40" i="3"/>
  <c r="AQ57" i="3"/>
  <c r="AQ33" i="3"/>
  <c r="AH77" i="3"/>
  <c r="AQ81" i="3"/>
  <c r="AH73" i="3"/>
  <c r="AH94" i="3"/>
  <c r="AQ22" i="3"/>
  <c r="AH19" i="3"/>
  <c r="AH28" i="3"/>
  <c r="AQ17" i="3"/>
  <c r="AH30" i="3"/>
  <c r="AH27" i="3"/>
  <c r="AH69" i="3"/>
  <c r="AH38" i="3"/>
  <c r="AQ18" i="3"/>
  <c r="AQ21" i="3"/>
  <c r="AH112" i="3"/>
  <c r="AH103" i="3"/>
  <c r="AH54" i="3"/>
  <c r="AQ36" i="3"/>
  <c r="AQ85" i="3"/>
  <c r="AH98" i="3"/>
  <c r="AH67" i="3"/>
  <c r="AH107" i="3"/>
  <c r="AH97" i="3"/>
  <c r="AQ10" i="3"/>
  <c r="AH110" i="3"/>
  <c r="AH82" i="3"/>
  <c r="AH60" i="3"/>
  <c r="AH83" i="3"/>
  <c r="AQ15" i="3"/>
  <c r="AH109" i="3"/>
  <c r="AQ60" i="3"/>
  <c r="AQ67" i="3"/>
  <c r="AQ31" i="3"/>
  <c r="AH85" i="3"/>
  <c r="AH51" i="3"/>
  <c r="AQ24" i="3"/>
  <c r="AH34" i="3"/>
  <c r="AH68" i="3"/>
  <c r="AH70" i="3"/>
  <c r="AH66" i="3"/>
  <c r="AQ34" i="3"/>
  <c r="AH44" i="3"/>
  <c r="AQ86" i="3"/>
  <c r="AQ69" i="3"/>
  <c r="AQ48" i="3"/>
  <c r="AH64" i="3"/>
  <c r="AH101" i="3"/>
  <c r="AQ97" i="3"/>
  <c r="AH90" i="3"/>
  <c r="AH108" i="3"/>
  <c r="AQ92" i="3"/>
  <c r="AQ32" i="3"/>
  <c r="AQ101" i="3"/>
  <c r="AH49" i="3"/>
  <c r="AQ30" i="3"/>
  <c r="AQ110" i="3"/>
  <c r="AH25" i="3"/>
  <c r="AH95" i="3"/>
  <c r="AQ25" i="3"/>
  <c r="AQ88" i="3"/>
  <c r="AH41" i="3"/>
  <c r="AQ39" i="3"/>
  <c r="AH35" i="3"/>
  <c r="AH32" i="3"/>
  <c r="AQ68" i="3"/>
  <c r="AQ50" i="3"/>
  <c r="AQ62" i="3"/>
  <c r="AH56" i="3"/>
  <c r="AH91" i="3"/>
  <c r="AQ108" i="3"/>
  <c r="AQ49" i="3"/>
  <c r="AH46" i="3"/>
  <c r="AQ114" i="3"/>
  <c r="AQ111" i="3"/>
  <c r="AH50" i="3"/>
  <c r="AH75" i="3"/>
  <c r="AQ56" i="3"/>
  <c r="AQ45" i="3"/>
  <c r="AQ73" i="3"/>
  <c r="AQ55" i="3"/>
  <c r="AN10" i="3"/>
  <c r="AQ54" i="3"/>
  <c r="AH72" i="3"/>
  <c r="AQ109" i="3"/>
  <c r="AH39" i="3"/>
  <c r="AH22" i="3"/>
  <c r="AQ102" i="3"/>
  <c r="AQ72" i="3"/>
  <c r="AQ23" i="3"/>
  <c r="AH37" i="3"/>
  <c r="AH33" i="3"/>
  <c r="AH81" i="3"/>
  <c r="AH17" i="3"/>
  <c r="AH52" i="3"/>
  <c r="AH102" i="3"/>
  <c r="AQ80" i="3"/>
  <c r="AQ43" i="3"/>
  <c r="AQ115" i="3"/>
  <c r="AQ106" i="3"/>
  <c r="AH20" i="3"/>
  <c r="AQ64" i="3"/>
  <c r="AQ61" i="3"/>
  <c r="AH29" i="3"/>
  <c r="AQ104" i="3"/>
  <c r="AH78" i="3"/>
  <c r="AH86" i="3"/>
  <c r="AQ91" i="3"/>
  <c r="AH15" i="3"/>
  <c r="AH92" i="3"/>
  <c r="AQ78" i="3"/>
  <c r="AH31" i="3"/>
  <c r="AQ99" i="3"/>
  <c r="AH59" i="3"/>
  <c r="AH105" i="3"/>
  <c r="AQ19" i="3"/>
  <c r="AH45" i="3"/>
  <c r="AH43" i="3"/>
  <c r="AQ35" i="3"/>
  <c r="AH99" i="3"/>
  <c r="AQ65" i="3"/>
  <c r="AH55" i="3"/>
  <c r="AH48" i="3"/>
  <c r="AH100" i="3"/>
  <c r="AQ90" i="3"/>
  <c r="AH26" i="3"/>
  <c r="AH80" i="3"/>
  <c r="AQ40" i="3"/>
  <c r="AQ58" i="3"/>
  <c r="AQ98" i="3"/>
  <c r="AQ27" i="3"/>
  <c r="AH76" i="3"/>
  <c r="AH47" i="3"/>
  <c r="AQ20" i="3"/>
  <c r="AQ29" i="3"/>
  <c r="AQ51" i="3"/>
  <c r="AQ84" i="3"/>
  <c r="AQ71" i="3"/>
  <c r="AH23" i="3"/>
  <c r="AQ87" i="3"/>
  <c r="AH63" i="3"/>
  <c r="AQ16" i="3"/>
  <c r="AQ83" i="3"/>
  <c r="AQ89" i="3"/>
  <c r="AQ52" i="3"/>
  <c r="AH21" i="3"/>
  <c r="AH16" i="3"/>
  <c r="AQ26" i="3"/>
  <c r="AH96" i="3"/>
  <c r="AQ107" i="3"/>
  <c r="AQ82" i="3"/>
  <c r="AQ53" i="3"/>
  <c r="AH61" i="3"/>
  <c r="AQ42" i="3"/>
  <c r="AQ77" i="3"/>
  <c r="AQ44" i="3"/>
  <c r="AQ74" i="3"/>
  <c r="AH115" i="3"/>
  <c r="AQ75" i="3"/>
  <c r="AH53" i="3"/>
  <c r="AH114" i="3"/>
  <c r="AH62" i="3"/>
  <c r="AQ63" i="3"/>
  <c r="AQ46" i="3"/>
  <c r="AQ37" i="3"/>
  <c r="AF79" i="3"/>
  <c r="AF73" i="3"/>
  <c r="AF56" i="3"/>
  <c r="AF74" i="3"/>
  <c r="AF41" i="3"/>
  <c r="AF75" i="3"/>
  <c r="AF21" i="3"/>
  <c r="AF94" i="3"/>
  <c r="AF65" i="3"/>
  <c r="AF76" i="3"/>
  <c r="AF111" i="3"/>
  <c r="AF39" i="3"/>
  <c r="AF102" i="3"/>
  <c r="AF92" i="3"/>
  <c r="AF103" i="3"/>
  <c r="AF53" i="3"/>
  <c r="AF91" i="3"/>
  <c r="AF101" i="3"/>
  <c r="AF58" i="3"/>
  <c r="AF83" i="3"/>
  <c r="AF84" i="3"/>
  <c r="AF42" i="3"/>
  <c r="AF55" i="3"/>
  <c r="AF44" i="3"/>
  <c r="AF57" i="3"/>
  <c r="AF69" i="3"/>
  <c r="AF46" i="3"/>
  <c r="AF108" i="3"/>
  <c r="AF86" i="3"/>
  <c r="AF18" i="3"/>
  <c r="AF95" i="3"/>
  <c r="AF82" i="3"/>
  <c r="AF51" i="3"/>
  <c r="AF109" i="3"/>
  <c r="AF100" i="3"/>
  <c r="AF33" i="3"/>
  <c r="AF64" i="3"/>
  <c r="AF110" i="3"/>
  <c r="AF90" i="3"/>
  <c r="AF35" i="3"/>
  <c r="AF31" i="3"/>
  <c r="AF50" i="3"/>
  <c r="AF16" i="3"/>
  <c r="AF62" i="3"/>
  <c r="AF115" i="3"/>
  <c r="AF68" i="3"/>
  <c r="AN68" i="3" s="1"/>
  <c r="AF37" i="3"/>
  <c r="AN37" i="3" s="1"/>
  <c r="AF45" i="3"/>
  <c r="AN45" i="3" s="1"/>
  <c r="AF66" i="3"/>
  <c r="AN66" i="3" s="1"/>
  <c r="AF17" i="3"/>
  <c r="AN17" i="3" s="1"/>
  <c r="AF112" i="3"/>
  <c r="AN112" i="3" s="1"/>
  <c r="AF85" i="3"/>
  <c r="AN85" i="3" s="1"/>
  <c r="AF89" i="3"/>
  <c r="AN89" i="3" s="1"/>
  <c r="AF78" i="3"/>
  <c r="AN78" i="3" s="1"/>
  <c r="AF113" i="3"/>
  <c r="AN113" i="3" s="1"/>
  <c r="AF54" i="3"/>
  <c r="AN54" i="3" s="1"/>
  <c r="AF96" i="3"/>
  <c r="AN96" i="3" s="1"/>
  <c r="AF24" i="3"/>
  <c r="AN24" i="3" s="1"/>
  <c r="AF25" i="3"/>
  <c r="AN25" i="3" s="1"/>
  <c r="AF36" i="3"/>
  <c r="AN36" i="3" s="1"/>
  <c r="AF49" i="3"/>
  <c r="AN49" i="3" s="1"/>
  <c r="AF40" i="3"/>
  <c r="AN40" i="3" s="1"/>
  <c r="AF71" i="3"/>
  <c r="AN71" i="3" s="1"/>
  <c r="AF81" i="3"/>
  <c r="AN81" i="3" s="1"/>
  <c r="AF19" i="3"/>
  <c r="AN19" i="3" s="1"/>
  <c r="AF97" i="3"/>
  <c r="AN97" i="3" s="1"/>
  <c r="AF28" i="3"/>
  <c r="AN28" i="3" s="1"/>
  <c r="AF72" i="3"/>
  <c r="AN72" i="3" s="1"/>
  <c r="AF34" i="3"/>
  <c r="AN34" i="3" s="1"/>
  <c r="AF32" i="3"/>
  <c r="AN32" i="3" s="1"/>
  <c r="AF22" i="3"/>
  <c r="AN22" i="3" s="1"/>
  <c r="AF87" i="3"/>
  <c r="AN87" i="3" s="1"/>
  <c r="AF104" i="3"/>
  <c r="AN104" i="3" s="1"/>
  <c r="AF15" i="3"/>
  <c r="AN15" i="3" s="1"/>
  <c r="AF77" i="3"/>
  <c r="AN77" i="3" s="1"/>
  <c r="AF30" i="3"/>
  <c r="AN30" i="3" s="1"/>
  <c r="AF38" i="3"/>
  <c r="AN38" i="3" s="1"/>
  <c r="AF63" i="3"/>
  <c r="AN63" i="3" s="1"/>
  <c r="AF60" i="3"/>
  <c r="AN60" i="3" s="1"/>
  <c r="AF67" i="3"/>
  <c r="AN67" i="3" s="1"/>
  <c r="AF52" i="3"/>
  <c r="AN52" i="3" s="1"/>
  <c r="AF48" i="3"/>
  <c r="AN48" i="3" s="1"/>
  <c r="AF88" i="3"/>
  <c r="AN88" i="3" s="1"/>
  <c r="AF98" i="3"/>
  <c r="AN98" i="3" s="1"/>
  <c r="AF47" i="3"/>
  <c r="AN47" i="3" s="1"/>
  <c r="AF27" i="3"/>
  <c r="AN27" i="3" s="1"/>
  <c r="AF20" i="3"/>
  <c r="AN20" i="3" s="1"/>
  <c r="AF59" i="3"/>
  <c r="AN59" i="3" s="1"/>
  <c r="AF99" i="3"/>
  <c r="AN99" i="3" s="1"/>
  <c r="AF23" i="3"/>
  <c r="AN23" i="3" s="1"/>
  <c r="AF70" i="3"/>
  <c r="AN70" i="3" s="1"/>
  <c r="AF107" i="3"/>
  <c r="AN107" i="3" s="1"/>
  <c r="AF80" i="3"/>
  <c r="AN80" i="3" s="1"/>
  <c r="AF43" i="3"/>
  <c r="AN43" i="3" s="1"/>
  <c r="AF93" i="3"/>
  <c r="AN93" i="3" s="1"/>
  <c r="AF106" i="3"/>
  <c r="AN106" i="3" s="1"/>
  <c r="AF61" i="3"/>
  <c r="AN61" i="3" s="1"/>
  <c r="AF105" i="3"/>
  <c r="AN105" i="3" s="1"/>
  <c r="AF26" i="3"/>
  <c r="AN26" i="3" s="1"/>
  <c r="AF114" i="3"/>
  <c r="AN114" i="3" s="1"/>
  <c r="AF29" i="3"/>
  <c r="AN29" i="3" s="1"/>
  <c r="AN62" i="3"/>
  <c r="AN16" i="3"/>
  <c r="AN50" i="3"/>
  <c r="AN31" i="3"/>
  <c r="AN35" i="3"/>
  <c r="AN90" i="3"/>
  <c r="AN110" i="3"/>
  <c r="AN64" i="3"/>
  <c r="AN33" i="3"/>
  <c r="AN100" i="3"/>
  <c r="AN109" i="3"/>
  <c r="AN51" i="3"/>
  <c r="AN82" i="3"/>
  <c r="AN95" i="3"/>
  <c r="AN18" i="3"/>
  <c r="AN86" i="3"/>
  <c r="AN108" i="3"/>
  <c r="AN46" i="3"/>
  <c r="AN69" i="3"/>
  <c r="AN57" i="3"/>
  <c r="AN44" i="3"/>
  <c r="AN55" i="3"/>
  <c r="AN42" i="3"/>
  <c r="AN84" i="3"/>
  <c r="AN83" i="3"/>
  <c r="AN58" i="3"/>
  <c r="AN101" i="3"/>
  <c r="AN91" i="3"/>
  <c r="AN53" i="3"/>
  <c r="AN103" i="3"/>
  <c r="AN92" i="3"/>
  <c r="AN102" i="3"/>
  <c r="AN39" i="3"/>
  <c r="AN111" i="3"/>
  <c r="AN76" i="3"/>
  <c r="AN65" i="3"/>
  <c r="AN94" i="3"/>
  <c r="AN21" i="3"/>
  <c r="AN75" i="3"/>
  <c r="AN41" i="3"/>
  <c r="AN74" i="3"/>
  <c r="AN56" i="3"/>
  <c r="AN73" i="3"/>
  <c r="AN79" i="3"/>
  <c r="AN115" i="3"/>
  <c r="AO115" i="3"/>
  <c r="AO94" i="3"/>
  <c r="AO53" i="3"/>
  <c r="AO44" i="3"/>
  <c r="AO82" i="3"/>
  <c r="AO35" i="3"/>
  <c r="AO105" i="3"/>
  <c r="AO23" i="3"/>
  <c r="AO48" i="3"/>
  <c r="AO15" i="3"/>
  <c r="AO97" i="3"/>
  <c r="AO24" i="3"/>
  <c r="AO17" i="3"/>
  <c r="AI62" i="3"/>
  <c r="AR42" i="3"/>
  <c r="AI21" i="3"/>
  <c r="AR71" i="3"/>
  <c r="AR98" i="3"/>
  <c r="AI55" i="3"/>
  <c r="AI59" i="3"/>
  <c r="AI78" i="3"/>
  <c r="AR43" i="3"/>
  <c r="AR23" i="3"/>
  <c r="AR55" i="3"/>
  <c r="AI46" i="3"/>
  <c r="AI32" i="3"/>
  <c r="AR110" i="3"/>
  <c r="AR97" i="3"/>
  <c r="AI66" i="3"/>
  <c r="AR67" i="3"/>
  <c r="AI97" i="3"/>
  <c r="AI112" i="3"/>
  <c r="AI28" i="3"/>
  <c r="AR57" i="3"/>
  <c r="AI87" i="3"/>
  <c r="AZ112" i="3"/>
  <c r="AL16" i="3"/>
  <c r="AL57" i="3"/>
  <c r="AL73" i="3"/>
  <c r="AW39" i="3"/>
  <c r="AL35" i="3"/>
  <c r="AL114" i="3"/>
  <c r="AZ47" i="3"/>
  <c r="AW54" i="3"/>
  <c r="AL28" i="3"/>
  <c r="AL95" i="3"/>
  <c r="AW77" i="3"/>
  <c r="AW26" i="3"/>
  <c r="AL19" i="3"/>
  <c r="AL58" i="3"/>
  <c r="AI84" i="3"/>
  <c r="AI111" i="3"/>
  <c r="AR95" i="3"/>
  <c r="AR28" i="3"/>
  <c r="AL90" i="3"/>
  <c r="AZ23" i="3"/>
  <c r="AZ61" i="3"/>
  <c r="AL109" i="3"/>
  <c r="AL25" i="3"/>
  <c r="AZ109" i="3"/>
  <c r="AL106" i="3"/>
  <c r="AL89" i="3"/>
  <c r="AZ98" i="3"/>
  <c r="AW69" i="3"/>
  <c r="AO110" i="3"/>
  <c r="AR44" i="3"/>
  <c r="AI108" i="3"/>
  <c r="AI18" i="3"/>
  <c r="AZ63" i="3"/>
  <c r="AL42" i="3"/>
  <c r="AL102" i="3"/>
  <c r="AO79" i="3"/>
  <c r="AO65" i="3"/>
  <c r="AO91" i="3"/>
  <c r="AO57" i="3"/>
  <c r="AO51" i="3"/>
  <c r="AO31" i="3"/>
  <c r="AO61" i="3"/>
  <c r="AO99" i="3"/>
  <c r="AO52" i="3"/>
  <c r="AO104" i="3"/>
  <c r="AO19" i="3"/>
  <c r="AO96" i="3"/>
  <c r="AO66" i="3"/>
  <c r="AI114" i="3"/>
  <c r="AI61" i="3"/>
  <c r="AR52" i="3"/>
  <c r="AR84" i="3"/>
  <c r="AR58" i="3"/>
  <c r="AR65" i="3"/>
  <c r="AR99" i="3"/>
  <c r="AR104" i="3"/>
  <c r="AR80" i="3"/>
  <c r="AR72" i="3"/>
  <c r="AR73" i="3"/>
  <c r="AR49" i="3"/>
  <c r="AI35" i="3"/>
  <c r="AR30" i="3"/>
  <c r="AI101" i="3"/>
  <c r="AI70" i="3"/>
  <c r="AR60" i="3"/>
  <c r="AI107" i="3"/>
  <c r="AR21" i="3"/>
  <c r="AI19" i="3"/>
  <c r="AI40" i="3"/>
  <c r="AI113" i="3"/>
  <c r="AZ78" i="3"/>
  <c r="AL21" i="3"/>
  <c r="AL80" i="3"/>
  <c r="AW114" i="3"/>
  <c r="AW45" i="3"/>
  <c r="AL61" i="3"/>
  <c r="AL70" i="3"/>
  <c r="AW31" i="3"/>
  <c r="AZ105" i="3"/>
  <c r="AL40" i="3"/>
  <c r="AL82" i="3"/>
  <c r="AZ83" i="3"/>
  <c r="AZ26" i="3"/>
  <c r="AL26" i="3"/>
  <c r="AL56" i="3"/>
  <c r="AR76" i="3"/>
  <c r="AI106" i="3"/>
  <c r="AI74" i="3"/>
  <c r="AI24" i="3"/>
  <c r="AL99" i="3"/>
  <c r="AZ35" i="3"/>
  <c r="AZ29" i="3"/>
  <c r="AL104" i="3"/>
  <c r="AL24" i="3"/>
  <c r="AW115" i="3"/>
  <c r="AL37" i="3"/>
  <c r="AL59" i="3"/>
  <c r="AZ68" i="3"/>
  <c r="F48" i="3"/>
  <c r="G48" i="3" s="1"/>
  <c r="AO92" i="3"/>
  <c r="AO36" i="3"/>
  <c r="AR87" i="3"/>
  <c r="AR91" i="3"/>
  <c r="AI95" i="3"/>
  <c r="AI30" i="3"/>
  <c r="AW35" i="3"/>
  <c r="AZ27" i="3"/>
  <c r="AW87" i="3"/>
  <c r="AL33" i="3"/>
  <c r="AO73" i="3"/>
  <c r="AO76" i="3"/>
  <c r="AO101" i="3"/>
  <c r="AO69" i="3"/>
  <c r="AO109" i="3"/>
  <c r="AO50" i="3"/>
  <c r="AO106" i="3"/>
  <c r="AO59" i="3"/>
  <c r="AO67" i="3"/>
  <c r="AO87" i="3"/>
  <c r="AO81" i="3"/>
  <c r="AO54" i="3"/>
  <c r="AO45" i="3"/>
  <c r="AI53" i="3"/>
  <c r="AR53" i="3"/>
  <c r="AR89" i="3"/>
  <c r="AR51" i="3"/>
  <c r="AR40" i="3"/>
  <c r="AI99" i="3"/>
  <c r="AI31" i="3"/>
  <c r="AI29" i="3"/>
  <c r="AI102" i="3"/>
  <c r="AR102" i="3"/>
  <c r="AR45" i="3"/>
  <c r="AR108" i="3"/>
  <c r="AR39" i="3"/>
  <c r="AI49" i="3"/>
  <c r="AI64" i="3"/>
  <c r="AI68" i="3"/>
  <c r="AI109" i="3"/>
  <c r="AI67" i="3"/>
  <c r="AR18" i="3"/>
  <c r="AR22" i="3"/>
  <c r="AR47" i="3"/>
  <c r="AI42" i="3"/>
  <c r="AZ101" i="3"/>
  <c r="AL31" i="3"/>
  <c r="AL111" i="3"/>
  <c r="AZ50" i="3"/>
  <c r="AW98" i="3"/>
  <c r="AL60" i="3"/>
  <c r="AW90" i="3"/>
  <c r="AW25" i="3"/>
  <c r="AW62" i="3"/>
  <c r="AL53" i="3"/>
  <c r="AL62" i="3"/>
  <c r="AW107" i="3"/>
  <c r="AW15" i="3"/>
  <c r="AL27" i="3"/>
  <c r="AL87" i="3"/>
  <c r="AI79" i="3"/>
  <c r="AI71" i="3"/>
  <c r="AR70" i="3"/>
  <c r="AI36" i="3"/>
  <c r="AL76" i="3"/>
  <c r="AZ28" i="3"/>
  <c r="AW28" i="3"/>
  <c r="AL81" i="3"/>
  <c r="AZ100" i="3"/>
  <c r="AW21" i="3"/>
  <c r="AW40" i="3"/>
  <c r="AL69" i="3"/>
  <c r="AW22" i="3"/>
  <c r="AO18" i="3"/>
  <c r="AO72" i="3"/>
  <c r="AI100" i="3"/>
  <c r="AI33" i="3"/>
  <c r="AI85" i="3"/>
  <c r="AZ41" i="3"/>
  <c r="AL107" i="3"/>
  <c r="AR103" i="3"/>
  <c r="AW33" i="3"/>
  <c r="AZ104" i="3"/>
  <c r="AO56" i="3"/>
  <c r="AO111" i="3"/>
  <c r="AO58" i="3"/>
  <c r="AO46" i="3"/>
  <c r="AO100" i="3"/>
  <c r="AO16" i="3"/>
  <c r="AO93" i="3"/>
  <c r="AO20" i="3"/>
  <c r="AO60" i="3"/>
  <c r="AO22" i="3"/>
  <c r="AO71" i="3"/>
  <c r="AO113" i="3"/>
  <c r="AO37" i="3"/>
  <c r="AR75" i="3"/>
  <c r="AR82" i="3"/>
  <c r="AR83" i="3"/>
  <c r="AR29" i="3"/>
  <c r="AI80" i="3"/>
  <c r="AR35" i="3"/>
  <c r="AR78" i="3"/>
  <c r="AR61" i="3"/>
  <c r="AI52" i="3"/>
  <c r="AI22" i="3"/>
  <c r="AR56" i="3"/>
  <c r="AI91" i="3"/>
  <c r="AI41" i="3"/>
  <c r="AR101" i="3"/>
  <c r="AR48" i="3"/>
  <c r="AI34" i="3"/>
  <c r="AR15" i="3"/>
  <c r="AI98" i="3"/>
  <c r="AI38" i="3"/>
  <c r="AI94" i="3"/>
  <c r="AR96" i="3"/>
  <c r="AR41" i="3"/>
  <c r="AZ82" i="3"/>
  <c r="AL36" i="3"/>
  <c r="AL47" i="3"/>
  <c r="AW41" i="3"/>
  <c r="AW16" i="3"/>
  <c r="AL83" i="3"/>
  <c r="AW110" i="3"/>
  <c r="AW60" i="3"/>
  <c r="AW73" i="3"/>
  <c r="AL52" i="3"/>
  <c r="AW23" i="3"/>
  <c r="AW101" i="3"/>
  <c r="AZ52" i="3"/>
  <c r="AL39" i="3"/>
  <c r="AL50" i="3"/>
  <c r="AR66" i="3"/>
  <c r="AR93" i="3"/>
  <c r="AR38" i="3"/>
  <c r="AL86" i="3"/>
  <c r="AL93" i="3"/>
  <c r="AW47" i="3"/>
  <c r="AL63" i="3"/>
  <c r="AL51" i="3"/>
  <c r="AW18" i="3"/>
  <c r="AW81" i="3"/>
  <c r="AL46" i="3"/>
  <c r="AL100" i="3"/>
  <c r="AZ107" i="3"/>
  <c r="AO107" i="3"/>
  <c r="AI76" i="3"/>
  <c r="AR106" i="3"/>
  <c r="AI72" i="3"/>
  <c r="AI82" i="3"/>
  <c r="AL91" i="3"/>
  <c r="AZ59" i="3"/>
  <c r="AZ67" i="3"/>
  <c r="AL88" i="3"/>
  <c r="AO74" i="3"/>
  <c r="AO39" i="3"/>
  <c r="AO83" i="3"/>
  <c r="AO108" i="3"/>
  <c r="AO33" i="3"/>
  <c r="AO62" i="3"/>
  <c r="AO43" i="3"/>
  <c r="AO27" i="3"/>
  <c r="AO63" i="3"/>
  <c r="AO32" i="3"/>
  <c r="AO40" i="3"/>
  <c r="AO78" i="3"/>
  <c r="AO68" i="3"/>
  <c r="AI115" i="3"/>
  <c r="AR107" i="3"/>
  <c r="AR16" i="3"/>
  <c r="AR20" i="3"/>
  <c r="AI26" i="3"/>
  <c r="AI43" i="3"/>
  <c r="AI92" i="3"/>
  <c r="AR64" i="3"/>
  <c r="AI17" i="3"/>
  <c r="AI39" i="3"/>
  <c r="AI75" i="3"/>
  <c r="AI56" i="3"/>
  <c r="AR88" i="3"/>
  <c r="AR32" i="3"/>
  <c r="AR69" i="3"/>
  <c r="AR24" i="3"/>
  <c r="AI83" i="3"/>
  <c r="AR85" i="3"/>
  <c r="AI69" i="3"/>
  <c r="AI73" i="3"/>
  <c r="C69" i="3"/>
  <c r="AR100" i="3"/>
  <c r="AW19" i="3"/>
  <c r="AL77" i="3"/>
  <c r="AL78" i="3"/>
  <c r="AZ108" i="3"/>
  <c r="AZ53" i="3"/>
  <c r="AL113" i="3"/>
  <c r="AL32" i="3"/>
  <c r="AZ58" i="3"/>
  <c r="AW105" i="3"/>
  <c r="AL75" i="3"/>
  <c r="AW95" i="3"/>
  <c r="AW96" i="3"/>
  <c r="AZ70" i="3"/>
  <c r="AL108" i="3"/>
  <c r="AL54" i="3"/>
  <c r="AI93" i="3"/>
  <c r="AI57" i="3"/>
  <c r="AR79" i="3"/>
  <c r="AL55" i="3"/>
  <c r="AL41" i="3"/>
  <c r="AZ111" i="3"/>
  <c r="AL84" i="3"/>
  <c r="AL115" i="3"/>
  <c r="AW67" i="3"/>
  <c r="AW44" i="3"/>
  <c r="AL110" i="3"/>
  <c r="AL38" i="3"/>
  <c r="AZ64" i="3"/>
  <c r="AO42" i="3"/>
  <c r="AO30" i="3"/>
  <c r="AR46" i="3"/>
  <c r="AR50" i="3"/>
  <c r="AI77" i="3"/>
  <c r="AL20" i="3"/>
  <c r="AL98" i="3"/>
  <c r="AR112" i="3"/>
  <c r="AZ24" i="3"/>
  <c r="AO41" i="3"/>
  <c r="AO102" i="3"/>
  <c r="AO84" i="3"/>
  <c r="AO86" i="3"/>
  <c r="AO64" i="3"/>
  <c r="AO29" i="3"/>
  <c r="AO80" i="3"/>
  <c r="AO47" i="3"/>
  <c r="AO38" i="3"/>
  <c r="AO34" i="3"/>
  <c r="AO49" i="3"/>
  <c r="AO89" i="3"/>
  <c r="AR37" i="3"/>
  <c r="AR74" i="3"/>
  <c r="AI96" i="3"/>
  <c r="AI63" i="3"/>
  <c r="AI47" i="3"/>
  <c r="AR90" i="3"/>
  <c r="AI45" i="3"/>
  <c r="AI15" i="3"/>
  <c r="AI20" i="3"/>
  <c r="AI81" i="3"/>
  <c r="AR109" i="3"/>
  <c r="AI50" i="3"/>
  <c r="AR62" i="3"/>
  <c r="AR25" i="3"/>
  <c r="AR92" i="3"/>
  <c r="AR86" i="3"/>
  <c r="AI51" i="3"/>
  <c r="AI60" i="3"/>
  <c r="AR36" i="3"/>
  <c r="AI27" i="3"/>
  <c r="AR81" i="3"/>
  <c r="AI89" i="3"/>
  <c r="AZ81" i="3"/>
  <c r="AZ99" i="3"/>
  <c r="AL68" i="3"/>
  <c r="AW93" i="3"/>
  <c r="AZ56" i="3"/>
  <c r="AL17" i="3"/>
  <c r="AL49" i="3"/>
  <c r="AL101" i="3"/>
  <c r="AW50" i="3"/>
  <c r="AW59" i="3"/>
  <c r="AL105" i="3"/>
  <c r="AW57" i="3"/>
  <c r="AW43" i="3"/>
  <c r="AZ90" i="3"/>
  <c r="AL85" i="3"/>
  <c r="AZ17" i="3"/>
  <c r="AI65" i="3"/>
  <c r="AR105" i="3"/>
  <c r="AI104" i="3"/>
  <c r="AL74" i="3"/>
  <c r="AL29" i="3"/>
  <c r="AZ74" i="3"/>
  <c r="AZ73" i="3"/>
  <c r="AL92" i="3"/>
  <c r="C48" i="3"/>
  <c r="D48" i="3" s="1"/>
  <c r="AZ34" i="3"/>
  <c r="AL79" i="3"/>
  <c r="AL44" i="3"/>
  <c r="AZ76" i="3"/>
  <c r="AO75" i="3"/>
  <c r="AR19" i="3"/>
  <c r="AR111" i="3"/>
  <c r="AI54" i="3"/>
  <c r="AZ113" i="3"/>
  <c r="AL15" i="3"/>
  <c r="AI88" i="3"/>
  <c r="AL45" i="3"/>
  <c r="AO21" i="3"/>
  <c r="AO103" i="3"/>
  <c r="AO55" i="3"/>
  <c r="AO95" i="3"/>
  <c r="AO90" i="3"/>
  <c r="AO26" i="3"/>
  <c r="AO70" i="3"/>
  <c r="AO88" i="3"/>
  <c r="AO77" i="3"/>
  <c r="AO28" i="3"/>
  <c r="AO25" i="3"/>
  <c r="AO112" i="3"/>
  <c r="AR63" i="3"/>
  <c r="AR77" i="3"/>
  <c r="AI16" i="3"/>
  <c r="AI23" i="3"/>
  <c r="AR27" i="3"/>
  <c r="AI48" i="3"/>
  <c r="AI105" i="3"/>
  <c r="AI86" i="3"/>
  <c r="AR115" i="3"/>
  <c r="AI37" i="3"/>
  <c r="AR54" i="3"/>
  <c r="AR114" i="3"/>
  <c r="AR68" i="3"/>
  <c r="AI25" i="3"/>
  <c r="AI90" i="3"/>
  <c r="AR34" i="3"/>
  <c r="AR31" i="3"/>
  <c r="AI110" i="3"/>
  <c r="AI103" i="3"/>
  <c r="AR17" i="3"/>
  <c r="AR33" i="3"/>
  <c r="AI58" i="3"/>
  <c r="AW108" i="3"/>
  <c r="AZ66" i="3"/>
  <c r="AL66" i="3"/>
  <c r="AL23" i="3"/>
  <c r="AW91" i="3"/>
  <c r="AL30" i="3"/>
  <c r="AL103" i="3"/>
  <c r="AZ46" i="3"/>
  <c r="AW29" i="3"/>
  <c r="AL34" i="3"/>
  <c r="AL64" i="3"/>
  <c r="AL94" i="3"/>
  <c r="AZ36" i="3"/>
  <c r="AZ69" i="3"/>
  <c r="AL97" i="3"/>
  <c r="AL96" i="3"/>
  <c r="AR113" i="3"/>
  <c r="AR59" i="3"/>
  <c r="AR94" i="3"/>
  <c r="AL65" i="3"/>
  <c r="AZ110" i="3"/>
  <c r="AW111" i="3"/>
  <c r="AL71" i="3"/>
  <c r="AL43" i="3"/>
  <c r="AW66" i="3"/>
  <c r="AW112" i="3"/>
  <c r="AL112" i="3"/>
  <c r="AL18" i="3"/>
  <c r="AW83" i="3"/>
  <c r="AO114" i="3"/>
  <c r="AO98" i="3"/>
  <c r="AO85" i="3"/>
  <c r="AR26" i="3"/>
  <c r="AI44" i="3"/>
  <c r="AZ84" i="3"/>
  <c r="AL72" i="3"/>
  <c r="AL67" i="3"/>
  <c r="AL22" i="3"/>
  <c r="AL48" i="3"/>
  <c r="AT66" i="3" l="1"/>
  <c r="AT26" i="3"/>
  <c r="AT91" i="3"/>
  <c r="AT19" i="3"/>
  <c r="AT84" i="3"/>
  <c r="AT44" i="3"/>
  <c r="AT109" i="3"/>
  <c r="AT110" i="3"/>
  <c r="AT79" i="3"/>
  <c r="AT115" i="3"/>
  <c r="AT94" i="3"/>
  <c r="AT88" i="3"/>
  <c r="AT114" i="3"/>
  <c r="AT70" i="3"/>
  <c r="AT74" i="3"/>
  <c r="AT34" i="3"/>
  <c r="AT99" i="3"/>
  <c r="AT27" i="3"/>
  <c r="AT92" i="3"/>
  <c r="AT53" i="3"/>
  <c r="AT15" i="3"/>
  <c r="AT22" i="3"/>
  <c r="AT87" i="3"/>
  <c r="AT32" i="3"/>
  <c r="AT23" i="3"/>
  <c r="AT112" i="3"/>
  <c r="AT28" i="3"/>
  <c r="AT45" i="3"/>
  <c r="AT82" i="3"/>
  <c r="AT42" i="3"/>
  <c r="AT107" i="3"/>
  <c r="AT35" i="3"/>
  <c r="AT100" i="3"/>
  <c r="AT61" i="3"/>
  <c r="AT21" i="3"/>
  <c r="AT30" i="3"/>
  <c r="AT95" i="3"/>
  <c r="AT40" i="3"/>
  <c r="AT31" i="3"/>
  <c r="AT24" i="3"/>
  <c r="AT49" i="3"/>
  <c r="AT96" i="3"/>
  <c r="AT25" i="3"/>
  <c r="AT90" i="3"/>
  <c r="AT51" i="3"/>
  <c r="AT16" i="3"/>
  <c r="AT43" i="3"/>
  <c r="AT108" i="3"/>
  <c r="AT69" i="3"/>
  <c r="AT37" i="3"/>
  <c r="AT38" i="3"/>
  <c r="AT103" i="3"/>
  <c r="AT57" i="3"/>
  <c r="AT39" i="3"/>
  <c r="AT50" i="3"/>
  <c r="AT105" i="3"/>
  <c r="AT33" i="3"/>
  <c r="AT98" i="3"/>
  <c r="AT59" i="3"/>
  <c r="AT29" i="3"/>
  <c r="AT52" i="3"/>
  <c r="AT17" i="3"/>
  <c r="AT77" i="3"/>
  <c r="AT46" i="3"/>
  <c r="AT47" i="3"/>
  <c r="AT111" i="3"/>
  <c r="AT73" i="3"/>
  <c r="AT48" i="3"/>
  <c r="AT65" i="3"/>
  <c r="AT75" i="3"/>
  <c r="AT93" i="3"/>
  <c r="AT64" i="3"/>
  <c r="AT41" i="3"/>
  <c r="AT106" i="3"/>
  <c r="AT67" i="3"/>
  <c r="AT54" i="3"/>
  <c r="AT60" i="3"/>
  <c r="AT20" i="3"/>
  <c r="AT85" i="3"/>
  <c r="AT62" i="3"/>
  <c r="AT55" i="3"/>
  <c r="AT80" i="3"/>
  <c r="AT89" i="3"/>
  <c r="AT56" i="3"/>
  <c r="AT81" i="3"/>
  <c r="AT68" i="3"/>
  <c r="AT97" i="3"/>
  <c r="AT58" i="3"/>
  <c r="AT18" i="3"/>
  <c r="AT83" i="3"/>
  <c r="AT102" i="3"/>
  <c r="AT76" i="3"/>
  <c r="AT36" i="3"/>
  <c r="AT101" i="3"/>
  <c r="AT86" i="3"/>
  <c r="AT71" i="3"/>
  <c r="AT104" i="3"/>
  <c r="AT113" i="3"/>
  <c r="AT72" i="3"/>
  <c r="AT78" i="3"/>
  <c r="AT63" i="3"/>
  <c r="D69" i="3"/>
</calcChain>
</file>

<file path=xl/sharedStrings.xml><?xml version="1.0" encoding="utf-8"?>
<sst xmlns="http://schemas.openxmlformats.org/spreadsheetml/2006/main" count="105" uniqueCount="68">
  <si>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</si>
  <si>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</si>
  <si>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</si>
  <si>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</si>
  <si>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</si>
  <si>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</si>
  <si>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</si>
  <si>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</si>
  <si>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</si>
  <si>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</si>
  <si>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</si>
  <si>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</si>
  <si>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</si>
  <si>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</si>
  <si>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</si>
  <si>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Time Discretization</t>
  </si>
  <si>
    <t>Brownian Motion</t>
  </si>
  <si>
    <t>Object:</t>
  </si>
  <si>
    <t>Process</t>
  </si>
  <si>
    <t>Time Index</t>
  </si>
  <si>
    <t>Hull White Parameters:</t>
  </si>
  <si>
    <t>Time</t>
  </si>
  <si>
    <t>LeftPoints</t>
  </si>
  <si>
    <t>Pathwise Zero Coupon Bond Fair Values</t>
  </si>
  <si>
    <t>Path-wise Short-Rate</t>
  </si>
  <si>
    <t>Path-Wise Coupon Bond Fair Values</t>
  </si>
  <si>
    <t>C:\Users\Anton\workspace\lib</t>
  </si>
  <si>
    <t>Hull White Model (Short Rate)</t>
  </si>
  <si>
    <t>Correlation ( Short Rate and Intensity Intercorrelation )</t>
  </si>
  <si>
    <t>Coupon Bond</t>
  </si>
  <si>
    <t>Fair Value of Coupon Bond</t>
  </si>
  <si>
    <t>NPV and Correlated Intensity Simulation for Coupon Bond</t>
  </si>
  <si>
    <t>NPV and Lando's Intensity Simulation for Coupon Bond</t>
  </si>
  <si>
    <t>Constrained Worst Case CVA</t>
  </si>
  <si>
    <t>Lando's Approach ( Intensity as a function of the underlying )</t>
  </si>
  <si>
    <t xml:space="preserve">Parameters: </t>
  </si>
  <si>
    <t>Constructor Parameters:</t>
  </si>
  <si>
    <t>Coupon Bond Parameters:</t>
  </si>
  <si>
    <t>Product</t>
  </si>
  <si>
    <t>CVA</t>
  </si>
  <si>
    <t>Intensity Based CVA (Correlation)</t>
  </si>
  <si>
    <t xml:space="preserve">Intensity Based CVA (Lando) </t>
  </si>
  <si>
    <t>Underlying / Intensity Relation</t>
  </si>
  <si>
    <t>Short Rate / Intensity Model</t>
  </si>
  <si>
    <t>CIR Model (Intensity)</t>
  </si>
  <si>
    <t>Method Parameters:</t>
  </si>
  <si>
    <t>CVA:</t>
  </si>
  <si>
    <t>Associated to Intensity Based CVA (Correlation)</t>
  </si>
  <si>
    <t xml:space="preserve">Associated to Intensity Based CVA (Lando) </t>
  </si>
  <si>
    <t xml:space="preserve">Intensity Based CVA </t>
  </si>
  <si>
    <t>Method Call:</t>
  </si>
  <si>
    <t>Relating Underlying and Intensity</t>
  </si>
  <si>
    <t>Credit Valuation Adjustment (CVA)</t>
  </si>
  <si>
    <t>Fair Value Coupon Bond</t>
  </si>
  <si>
    <t>Output</t>
  </si>
  <si>
    <t>Product Process</t>
  </si>
  <si>
    <t>Short Rate</t>
  </si>
  <si>
    <t>Is this needed?</t>
  </si>
  <si>
    <t>Plot Data</t>
  </si>
  <si>
    <t>Path Index</t>
  </si>
  <si>
    <t xml:space="preserve">Credit Valuation Adjustment for a Coupon Bond </t>
  </si>
  <si>
    <t>Calculation</t>
  </si>
  <si>
    <t>Path-Wise Intensity (Correlation)</t>
  </si>
  <si>
    <t>Path-Wise Exp of Integrated Intensity (Correlation)</t>
  </si>
  <si>
    <t>Path-Wise Intensity (Lando)</t>
  </si>
  <si>
    <t>Path-Wise Exp of Integrated Intensity  (Lando)</t>
  </si>
  <si>
    <t>Path-wise Numeraire (from Corr Intensity NPV)</t>
  </si>
  <si>
    <t>Discounted and Floored 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</si>
</sst>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Fill="1" applyBorder="1"/>
    <xf numFmtId="0" fontId="1" fillId="0" borderId="0" xfId="0" applyFont="1" applyBorder="1"/>
    <xf numFmtId="0" fontId="0" fillId="0" borderId="6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0" fillId="9" borderId="15" xfId="0" applyFill="1" applyBorder="1"/>
    <xf numFmtId="0" fontId="0" fillId="0" borderId="2" xfId="0" applyBorder="1"/>
    <xf numFmtId="0" fontId="3" fillId="0" borderId="0" xfId="0" applyFont="1" applyBorder="1"/>
    <xf numFmtId="0" fontId="0" fillId="0" borderId="0" xfId="0" applyFill="1" applyBorder="1" applyAlignment="1">
      <alignment horizontal="left" vertical="top"/>
    </xf>
    <xf numFmtId="0" fontId="0" fillId="0" borderId="3" xfId="0" applyFill="1" applyBorder="1"/>
    <xf numFmtId="0" fontId="0" fillId="0" borderId="7" xfId="0" applyFill="1" applyBorder="1"/>
    <xf numFmtId="0" fontId="0" fillId="10" borderId="15" xfId="0" applyFill="1" applyBorder="1"/>
    <xf numFmtId="0" fontId="0" fillId="5" borderId="17" xfId="0" applyFont="1" applyFill="1" applyBorder="1"/>
    <xf numFmtId="0" fontId="0" fillId="5" borderId="15" xfId="0" applyFill="1" applyBorder="1"/>
    <xf numFmtId="0" fontId="0" fillId="5" borderId="17" xfId="0" applyFill="1" applyBorder="1"/>
    <xf numFmtId="0" fontId="0" fillId="5" borderId="18" xfId="0" applyFill="1" applyBorder="1"/>
    <xf numFmtId="0" fontId="4" fillId="0" borderId="0" xfId="0" applyFont="1" applyBorder="1"/>
    <xf numFmtId="0" fontId="0" fillId="5" borderId="12" xfId="0" applyFill="1" applyBorder="1"/>
    <xf numFmtId="0" fontId="0" fillId="10" borderId="13" xfId="0" applyFill="1" applyBorder="1"/>
    <xf numFmtId="0" fontId="0" fillId="10" borderId="16" xfId="0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7" borderId="15" xfId="0" applyFill="1" applyBorder="1"/>
    <xf numFmtId="0" fontId="0" fillId="11" borderId="15" xfId="0" applyFill="1" applyBorder="1"/>
    <xf numFmtId="0" fontId="0" fillId="0" borderId="19" xfId="0" applyBorder="1"/>
    <xf numFmtId="0" fontId="0" fillId="6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4" fillId="0" borderId="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0" xfId="0" applyFont="1" applyBorder="1"/>
    <xf numFmtId="0" fontId="8" fillId="0" borderId="0" xfId="0" applyFont="1"/>
    <xf numFmtId="0" fontId="0" fillId="0" borderId="2" xfId="0" applyFill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5" xfId="0" applyFill="1" applyBorder="1"/>
    <xf numFmtId="0" fontId="0" fillId="0" borderId="15" xfId="0" applyBorder="1"/>
    <xf numFmtId="0" fontId="0" fillId="0" borderId="16" xfId="0" applyFill="1" applyBorder="1"/>
    <xf numFmtId="0" fontId="0" fillId="0" borderId="16" xfId="0" applyBorder="1"/>
    <xf numFmtId="0" fontId="0" fillId="5" borderId="26" xfId="0" applyFill="1" applyBorder="1"/>
    <xf numFmtId="0" fontId="0" fillId="5" borderId="27" xfId="0" applyFill="1" applyBorder="1"/>
    <xf numFmtId="0" fontId="0" fillId="0" borderId="28" xfId="0" applyFill="1" applyBorder="1"/>
    <xf numFmtId="0" fontId="0" fillId="6" borderId="29" xfId="0" applyFill="1" applyBorder="1" applyAlignment="1">
      <alignment horizontal="right"/>
    </xf>
    <xf numFmtId="0" fontId="0" fillId="5" borderId="30" xfId="0" applyFill="1" applyBorder="1"/>
    <xf numFmtId="0" fontId="0" fillId="0" borderId="30" xfId="0" applyBorder="1"/>
    <xf numFmtId="0" fontId="0" fillId="0" borderId="31" xfId="0" applyBorder="1"/>
    <xf numFmtId="0" fontId="0" fillId="0" borderId="28" xfId="0" applyBorder="1"/>
    <xf numFmtId="0" fontId="7" fillId="0" borderId="0" xfId="0" applyFont="1" applyBorder="1"/>
    <xf numFmtId="0" fontId="0" fillId="6" borderId="18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5" borderId="15" xfId="0" applyFont="1" applyFill="1" applyBorder="1"/>
    <xf numFmtId="0" fontId="0" fillId="0" borderId="15" xfId="0" applyBorder="1" applyAlignment="1">
      <alignment horizontal="center"/>
    </xf>
    <xf numFmtId="0" fontId="1" fillId="5" borderId="15" xfId="0" applyFont="1" applyFill="1" applyBorder="1"/>
    <xf numFmtId="0" fontId="0" fillId="6" borderId="15" xfId="0" applyFill="1" applyBorder="1" applyAlignment="1">
      <alignment horizontal="center" vertical="top"/>
    </xf>
    <xf numFmtId="0" fontId="0" fillId="0" borderId="13" xfId="0" applyBorder="1"/>
    <xf numFmtId="0" fontId="0" fillId="0" borderId="10" xfId="0" applyBorder="1"/>
    <xf numFmtId="0" fontId="9" fillId="0" borderId="0" xfId="0" applyFo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22" xfId="0" applyBorder="1" applyAlignment="1">
      <alignment horizontal="center"/>
    </xf>
    <xf numFmtId="0" fontId="0" fillId="9" borderId="15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6" borderId="15" xfId="0" applyFill="1" applyBorder="1" applyAlignment="1">
      <alignment horizontal="right"/>
    </xf>
    <xf numFmtId="0" fontId="2" fillId="6" borderId="33" xfId="0" applyFont="1" applyFill="1" applyBorder="1" applyAlignment="1">
      <alignment horizontal="right"/>
    </xf>
    <xf numFmtId="0" fontId="0" fillId="8" borderId="32" xfId="0" applyFill="1" applyBorder="1" applyAlignment="1">
      <alignment horizontal="right"/>
    </xf>
    <xf numFmtId="0" fontId="0" fillId="0" borderId="8" xfId="0" applyFill="1" applyBorder="1"/>
    <xf numFmtId="0" fontId="0" fillId="6" borderId="37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9" borderId="13" xfId="0" applyFill="1" applyBorder="1" applyAlignment="1">
      <alignment horizontal="left"/>
    </xf>
    <xf numFmtId="0" fontId="0" fillId="5" borderId="20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Hull White</a:t>
            </a:r>
            <a:r>
              <a:rPr lang="de-DE" baseline="0"/>
              <a:t> / CIR </a:t>
            </a:r>
            <a:r>
              <a:rPr lang="de-DE"/>
              <a:t>Path</a:t>
            </a:r>
            <a:r>
              <a:rPr lang="de-DE" baseline="0"/>
              <a:t>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551321672727103E-2"/>
          <c:y val="0.12565665651046518"/>
          <c:w val="0.798512340269809"/>
          <c:h val="0.77333959271351249"/>
        </c:manualLayout>
      </c:layout>
      <c:scatterChart>
        <c:scatterStyle val="lineMarker"/>
        <c:varyColors val="0"/>
        <c:ser>
          <c:idx val="3"/>
          <c:order val="3"/>
          <c:tx>
            <c:v>Default Intensity (Correlation)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CIRTest!$AW$15:$AW$115</c:f>
              <c:numCache>
                <c:formatCode>General</c:formatCode>
                <c:ptCount val="101"/>
                <c:pt idx="0">
                  <c:v>5.0000000000000001E-3</c:v>
                </c:pt>
                <c:pt idx="1">
                  <c:v>5.2030773922317648E-3</c:v>
                </c:pt>
                <c:pt idx="2">
                  <c:v>5.4405862647724209E-3</c:v>
                </c:pt>
                <c:pt idx="3">
                  <c:v>5.9079291627619074E-3</c:v>
                </c:pt>
                <c:pt idx="4">
                  <c:v>6.7233037598551527E-3</c:v>
                </c:pt>
                <c:pt idx="5">
                  <c:v>7.101485174491739E-3</c:v>
                </c:pt>
                <c:pt idx="6">
                  <c:v>6.7757743289231821E-3</c:v>
                </c:pt>
                <c:pt idx="7">
                  <c:v>6.9061168228162296E-3</c:v>
                </c:pt>
                <c:pt idx="8">
                  <c:v>7.203525469371674E-3</c:v>
                </c:pt>
                <c:pt idx="9">
                  <c:v>6.6939818291291584E-3</c:v>
                </c:pt>
                <c:pt idx="10">
                  <c:v>6.5981733968382781E-3</c:v>
                </c:pt>
                <c:pt idx="11">
                  <c:v>6.069217911573885E-3</c:v>
                </c:pt>
                <c:pt idx="12">
                  <c:v>5.513583549182262E-3</c:v>
                </c:pt>
                <c:pt idx="13">
                  <c:v>5.3698197254634728E-3</c:v>
                </c:pt>
                <c:pt idx="14">
                  <c:v>5.4389718692733832E-3</c:v>
                </c:pt>
                <c:pt idx="15">
                  <c:v>5.9527004692633001E-3</c:v>
                </c:pt>
                <c:pt idx="16">
                  <c:v>6.4417766890281338E-3</c:v>
                </c:pt>
                <c:pt idx="17">
                  <c:v>6.3539707401161502E-3</c:v>
                </c:pt>
                <c:pt idx="18">
                  <c:v>6.083861228440483E-3</c:v>
                </c:pt>
                <c:pt idx="19">
                  <c:v>5.8660965860874992E-3</c:v>
                </c:pt>
                <c:pt idx="20">
                  <c:v>5.9135085137993239E-3</c:v>
                </c:pt>
                <c:pt idx="21">
                  <c:v>6.3861824047121664E-3</c:v>
                </c:pt>
                <c:pt idx="22">
                  <c:v>6.5977253867074226E-3</c:v>
                </c:pt>
                <c:pt idx="23">
                  <c:v>6.8230164980521693E-3</c:v>
                </c:pt>
                <c:pt idx="24">
                  <c:v>6.9547954189963547E-3</c:v>
                </c:pt>
                <c:pt idx="25">
                  <c:v>7.5296226892325449E-3</c:v>
                </c:pt>
                <c:pt idx="26">
                  <c:v>8.3765604972458989E-3</c:v>
                </c:pt>
                <c:pt idx="27">
                  <c:v>8.730911654349062E-3</c:v>
                </c:pt>
                <c:pt idx="28">
                  <c:v>8.676849377517469E-3</c:v>
                </c:pt>
                <c:pt idx="29">
                  <c:v>8.8419124184232999E-3</c:v>
                </c:pt>
                <c:pt idx="30">
                  <c:v>8.9094351932407934E-3</c:v>
                </c:pt>
                <c:pt idx="31">
                  <c:v>8.4729249939683535E-3</c:v>
                </c:pt>
                <c:pt idx="32">
                  <c:v>8.6867008355953988E-3</c:v>
                </c:pt>
                <c:pt idx="33">
                  <c:v>8.8768782502062285E-3</c:v>
                </c:pt>
                <c:pt idx="34">
                  <c:v>9.0943809549849843E-3</c:v>
                </c:pt>
                <c:pt idx="35">
                  <c:v>9.5899336533127408E-3</c:v>
                </c:pt>
                <c:pt idx="36">
                  <c:v>9.1741803016232269E-3</c:v>
                </c:pt>
                <c:pt idx="37">
                  <c:v>8.4114124225934707E-3</c:v>
                </c:pt>
                <c:pt idx="38">
                  <c:v>8.1653253349206166E-3</c:v>
                </c:pt>
                <c:pt idx="39">
                  <c:v>7.6976339306447867E-3</c:v>
                </c:pt>
                <c:pt idx="40">
                  <c:v>7.6773466990069806E-3</c:v>
                </c:pt>
                <c:pt idx="41">
                  <c:v>6.5641913791884953E-3</c:v>
                </c:pt>
                <c:pt idx="42">
                  <c:v>6.9660887964002162E-3</c:v>
                </c:pt>
                <c:pt idx="43">
                  <c:v>6.7818652902012586E-3</c:v>
                </c:pt>
                <c:pt idx="44">
                  <c:v>7.3212611577240872E-3</c:v>
                </c:pt>
                <c:pt idx="45">
                  <c:v>7.1463395693652561E-3</c:v>
                </c:pt>
                <c:pt idx="46">
                  <c:v>7.0819962114593614E-3</c:v>
                </c:pt>
                <c:pt idx="47">
                  <c:v>7.0483337779588939E-3</c:v>
                </c:pt>
                <c:pt idx="48">
                  <c:v>6.8940278731841149E-3</c:v>
                </c:pt>
                <c:pt idx="49">
                  <c:v>6.7821328508024699E-3</c:v>
                </c:pt>
                <c:pt idx="50">
                  <c:v>6.5101595995471799E-3</c:v>
                </c:pt>
                <c:pt idx="51">
                  <c:v>6.6039813708989687E-3</c:v>
                </c:pt>
                <c:pt idx="52">
                  <c:v>6.2404173203339224E-3</c:v>
                </c:pt>
                <c:pt idx="53">
                  <c:v>6.2201475837464397E-3</c:v>
                </c:pt>
                <c:pt idx="54">
                  <c:v>6.5712999326272958E-3</c:v>
                </c:pt>
                <c:pt idx="55">
                  <c:v>6.5158091720473868E-3</c:v>
                </c:pt>
                <c:pt idx="56">
                  <c:v>6.0152463164441549E-3</c:v>
                </c:pt>
                <c:pt idx="57">
                  <c:v>6.0535259026387872E-3</c:v>
                </c:pt>
                <c:pt idx="58">
                  <c:v>6.1910575402718427E-3</c:v>
                </c:pt>
                <c:pt idx="59">
                  <c:v>6.892999870205186E-3</c:v>
                </c:pt>
                <c:pt idx="60">
                  <c:v>7.0706811535466733E-3</c:v>
                </c:pt>
                <c:pt idx="61">
                  <c:v>7.1629669779182314E-3</c:v>
                </c:pt>
                <c:pt idx="62">
                  <c:v>6.7931716589508997E-3</c:v>
                </c:pt>
                <c:pt idx="63">
                  <c:v>7.5774202143987519E-3</c:v>
                </c:pt>
                <c:pt idx="64">
                  <c:v>7.7348972020645319E-3</c:v>
                </c:pt>
                <c:pt idx="65">
                  <c:v>8.0688700050349539E-3</c:v>
                </c:pt>
                <c:pt idx="66">
                  <c:v>7.9357549505656398E-3</c:v>
                </c:pt>
                <c:pt idx="67">
                  <c:v>8.1941699204918089E-3</c:v>
                </c:pt>
                <c:pt idx="68">
                  <c:v>8.4962715330661846E-3</c:v>
                </c:pt>
                <c:pt idx="69">
                  <c:v>8.2977414232108231E-3</c:v>
                </c:pt>
                <c:pt idx="70">
                  <c:v>8.1921471074218998E-3</c:v>
                </c:pt>
                <c:pt idx="71">
                  <c:v>8.4616657461460843E-3</c:v>
                </c:pt>
                <c:pt idx="72">
                  <c:v>8.3149989590190765E-3</c:v>
                </c:pt>
                <c:pt idx="73">
                  <c:v>7.925709509238172E-3</c:v>
                </c:pt>
                <c:pt idx="74">
                  <c:v>7.6410054491924308E-3</c:v>
                </c:pt>
                <c:pt idx="75">
                  <c:v>8.3112568585173123E-3</c:v>
                </c:pt>
                <c:pt idx="76">
                  <c:v>7.9679965922062924E-3</c:v>
                </c:pt>
                <c:pt idx="77">
                  <c:v>7.8379255078541953E-3</c:v>
                </c:pt>
                <c:pt idx="78">
                  <c:v>7.7166698885441209E-3</c:v>
                </c:pt>
                <c:pt idx="79">
                  <c:v>7.8669855981934097E-3</c:v>
                </c:pt>
                <c:pt idx="80">
                  <c:v>7.7255915097737722E-3</c:v>
                </c:pt>
                <c:pt idx="81">
                  <c:v>7.6041992729229029E-3</c:v>
                </c:pt>
                <c:pt idx="82">
                  <c:v>7.3762044620753579E-3</c:v>
                </c:pt>
                <c:pt idx="83">
                  <c:v>7.2298771051097646E-3</c:v>
                </c:pt>
                <c:pt idx="84">
                  <c:v>6.8491181898098982E-3</c:v>
                </c:pt>
                <c:pt idx="85">
                  <c:v>6.8856441212143136E-3</c:v>
                </c:pt>
                <c:pt idx="86">
                  <c:v>7.6038746670282409E-3</c:v>
                </c:pt>
                <c:pt idx="87">
                  <c:v>7.6750938999822172E-3</c:v>
                </c:pt>
                <c:pt idx="88">
                  <c:v>7.2613705187318115E-3</c:v>
                </c:pt>
                <c:pt idx="89">
                  <c:v>7.8473792866873542E-3</c:v>
                </c:pt>
                <c:pt idx="90">
                  <c:v>6.8787512418530478E-3</c:v>
                </c:pt>
                <c:pt idx="91">
                  <c:v>6.9950204318721511E-3</c:v>
                </c:pt>
                <c:pt idx="92">
                  <c:v>7.0976833948061119E-3</c:v>
                </c:pt>
                <c:pt idx="93">
                  <c:v>7.320099600923855E-3</c:v>
                </c:pt>
                <c:pt idx="94">
                  <c:v>8.214335221916334E-3</c:v>
                </c:pt>
                <c:pt idx="95">
                  <c:v>8.2128957612273585E-3</c:v>
                </c:pt>
                <c:pt idx="96">
                  <c:v>8.152709851682087E-3</c:v>
                </c:pt>
                <c:pt idx="97">
                  <c:v>7.4061524917081985E-3</c:v>
                </c:pt>
                <c:pt idx="98">
                  <c:v>7.7619549220910491E-3</c:v>
                </c:pt>
                <c:pt idx="99">
                  <c:v>7.5438462735422113E-3</c:v>
                </c:pt>
                <c:pt idx="100">
                  <c:v>7.9092468827312423E-3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37E-48AE-A794-F8F73F42C6F8}"/>
            </c:ext>
          </c:extLst>
        </c:ser>
        <c:ser>
          <c:idx val="5"/>
          <c:order val="5"/>
          <c:tx>
            <c:v>Intensity (Lando)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CIRTest!$BC$15:$BC$115</c:f>
              <c:numCache>
                <c:formatCode>General</c:formatCode>
                <c:ptCount val="101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8.1994499361083897E-3</c:v>
                </c:pt>
                <c:pt idx="32">
                  <c:v>4.7456474800022172E-3</c:v>
                </c:pt>
                <c:pt idx="33">
                  <c:v>3.7979230919521281E-3</c:v>
                </c:pt>
                <c:pt idx="34">
                  <c:v>1.2138047242652904E-2</c:v>
                </c:pt>
                <c:pt idx="35">
                  <c:v>3.6377046662573964E-2</c:v>
                </c:pt>
                <c:pt idx="36">
                  <c:v>2.2213611084307083E-2</c:v>
                </c:pt>
                <c:pt idx="37">
                  <c:v>7.349254336531677E-3</c:v>
                </c:pt>
                <c:pt idx="38">
                  <c:v>1.5107681731685904E-2</c:v>
                </c:pt>
                <c:pt idx="39">
                  <c:v>1.0229563670984244E-2</c:v>
                </c:pt>
                <c:pt idx="40">
                  <c:v>4.1091433270529151E-3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1.577222281829159E-2</c:v>
                </c:pt>
                <c:pt idx="65">
                  <c:v>2.3966787402774761E-2</c:v>
                </c:pt>
                <c:pt idx="66">
                  <c:v>4.8898233510377559E-3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7.0243164680416637E-3</c:v>
                </c:pt>
                <c:pt idx="80">
                  <c:v>7.5109222993205854E-3</c:v>
                </c:pt>
                <c:pt idx="81">
                  <c:v>1.3321656120326521E-2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4.8898155909763152E-3</c:v>
                </c:pt>
                <c:pt idx="92">
                  <c:v>2.9552376841113781E-3</c:v>
                </c:pt>
                <c:pt idx="93">
                  <c:v>2.8237820369932345E-2</c:v>
                </c:pt>
                <c:pt idx="94">
                  <c:v>4.3510185188355921E-2</c:v>
                </c:pt>
                <c:pt idx="95">
                  <c:v>2.8032283228064891E-2</c:v>
                </c:pt>
                <c:pt idx="96">
                  <c:v>3.8667721103008881E-2</c:v>
                </c:pt>
                <c:pt idx="97">
                  <c:v>3.9476020843489737E-2</c:v>
                </c:pt>
                <c:pt idx="98">
                  <c:v>4.3722545166548221E-2</c:v>
                </c:pt>
                <c:pt idx="99">
                  <c:v>3.8823773184113522E-2</c:v>
                </c:pt>
                <c:pt idx="100">
                  <c:v>3.3618633417572361E-2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7-451F-9D1F-613F21D15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Short Rate </c:v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CIRTest!$AI$15:$AI$115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-4.5724930471957833E-3</c:v>
                      </c:pt>
                      <c:pt idx="2">
                        <c:v>-2.9442183320061033E-3</c:v>
                      </c:pt>
                      <c:pt idx="3">
                        <c:v>-1.38064923828638E-2</c:v>
                      </c:pt>
                      <c:pt idx="4">
                        <c:v>-3.5246278671199852E-2</c:v>
                      </c:pt>
                      <c:pt idx="5">
                        <c:v>-4.2084066241097708E-2</c:v>
                      </c:pt>
                      <c:pt idx="6">
                        <c:v>-3.4983540727849496E-2</c:v>
                      </c:pt>
                      <c:pt idx="7">
                        <c:v>-4.3521498331113379E-2</c:v>
                      </c:pt>
                      <c:pt idx="8">
                        <c:v>-5.1830320184053438E-2</c:v>
                      </c:pt>
                      <c:pt idx="9">
                        <c:v>-3.7019727933306275E-2</c:v>
                      </c:pt>
                      <c:pt idx="10">
                        <c:v>-3.6167231811958633E-2</c:v>
                      </c:pt>
                      <c:pt idx="11">
                        <c:v>-2.931299497984919E-2</c:v>
                      </c:pt>
                      <c:pt idx="12">
                        <c:v>-8.1355690066749024E-3</c:v>
                      </c:pt>
                      <c:pt idx="13">
                        <c:v>-6.9134773105169623E-3</c:v>
                      </c:pt>
                      <c:pt idx="14">
                        <c:v>-6.7901483364184115E-3</c:v>
                      </c:pt>
                      <c:pt idx="15">
                        <c:v>-1.8735784206608479E-2</c:v>
                      </c:pt>
                      <c:pt idx="16">
                        <c:v>-3.0696900198344406E-2</c:v>
                      </c:pt>
                      <c:pt idx="17">
                        <c:v>-2.5450518085039325E-2</c:v>
                      </c:pt>
                      <c:pt idx="18">
                        <c:v>-2.4023978095443859E-2</c:v>
                      </c:pt>
                      <c:pt idx="19">
                        <c:v>-2.0118323254256498E-2</c:v>
                      </c:pt>
                      <c:pt idx="20">
                        <c:v>-2.233456857281561E-2</c:v>
                      </c:pt>
                      <c:pt idx="21">
                        <c:v>-3.2245082149108859E-2</c:v>
                      </c:pt>
                      <c:pt idx="22">
                        <c:v>-3.7616534078621644E-2</c:v>
                      </c:pt>
                      <c:pt idx="23">
                        <c:v>-4.4159581588538298E-2</c:v>
                      </c:pt>
                      <c:pt idx="24">
                        <c:v>-4.2606966476617381E-2</c:v>
                      </c:pt>
                      <c:pt idx="25">
                        <c:v>-5.6583206646142074E-2</c:v>
                      </c:pt>
                      <c:pt idx="26">
                        <c:v>-6.5754821089915871E-2</c:v>
                      </c:pt>
                      <c:pt idx="27">
                        <c:v>-7.2983548109422369E-2</c:v>
                      </c:pt>
                      <c:pt idx="28">
                        <c:v>-6.9036190703116132E-2</c:v>
                      </c:pt>
                      <c:pt idx="29">
                        <c:v>-7.7753218823192763E-2</c:v>
                      </c:pt>
                      <c:pt idx="30">
                        <c:v>-8.2712472891632638E-2</c:v>
                      </c:pt>
                      <c:pt idx="31">
                        <c:v>-6.7637629039411173E-2</c:v>
                      </c:pt>
                      <c:pt idx="32">
                        <c:v>-7.0519291081628896E-2</c:v>
                      </c:pt>
                      <c:pt idx="33">
                        <c:v>-7.786554846974994E-2</c:v>
                      </c:pt>
                      <c:pt idx="34">
                        <c:v>-8.2707058581174442E-2</c:v>
                      </c:pt>
                      <c:pt idx="35">
                        <c:v>-9.2955700945423075E-2</c:v>
                      </c:pt>
                      <c:pt idx="36">
                        <c:v>-7.8893797430178533E-2</c:v>
                      </c:pt>
                      <c:pt idx="37">
                        <c:v>-6.116474721535968E-2</c:v>
                      </c:pt>
                      <c:pt idx="38">
                        <c:v>-5.8070357214470514E-2</c:v>
                      </c:pt>
                      <c:pt idx="39">
                        <c:v>-4.5746466547469118E-2</c:v>
                      </c:pt>
                      <c:pt idx="40">
                        <c:v>-3.5044671236579658E-2</c:v>
                      </c:pt>
                      <c:pt idx="41">
                        <c:v>-1.3547151332386195E-2</c:v>
                      </c:pt>
                      <c:pt idx="42">
                        <c:v>-2.8731503648297463E-2</c:v>
                      </c:pt>
                      <c:pt idx="43">
                        <c:v>-2.217706221646204E-2</c:v>
                      </c:pt>
                      <c:pt idx="44">
                        <c:v>-3.1853849333981693E-2</c:v>
                      </c:pt>
                      <c:pt idx="45">
                        <c:v>-2.383953417079851E-2</c:v>
                      </c:pt>
                      <c:pt idx="46">
                        <c:v>-3.3369155882323268E-2</c:v>
                      </c:pt>
                      <c:pt idx="47">
                        <c:v>-3.4172065382847436E-2</c:v>
                      </c:pt>
                      <c:pt idx="48">
                        <c:v>-3.2784361721282913E-2</c:v>
                      </c:pt>
                      <c:pt idx="49">
                        <c:v>-3.8114562951769765E-2</c:v>
                      </c:pt>
                      <c:pt idx="50">
                        <c:v>-2.8353825933430468E-2</c:v>
                      </c:pt>
                      <c:pt idx="51">
                        <c:v>-3.1166172354966284E-2</c:v>
                      </c:pt>
                      <c:pt idx="52">
                        <c:v>-2.4772998311137915E-2</c:v>
                      </c:pt>
                      <c:pt idx="53">
                        <c:v>-2.4475687976099315E-2</c:v>
                      </c:pt>
                      <c:pt idx="54">
                        <c:v>-2.7374095465170192E-2</c:v>
                      </c:pt>
                      <c:pt idx="55">
                        <c:v>-2.4518855663231226E-2</c:v>
                      </c:pt>
                      <c:pt idx="56">
                        <c:v>-9.8715507238579716E-3</c:v>
                      </c:pt>
                      <c:pt idx="57">
                        <c:v>-1.4143226137567261E-2</c:v>
                      </c:pt>
                      <c:pt idx="58">
                        <c:v>-1.9174186382261496E-2</c:v>
                      </c:pt>
                      <c:pt idx="59">
                        <c:v>-2.983269453104816E-2</c:v>
                      </c:pt>
                      <c:pt idx="60">
                        <c:v>-2.9075953363400544E-2</c:v>
                      </c:pt>
                      <c:pt idx="61">
                        <c:v>-3.1986472901482793E-2</c:v>
                      </c:pt>
                      <c:pt idx="62">
                        <c:v>-2.6518209427683022E-2</c:v>
                      </c:pt>
                      <c:pt idx="63">
                        <c:v>-4.2110897540038834E-2</c:v>
                      </c:pt>
                      <c:pt idx="64">
                        <c:v>-4.9153377568047905E-2</c:v>
                      </c:pt>
                      <c:pt idx="65">
                        <c:v>-5.6400535980756866E-2</c:v>
                      </c:pt>
                      <c:pt idx="66">
                        <c:v>-4.8184991513201686E-2</c:v>
                      </c:pt>
                      <c:pt idx="67">
                        <c:v>-5.682523000167488E-2</c:v>
                      </c:pt>
                      <c:pt idx="68">
                        <c:v>-6.663615928035832E-2</c:v>
                      </c:pt>
                      <c:pt idx="69">
                        <c:v>-6.2086135290308354E-2</c:v>
                      </c:pt>
                      <c:pt idx="70">
                        <c:v>-6.6623546466747216E-2</c:v>
                      </c:pt>
                      <c:pt idx="71">
                        <c:v>-6.5750356351261821E-2</c:v>
                      </c:pt>
                      <c:pt idx="72">
                        <c:v>-6.4235889879268607E-2</c:v>
                      </c:pt>
                      <c:pt idx="73">
                        <c:v>-5.324236840763362E-2</c:v>
                      </c:pt>
                      <c:pt idx="74">
                        <c:v>-4.6690244756531954E-2</c:v>
                      </c:pt>
                      <c:pt idx="75">
                        <c:v>-5.9691049769896032E-2</c:v>
                      </c:pt>
                      <c:pt idx="76">
                        <c:v>-5.4264365222839513E-2</c:v>
                      </c:pt>
                      <c:pt idx="77">
                        <c:v>-5.8637776713614378E-2</c:v>
                      </c:pt>
                      <c:pt idx="78">
                        <c:v>-4.888522485598612E-2</c:v>
                      </c:pt>
                      <c:pt idx="79">
                        <c:v>-4.5259387009294626E-2</c:v>
                      </c:pt>
                      <c:pt idx="80">
                        <c:v>-4.6135375536051855E-2</c:v>
                      </c:pt>
                      <c:pt idx="81">
                        <c:v>-4.3912677347358209E-2</c:v>
                      </c:pt>
                      <c:pt idx="82">
                        <c:v>-4.005714372267058E-2</c:v>
                      </c:pt>
                      <c:pt idx="83">
                        <c:v>-3.5827338680023441E-2</c:v>
                      </c:pt>
                      <c:pt idx="84">
                        <c:v>-2.3903159310996864E-2</c:v>
                      </c:pt>
                      <c:pt idx="85">
                        <c:v>-2.7759445289676048E-2</c:v>
                      </c:pt>
                      <c:pt idx="86">
                        <c:v>-4.0185598498372117E-2</c:v>
                      </c:pt>
                      <c:pt idx="87">
                        <c:v>-3.7486330435139242E-2</c:v>
                      </c:pt>
                      <c:pt idx="88">
                        <c:v>-3.7131128127891343E-2</c:v>
                      </c:pt>
                      <c:pt idx="89">
                        <c:v>-5.7646907213721982E-2</c:v>
                      </c:pt>
                      <c:pt idx="90">
                        <c:v>-4.106082305438849E-2</c:v>
                      </c:pt>
                      <c:pt idx="91">
                        <c:v>-3.5776882082925322E-2</c:v>
                      </c:pt>
                      <c:pt idx="92">
                        <c:v>-4.1664151490401098E-2</c:v>
                      </c:pt>
                      <c:pt idx="93">
                        <c:v>-5.1309486005733283E-2</c:v>
                      </c:pt>
                      <c:pt idx="94">
                        <c:v>-7.0621957002265603E-2</c:v>
                      </c:pt>
                      <c:pt idx="95">
                        <c:v>-6.8039632396205307E-2</c:v>
                      </c:pt>
                      <c:pt idx="96">
                        <c:v>-7.1504492552942223E-2</c:v>
                      </c:pt>
                      <c:pt idx="97">
                        <c:v>-5.6720765549006374E-2</c:v>
                      </c:pt>
                      <c:pt idx="98">
                        <c:v>-6.6515448837385346E-2</c:v>
                      </c:pt>
                      <c:pt idx="99">
                        <c:v>-7.1419541755191288E-2</c:v>
                      </c:pt>
                      <c:pt idx="100">
                        <c:v>-8.0516987573082663E-2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37E-48AE-A794-F8F73F42C6F8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Zero Coupon Bond</c:v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CIRTest!$AO$15:$AO$115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0.83862860294620323</c:v>
                      </c:pt>
                      <c:pt idx="1">
                        <c:v>0.86844609184232857</c:v>
                      </c:pt>
                      <c:pt idx="2">
                        <c:v>0.85669649548212301</c:v>
                      </c:pt>
                      <c:pt idx="3">
                        <c:v>0.93048325978948043</c:v>
                      </c:pt>
                      <c:pt idx="4">
                        <c:v>1.094081388626041</c:v>
                      </c:pt>
                      <c:pt idx="5">
                        <c:v>1.1489339260723372</c:v>
                      </c:pt>
                      <c:pt idx="6">
                        <c:v>1.0859075818824087</c:v>
                      </c:pt>
                      <c:pt idx="7">
                        <c:v>1.153990351744558</c:v>
                      </c:pt>
                      <c:pt idx="8">
                        <c:v>1.222995963442836</c:v>
                      </c:pt>
                      <c:pt idx="9">
                        <c:v>1.0934454180068629</c:v>
                      </c:pt>
                      <c:pt idx="10">
                        <c:v>1.0837606867487053</c:v>
                      </c:pt>
                      <c:pt idx="11">
                        <c:v>1.02900256521934</c:v>
                      </c:pt>
                      <c:pt idx="12">
                        <c:v>0.88310405917592272</c:v>
                      </c:pt>
                      <c:pt idx="13">
                        <c:v>0.87488482496417619</c:v>
                      </c:pt>
                      <c:pt idx="14">
                        <c:v>0.87360238309024807</c:v>
                      </c:pt>
                      <c:pt idx="15">
                        <c:v>0.94841615701734361</c:v>
                      </c:pt>
                      <c:pt idx="16">
                        <c:v>1.0276902426467174</c:v>
                      </c:pt>
                      <c:pt idx="17">
                        <c:v>0.98922329819506893</c:v>
                      </c:pt>
                      <c:pt idx="18">
                        <c:v>0.9777003582022975</c:v>
                      </c:pt>
                      <c:pt idx="19">
                        <c:v>0.9507088079311431</c:v>
                      </c:pt>
                      <c:pt idx="20">
                        <c:v>0.96308785180212919</c:v>
                      </c:pt>
                      <c:pt idx="21">
                        <c:v>1.0251123997176921</c:v>
                      </c:pt>
                      <c:pt idx="22">
                        <c:v>1.0582393673112898</c:v>
                      </c:pt>
                      <c:pt idx="23">
                        <c:v>1.0998937201371251</c:v>
                      </c:pt>
                      <c:pt idx="24">
                        <c:v>1.0852209805226496</c:v>
                      </c:pt>
                      <c:pt idx="25">
                        <c:v>1.1802523420939164</c:v>
                      </c:pt>
                      <c:pt idx="26">
                        <c:v>1.2438880507006849</c:v>
                      </c:pt>
                      <c:pt idx="27">
                        <c:v>1.293872318070695</c:v>
                      </c:pt>
                      <c:pt idx="28">
                        <c:v>1.256699561702326</c:v>
                      </c:pt>
                      <c:pt idx="29">
                        <c:v>1.3173354861042113</c:v>
                      </c:pt>
                      <c:pt idx="30">
                        <c:v>1.3489772884089535</c:v>
                      </c:pt>
                      <c:pt idx="31">
                        <c:v>1.2283531059867794</c:v>
                      </c:pt>
                      <c:pt idx="32">
                        <c:v>1.2431926153500685</c:v>
                      </c:pt>
                      <c:pt idx="33">
                        <c:v>1.2901154551617682</c:v>
                      </c:pt>
                      <c:pt idx="34">
                        <c:v>1.318743520775802</c:v>
                      </c:pt>
                      <c:pt idx="35">
                        <c:v>1.3881420621207277</c:v>
                      </c:pt>
                      <c:pt idx="36">
                        <c:v>1.2773951267807062</c:v>
                      </c:pt>
                      <c:pt idx="37">
                        <c:v>1.1548073098622575</c:v>
                      </c:pt>
                      <c:pt idx="38">
                        <c:v>1.1316607271646553</c:v>
                      </c:pt>
                      <c:pt idx="39">
                        <c:v>1.0569695371120349</c:v>
                      </c:pt>
                      <c:pt idx="40">
                        <c:v>0.9973961831096847</c:v>
                      </c:pt>
                      <c:pt idx="41">
                        <c:v>0.89228437467962896</c:v>
                      </c:pt>
                      <c:pt idx="42">
                        <c:v>0.96329501495422787</c:v>
                      </c:pt>
                      <c:pt idx="43">
                        <c:v>0.93158921961033725</c:v>
                      </c:pt>
                      <c:pt idx="44">
                        <c:v>0.97627000228229621</c:v>
                      </c:pt>
                      <c:pt idx="45">
                        <c:v>0.93833026626991556</c:v>
                      </c:pt>
                      <c:pt idx="46">
                        <c:v>0.9813582167185505</c:v>
                      </c:pt>
                      <c:pt idx="47">
                        <c:v>0.98410582846897865</c:v>
                      </c:pt>
                      <c:pt idx="48">
                        <c:v>0.9769357521444868</c:v>
                      </c:pt>
                      <c:pt idx="49">
                        <c:v>0.99985488306376913</c:v>
                      </c:pt>
                      <c:pt idx="50">
                        <c:v>0.95647549759209671</c:v>
                      </c:pt>
                      <c:pt idx="51">
                        <c:v>0.96805863314930607</c:v>
                      </c:pt>
                      <c:pt idx="52">
                        <c:v>0.94166698086213174</c:v>
                      </c:pt>
                      <c:pt idx="53">
                        <c:v>0.940675129123825</c:v>
                      </c:pt>
                      <c:pt idx="54">
                        <c:v>0.95219664658323622</c:v>
                      </c:pt>
                      <c:pt idx="55">
                        <c:v>0.9413796248123244</c:v>
                      </c:pt>
                      <c:pt idx="56">
                        <c:v>0.88878626953820417</c:v>
                      </c:pt>
                      <c:pt idx="57">
                        <c:v>0.90503415762219597</c:v>
                      </c:pt>
                      <c:pt idx="58">
                        <c:v>0.92364515848568574</c:v>
                      </c:pt>
                      <c:pt idx="59">
                        <c:v>0.96177366083703164</c:v>
                      </c:pt>
                      <c:pt idx="60">
                        <c:v>0.95925259385089889</c:v>
                      </c:pt>
                      <c:pt idx="61">
                        <c:v>0.96942062357799896</c:v>
                      </c:pt>
                      <c:pt idx="62">
                        <c:v>0.95128189145508157</c:v>
                      </c:pt>
                      <c:pt idx="63">
                        <c:v>1.0032649363288662</c:v>
                      </c:pt>
                      <c:pt idx="64">
                        <c:v>1.0260763722590553</c:v>
                      </c:pt>
                      <c:pt idx="65">
                        <c:v>1.0488996510603765</c:v>
                      </c:pt>
                      <c:pt idx="66">
                        <c:v>1.0204206280063532</c:v>
                      </c:pt>
                      <c:pt idx="67">
                        <c:v>1.0464335949711054</c:v>
                      </c:pt>
                      <c:pt idx="68">
                        <c:v>1.0752888644836764</c:v>
                      </c:pt>
                      <c:pt idx="69">
                        <c:v>1.0585562215037096</c:v>
                      </c:pt>
                      <c:pt idx="70">
                        <c:v>1.0696665605341482</c:v>
                      </c:pt>
                      <c:pt idx="71">
                        <c:v>1.0644220897717867</c:v>
                      </c:pt>
                      <c:pt idx="72">
                        <c:v>1.0576178858193199</c:v>
                      </c:pt>
                      <c:pt idx="73">
                        <c:v>1.0262949474265179</c:v>
                      </c:pt>
                      <c:pt idx="74">
                        <c:v>1.008709630729774</c:v>
                      </c:pt>
                      <c:pt idx="75">
                        <c:v>1.0392750902568473</c:v>
                      </c:pt>
                      <c:pt idx="76">
                        <c:v>1.024737596147949</c:v>
                      </c:pt>
                      <c:pt idx="77">
                        <c:v>1.033172291549008</c:v>
                      </c:pt>
                      <c:pt idx="78">
                        <c:v>1.0107064733364257</c:v>
                      </c:pt>
                      <c:pt idx="79">
                        <c:v>1.0026602815108705</c:v>
                      </c:pt>
                      <c:pt idx="80">
                        <c:v>1.0039242963335657</c:v>
                      </c:pt>
                      <c:pt idx="81">
                        <c:v>0.99943649932261502</c:v>
                      </c:pt>
                      <c:pt idx="82">
                        <c:v>0.99260824628995081</c:v>
                      </c:pt>
                      <c:pt idx="83">
                        <c:v>0.98595201676995303</c:v>
                      </c:pt>
                      <c:pt idx="84">
                        <c:v>0.96860672248523583</c:v>
                      </c:pt>
                      <c:pt idx="85">
                        <c:v>0.97569951273309941</c:v>
                      </c:pt>
                      <c:pt idx="86">
                        <c:v>0.99362794464991044</c:v>
                      </c:pt>
                      <c:pt idx="87">
                        <c:v>0.99053588929566838</c:v>
                      </c:pt>
                      <c:pt idx="88">
                        <c:v>0.99068434587506904</c:v>
                      </c:pt>
                      <c:pt idx="89">
                        <c:v>1.0133135296552152</c:v>
                      </c:pt>
                      <c:pt idx="90">
                        <c:v>0.99576620370459723</c:v>
                      </c:pt>
                      <c:pt idx="91">
                        <c:v>0.99145780032252762</c:v>
                      </c:pt>
                      <c:pt idx="92">
                        <c:v>0.99688939789700404</c:v>
                      </c:pt>
                      <c:pt idx="93">
                        <c:v>1.0038343100436991</c:v>
                      </c:pt>
                      <c:pt idx="94">
                        <c:v>1.0147482524820333</c:v>
                      </c:pt>
                      <c:pt idx="95">
                        <c:v>1.0109633268172347</c:v>
                      </c:pt>
                      <c:pt idx="96">
                        <c:v>1.0101296083789892</c:v>
                      </c:pt>
                      <c:pt idx="97">
                        <c:v>1.0031530352022227</c:v>
                      </c:pt>
                      <c:pt idx="98">
                        <c:v>1.0040433918059053</c:v>
                      </c:pt>
                      <c:pt idx="99">
                        <c:v>1.0025063463528237</c:v>
                      </c:pt>
                      <c:pt idx="10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7E-48AE-A794-F8F73F42C6F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Coupon Bond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CIRTest!$AR$15:$AR$115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9.9553568402679904</c:v>
                      </c:pt>
                      <c:pt idx="1">
                        <c:v>10.181652764480013</c:v>
                      </c:pt>
                      <c:pt idx="2">
                        <c:v>10.108296368084241</c:v>
                      </c:pt>
                      <c:pt idx="3">
                        <c:v>10.635754396479889</c:v>
                      </c:pt>
                      <c:pt idx="4">
                        <c:v>11.745211986671139</c:v>
                      </c:pt>
                      <c:pt idx="5">
                        <c:v>12.100393543840109</c:v>
                      </c:pt>
                      <c:pt idx="6">
                        <c:v>11.686351812482037</c:v>
                      </c:pt>
                      <c:pt idx="7">
                        <c:v>12.120142459425248</c:v>
                      </c:pt>
                      <c:pt idx="8">
                        <c:v>12.545594591051685</c:v>
                      </c:pt>
                      <c:pt idx="9">
                        <c:v>11.724404023198971</c:v>
                      </c:pt>
                      <c:pt idx="10">
                        <c:v>11.659185052905947</c:v>
                      </c:pt>
                      <c:pt idx="11">
                        <c:v>10.313411829450336</c:v>
                      </c:pt>
                      <c:pt idx="12">
                        <c:v>9.3846458304861322</c:v>
                      </c:pt>
                      <c:pt idx="13">
                        <c:v>9.3394065918981539</c:v>
                      </c:pt>
                      <c:pt idx="14">
                        <c:v>9.3393279381977052</c:v>
                      </c:pt>
                      <c:pt idx="15">
                        <c:v>9.8165378947547488</c:v>
                      </c:pt>
                      <c:pt idx="16">
                        <c:v>10.301236565076891</c:v>
                      </c:pt>
                      <c:pt idx="17">
                        <c:v>10.067246802538021</c:v>
                      </c:pt>
                      <c:pt idx="18">
                        <c:v>9.9973461264901804</c:v>
                      </c:pt>
                      <c:pt idx="19">
                        <c:v>9.8364848743246451</c:v>
                      </c:pt>
                      <c:pt idx="20">
                        <c:v>9.910313481877024</c:v>
                      </c:pt>
                      <c:pt idx="21">
                        <c:v>9.2678679578876952</c:v>
                      </c:pt>
                      <c:pt idx="22">
                        <c:v>9.4511112392336418</c:v>
                      </c:pt>
                      <c:pt idx="23">
                        <c:v>9.6765364041274182</c:v>
                      </c:pt>
                      <c:pt idx="24">
                        <c:v>9.5866813495734267</c:v>
                      </c:pt>
                      <c:pt idx="25">
                        <c:v>10.091176039608206</c:v>
                      </c:pt>
                      <c:pt idx="26">
                        <c:v>10.412434126931224</c:v>
                      </c:pt>
                      <c:pt idx="27">
                        <c:v>10.652341991493486</c:v>
                      </c:pt>
                      <c:pt idx="28">
                        <c:v>10.441502408023533</c:v>
                      </c:pt>
                      <c:pt idx="29">
                        <c:v>10.726497996745646</c:v>
                      </c:pt>
                      <c:pt idx="30">
                        <c:v>10.858434669148384</c:v>
                      </c:pt>
                      <c:pt idx="31">
                        <c:v>9.24542220328558</c:v>
                      </c:pt>
                      <c:pt idx="32">
                        <c:v>9.3041732496187386</c:v>
                      </c:pt>
                      <c:pt idx="33">
                        <c:v>9.515864420146487</c:v>
                      </c:pt>
                      <c:pt idx="34">
                        <c:v>9.6338016563823832</c:v>
                      </c:pt>
                      <c:pt idx="35">
                        <c:v>9.9377091572739378</c:v>
                      </c:pt>
                      <c:pt idx="36">
                        <c:v>9.4001978443744392</c:v>
                      </c:pt>
                      <c:pt idx="37">
                        <c:v>8.8090756763311528</c:v>
                      </c:pt>
                      <c:pt idx="38">
                        <c:v>8.6884594282132728</c:v>
                      </c:pt>
                      <c:pt idx="39">
                        <c:v>8.3294408681355971</c:v>
                      </c:pt>
                      <c:pt idx="40">
                        <c:v>8.0451300729357715</c:v>
                      </c:pt>
                      <c:pt idx="41">
                        <c:v>6.5509545683504014</c:v>
                      </c:pt>
                      <c:pt idx="42">
                        <c:v>6.8845560623595876</c:v>
                      </c:pt>
                      <c:pt idx="43">
                        <c:v>6.7390243879070937</c:v>
                      </c:pt>
                      <c:pt idx="44">
                        <c:v>6.9422667944002141</c:v>
                      </c:pt>
                      <c:pt idx="45">
                        <c:v>6.7718455395387327</c:v>
                      </c:pt>
                      <c:pt idx="46">
                        <c:v>6.9626470976822459</c:v>
                      </c:pt>
                      <c:pt idx="47">
                        <c:v>6.9733947787261608</c:v>
                      </c:pt>
                      <c:pt idx="48">
                        <c:v>6.9414631934442586</c:v>
                      </c:pt>
                      <c:pt idx="49">
                        <c:v>7.0365641758737736</c:v>
                      </c:pt>
                      <c:pt idx="50">
                        <c:v>6.8546007065502383</c:v>
                      </c:pt>
                      <c:pt idx="51">
                        <c:v>5.9029251603819342</c:v>
                      </c:pt>
                      <c:pt idx="52">
                        <c:v>5.7959429438171677</c:v>
                      </c:pt>
                      <c:pt idx="53">
                        <c:v>5.7935011640348746</c:v>
                      </c:pt>
                      <c:pt idx="54">
                        <c:v>5.8409081446717686</c:v>
                      </c:pt>
                      <c:pt idx="55">
                        <c:v>5.7996567813358517</c:v>
                      </c:pt>
                      <c:pt idx="56">
                        <c:v>5.5970353818733356</c:v>
                      </c:pt>
                      <c:pt idx="57">
                        <c:v>5.664451527113882</c:v>
                      </c:pt>
                      <c:pt idx="58">
                        <c:v>5.738747570615593</c:v>
                      </c:pt>
                      <c:pt idx="59">
                        <c:v>5.8822312803229204</c:v>
                      </c:pt>
                      <c:pt idx="60">
                        <c:v>5.8739679723323857</c:v>
                      </c:pt>
                      <c:pt idx="61">
                        <c:v>4.9108823480286841</c:v>
                      </c:pt>
                      <c:pt idx="62">
                        <c:v>4.8475371328949617</c:v>
                      </c:pt>
                      <c:pt idx="63">
                        <c:v>5.0284571351545608</c:v>
                      </c:pt>
                      <c:pt idx="64">
                        <c:v>5.1044926292840502</c:v>
                      </c:pt>
                      <c:pt idx="65">
                        <c:v>5.17791276962061</c:v>
                      </c:pt>
                      <c:pt idx="66">
                        <c:v>5.081055460982145</c:v>
                      </c:pt>
                      <c:pt idx="67">
                        <c:v>5.1623612449477969</c:v>
                      </c:pt>
                      <c:pt idx="68">
                        <c:v>5.2490297489709725</c:v>
                      </c:pt>
                      <c:pt idx="69">
                        <c:v>5.1915511683952813</c:v>
                      </c:pt>
                      <c:pt idx="70">
                        <c:v>5.2197595600264446</c:v>
                      </c:pt>
                      <c:pt idx="71">
                        <c:v>4.2010797045301782</c:v>
                      </c:pt>
                      <c:pt idx="72">
                        <c:v>4.1780147020312706</c:v>
                      </c:pt>
                      <c:pt idx="73">
                        <c:v>4.0840639713061231</c:v>
                      </c:pt>
                      <c:pt idx="74">
                        <c:v>4.0318064501959521</c:v>
                      </c:pt>
                      <c:pt idx="75">
                        <c:v>4.1168785399738059</c:v>
                      </c:pt>
                      <c:pt idx="76">
                        <c:v>4.0739955755833046</c:v>
                      </c:pt>
                      <c:pt idx="77">
                        <c:v>4.0947492752133261</c:v>
                      </c:pt>
                      <c:pt idx="78">
                        <c:v>4.032481313206179</c:v>
                      </c:pt>
                      <c:pt idx="79">
                        <c:v>4.0102138677745964</c:v>
                      </c:pt>
                      <c:pt idx="80">
                        <c:v>4.0124383944212756</c:v>
                      </c:pt>
                      <c:pt idx="81">
                        <c:v>3.0009488528344339</c:v>
                      </c:pt>
                      <c:pt idx="82">
                        <c:v>2.9839527999446007</c:v>
                      </c:pt>
                      <c:pt idx="83">
                        <c:v>2.9678172165641672</c:v>
                      </c:pt>
                      <c:pt idx="84">
                        <c:v>2.9266381054282529</c:v>
                      </c:pt>
                      <c:pt idx="85">
                        <c:v>2.9443928618125446</c:v>
                      </c:pt>
                      <c:pt idx="86">
                        <c:v>2.986499664205875</c:v>
                      </c:pt>
                      <c:pt idx="87">
                        <c:v>2.9796718887791371</c:v>
                      </c:pt>
                      <c:pt idx="88">
                        <c:v>2.9803439704624877</c:v>
                      </c:pt>
                      <c:pt idx="89">
                        <c:v>3.0281519081952757</c:v>
                      </c:pt>
                      <c:pt idx="90">
                        <c:v>2.9915324074091947</c:v>
                      </c:pt>
                      <c:pt idx="91">
                        <c:v>1.9829156006450552</c:v>
                      </c:pt>
                      <c:pt idx="92">
                        <c:v>1.9937787957940081</c:v>
                      </c:pt>
                      <c:pt idx="93">
                        <c:v>2.0076686200873981</c:v>
                      </c:pt>
                      <c:pt idx="94">
                        <c:v>2.0294965049640665</c:v>
                      </c:pt>
                      <c:pt idx="95">
                        <c:v>2.0219266536344693</c:v>
                      </c:pt>
                      <c:pt idx="96">
                        <c:v>2.0202592167579785</c:v>
                      </c:pt>
                      <c:pt idx="97">
                        <c:v>2.0063060704044453</c:v>
                      </c:pt>
                      <c:pt idx="98">
                        <c:v>2.0080867836118106</c:v>
                      </c:pt>
                      <c:pt idx="99">
                        <c:v>2.0050126927056473</c:v>
                      </c:pt>
                      <c:pt idx="100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7E-48AE-A794-F8F73F42C6F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Exp of Integrated Intensity (Correlation)</c:v>
                </c:tx>
                <c:spPr>
                  <a:ln w="952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CIRTest!$AZ$15:$AZ$115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1.0005102840202282</c:v>
                      </c:pt>
                      <c:pt idx="2">
                        <c:v>1.0010428804745204</c:v>
                      </c:pt>
                      <c:pt idx="3">
                        <c:v>1.0016110591875322</c:v>
                      </c:pt>
                      <c:pt idx="4">
                        <c:v>1.0022438381152732</c:v>
                      </c:pt>
                      <c:pt idx="5">
                        <c:v>1.0029368680886408</c:v>
                      </c:pt>
                      <c:pt idx="6">
                        <c:v>1.0036330103335764</c:v>
                      </c:pt>
                      <c:pt idx="7">
                        <c:v>1.0043198251101009</c:v>
                      </c:pt>
                      <c:pt idx="8">
                        <c:v>1.0050286047703536</c:v>
                      </c:pt>
                      <c:pt idx="9">
                        <c:v>1.0057272170849867</c:v>
                      </c:pt>
                      <c:pt idx="10">
                        <c:v>1.0063958533650295</c:v>
                      </c:pt>
                      <c:pt idx="11">
                        <c:v>1.0070334757733146</c:v>
                      </c:pt>
                      <c:pt idx="12">
                        <c:v>1.0076168581277696</c:v>
                      </c:pt>
                      <c:pt idx="13">
                        <c:v>1.0081653223738414</c:v>
                      </c:pt>
                      <c:pt idx="14">
                        <c:v>1.0087103220734095</c:v>
                      </c:pt>
                      <c:pt idx="15">
                        <c:v>1.0092850306038317</c:v>
                      </c:pt>
                      <c:pt idx="16">
                        <c:v>1.0099107024685994</c:v>
                      </c:pt>
                      <c:pt idx="17">
                        <c:v>1.0105570373187287</c:v>
                      </c:pt>
                      <c:pt idx="18">
                        <c:v>1.0111856897065277</c:v>
                      </c:pt>
                      <c:pt idx="19">
                        <c:v>1.0117900515577458</c:v>
                      </c:pt>
                      <c:pt idx="20">
                        <c:v>1.0123861514486137</c:v>
                      </c:pt>
                      <c:pt idx="21">
                        <c:v>1.0130089447707691</c:v>
                      </c:pt>
                      <c:pt idx="22">
                        <c:v>1.0136667990221773</c:v>
                      </c:pt>
                      <c:pt idx="23">
                        <c:v>1.0143472353189835</c:v>
                      </c:pt>
                      <c:pt idx="24">
                        <c:v>1.0150462503351148</c:v>
                      </c:pt>
                      <c:pt idx="25">
                        <c:v>1.015781634307648</c:v>
                      </c:pt>
                      <c:pt idx="26">
                        <c:v>1.0165898160798699</c:v>
                      </c:pt>
                      <c:pt idx="27">
                        <c:v>1.0174597521854296</c:v>
                      </c:pt>
                      <c:pt idx="28">
                        <c:v>1.0183457225097685</c:v>
                      </c:pt>
                      <c:pt idx="29">
                        <c:v>1.0192381211025971</c:v>
                      </c:pt>
                      <c:pt idx="30">
                        <c:v>1.0201431651963282</c:v>
                      </c:pt>
                      <c:pt idx="31">
                        <c:v>1.0210301753957609</c:v>
                      </c:pt>
                      <c:pt idx="32">
                        <c:v>1.0219065760982262</c:v>
                      </c:pt>
                      <c:pt idx="33">
                        <c:v>1.0228043871082741</c:v>
                      </c:pt>
                      <c:pt idx="34">
                        <c:v>1.0237238542838281</c:v>
                      </c:pt>
                      <c:pt idx="35">
                        <c:v>1.0246806800833677</c:v>
                      </c:pt>
                      <c:pt idx="36">
                        <c:v>1.0256424924541647</c:v>
                      </c:pt>
                      <c:pt idx="37">
                        <c:v>1.0265447156069067</c:v>
                      </c:pt>
                      <c:pt idx="38">
                        <c:v>1.0273959064347054</c:v>
                      </c:pt>
                      <c:pt idx="39">
                        <c:v>1.0282111066498338</c:v>
                      </c:pt>
                      <c:pt idx="40">
                        <c:v>1.0290018468436672</c:v>
                      </c:pt>
                      <c:pt idx="41">
                        <c:v>1.029734836234321</c:v>
                      </c:pt>
                      <c:pt idx="42">
                        <c:v>1.0304317019695</c:v>
                      </c:pt>
                      <c:pt idx="43">
                        <c:v>1.0311402618592229</c:v>
                      </c:pt>
                      <c:pt idx="44">
                        <c:v>1.031867633359316</c:v>
                      </c:pt>
                      <c:pt idx="45">
                        <c:v>1.032614335847724</c:v>
                      </c:pt>
                      <c:pt idx="46">
                        <c:v>1.033349216395036</c:v>
                      </c:pt>
                      <c:pt idx="47">
                        <c:v>1.0340795526330555</c:v>
                      </c:pt>
                      <c:pt idx="48">
                        <c:v>1.0348006795140887</c:v>
                      </c:pt>
                      <c:pt idx="49">
                        <c:v>1.0355085265227595</c:v>
                      </c:pt>
                      <c:pt idx="50">
                        <c:v>1.0361969693804818</c:v>
                      </c:pt>
                      <c:pt idx="51">
                        <c:v>1.0368766338429993</c:v>
                      </c:pt>
                      <c:pt idx="52">
                        <c:v>1.0375427505607571</c:v>
                      </c:pt>
                      <c:pt idx="53">
                        <c:v>1.038189370410262</c:v>
                      </c:pt>
                      <c:pt idx="54">
                        <c:v>1.0388535800348675</c:v>
                      </c:pt>
                      <c:pt idx="55">
                        <c:v>1.0395335819993863</c:v>
                      </c:pt>
                      <c:pt idx="56">
                        <c:v>1.0401851087359237</c:v>
                      </c:pt>
                      <c:pt idx="57">
                        <c:v>1.0408129860167188</c:v>
                      </c:pt>
                      <c:pt idx="58">
                        <c:v>1.0414503971904541</c:v>
                      </c:pt>
                      <c:pt idx="59">
                        <c:v>1.0421319399391082</c:v>
                      </c:pt>
                      <c:pt idx="60">
                        <c:v>1.0428597938972528</c:v>
                      </c:pt>
                      <c:pt idx="61">
                        <c:v>1.043602243027747</c:v>
                      </c:pt>
                      <c:pt idx="62">
                        <c:v>1.0443307300491054</c:v>
                      </c:pt>
                      <c:pt idx="63">
                        <c:v>1.045081382234831</c:v>
                      </c:pt>
                      <c:pt idx="64">
                        <c:v>1.0458818195020103</c:v>
                      </c:pt>
                      <c:pt idx="65">
                        <c:v>1.0467085897511819</c:v>
                      </c:pt>
                      <c:pt idx="66">
                        <c:v>1.047546533901851</c:v>
                      </c:pt>
                      <c:pt idx="67">
                        <c:v>1.0483917170190828</c:v>
                      </c:pt>
                      <c:pt idx="68">
                        <c:v>1.0492669882135166</c:v>
                      </c:pt>
                      <c:pt idx="69">
                        <c:v>1.0501484284044071</c:v>
                      </c:pt>
                      <c:pt idx="70">
                        <c:v>1.0510146269695326</c:v>
                      </c:pt>
                      <c:pt idx="71">
                        <c:v>1.0518901614888396</c:v>
                      </c:pt>
                      <c:pt idx="72">
                        <c:v>1.0527728920962629</c:v>
                      </c:pt>
                      <c:pt idx="73">
                        <c:v>1.0536281281714528</c:v>
                      </c:pt>
                      <c:pt idx="74">
                        <c:v>1.0544485238388452</c:v>
                      </c:pt>
                      <c:pt idx="75">
                        <c:v>1.0552899013132062</c:v>
                      </c:pt>
                      <c:pt idx="76">
                        <c:v>1.0561492175798179</c:v>
                      </c:pt>
                      <c:pt idx="77">
                        <c:v>1.0569842180981424</c:v>
                      </c:pt>
                      <c:pt idx="78">
                        <c:v>1.0578065859393113</c:v>
                      </c:pt>
                      <c:pt idx="79">
                        <c:v>1.0586311318039054</c:v>
                      </c:pt>
                      <c:pt idx="80">
                        <c:v>1.059456792994306</c:v>
                      </c:pt>
                      <c:pt idx="81">
                        <c:v>1.0602691668415563</c:v>
                      </c:pt>
                      <c:pt idx="82">
                        <c:v>1.0610636273472442</c:v>
                      </c:pt>
                      <c:pt idx="83">
                        <c:v>1.0618388094665729</c:v>
                      </c:pt>
                      <c:pt idx="84">
                        <c:v>1.0625865538030417</c:v>
                      </c:pt>
                      <c:pt idx="85">
                        <c:v>1.0633165231107955</c:v>
                      </c:pt>
                      <c:pt idx="86">
                        <c:v>1.0640871494641881</c:v>
                      </c:pt>
                      <c:pt idx="87">
                        <c:v>1.0649003677585176</c:v>
                      </c:pt>
                      <c:pt idx="88">
                        <c:v>1.0656959571264717</c:v>
                      </c:pt>
                      <c:pt idx="89">
                        <c:v>1.0665013279710789</c:v>
                      </c:pt>
                      <c:pt idx="90">
                        <c:v>1.0672868890306839</c:v>
                      </c:pt>
                      <c:pt idx="91">
                        <c:v>1.0680275106117911</c:v>
                      </c:pt>
                      <c:pt idx="92">
                        <c:v>1.0687803455869402</c:v>
                      </c:pt>
                      <c:pt idx="93">
                        <c:v>1.0695510955208325</c:v>
                      </c:pt>
                      <c:pt idx="94">
                        <c:v>1.0703821618218363</c:v>
                      </c:pt>
                      <c:pt idx="95">
                        <c:v>1.0712616937298587</c:v>
                      </c:pt>
                      <c:pt idx="96">
                        <c:v>1.0721386447961985</c:v>
                      </c:pt>
                      <c:pt idx="97">
                        <c:v>1.0729730321864523</c:v>
                      </c:pt>
                      <c:pt idx="98">
                        <c:v>1.0737870893503116</c:v>
                      </c:pt>
                      <c:pt idx="99">
                        <c:v>1.0746091624581804</c:v>
                      </c:pt>
                      <c:pt idx="100">
                        <c:v>1.07543978508378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37E-48AE-A794-F8F73F42C6F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exp of integrated intensity (Lando)</c:v>
                </c:tx>
                <c:spPr>
                  <a:ln w="952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CIRTest!$BF$15:$BF$115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1.0001000050001667</c:v>
                      </c:pt>
                      <c:pt idx="2">
                        <c:v>1.0002000200013335</c:v>
                      </c:pt>
                      <c:pt idx="3">
                        <c:v>1.0003000450045005</c:v>
                      </c:pt>
                      <c:pt idx="4">
                        <c:v>1.000400080010668</c:v>
                      </c:pt>
                      <c:pt idx="5">
                        <c:v>1.0005001250208363</c:v>
                      </c:pt>
                      <c:pt idx="6">
                        <c:v>1.0006001800360058</c:v>
                      </c:pt>
                      <c:pt idx="7">
                        <c:v>1.0007002450571771</c:v>
                      </c:pt>
                      <c:pt idx="8">
                        <c:v>1.0008003200853508</c:v>
                      </c:pt>
                      <c:pt idx="9">
                        <c:v>1.0009004051215278</c:v>
                      </c:pt>
                      <c:pt idx="10">
                        <c:v>1.0010005001667088</c:v>
                      </c:pt>
                      <c:pt idx="11">
                        <c:v>1.0011006052218949</c:v>
                      </c:pt>
                      <c:pt idx="12">
                        <c:v>1.001200720288087</c:v>
                      </c:pt>
                      <c:pt idx="13">
                        <c:v>1.0013008453662864</c:v>
                      </c:pt>
                      <c:pt idx="14">
                        <c:v>1.0014009804574941</c:v>
                      </c:pt>
                      <c:pt idx="15">
                        <c:v>1.0015011255627118</c:v>
                      </c:pt>
                      <c:pt idx="16">
                        <c:v>1.0016012806829406</c:v>
                      </c:pt>
                      <c:pt idx="17">
                        <c:v>1.0017014458191824</c:v>
                      </c:pt>
                      <c:pt idx="18">
                        <c:v>1.0018016209724385</c:v>
                      </c:pt>
                      <c:pt idx="19">
                        <c:v>1.0019018061437108</c:v>
                      </c:pt>
                      <c:pt idx="20">
                        <c:v>1.0020020013340012</c:v>
                      </c:pt>
                      <c:pt idx="21">
                        <c:v>1.0021022065443117</c:v>
                      </c:pt>
                      <c:pt idx="22">
                        <c:v>1.0022024217756442</c:v>
                      </c:pt>
                      <c:pt idx="23">
                        <c:v>1.0023026470290011</c:v>
                      </c:pt>
                      <c:pt idx="24">
                        <c:v>1.0024028823053843</c:v>
                      </c:pt>
                      <c:pt idx="25">
                        <c:v>1.0025031276057963</c:v>
                      </c:pt>
                      <c:pt idx="26">
                        <c:v>1.0026033829312397</c:v>
                      </c:pt>
                      <c:pt idx="27">
                        <c:v>1.002703648282717</c:v>
                      </c:pt>
                      <c:pt idx="28">
                        <c:v>1.0028039236612307</c:v>
                      </c:pt>
                      <c:pt idx="29">
                        <c:v>1.0029042090677835</c:v>
                      </c:pt>
                      <c:pt idx="30">
                        <c:v>1.0030045045033786</c:v>
                      </c:pt>
                      <c:pt idx="31">
                        <c:v>1.00346596511108</c:v>
                      </c:pt>
                      <c:pt idx="32">
                        <c:v>1.0041156735854908</c:v>
                      </c:pt>
                      <c:pt idx="33">
                        <c:v>1.0045447018707867</c:v>
                      </c:pt>
                      <c:pt idx="34">
                        <c:v>1.005345440570566</c:v>
                      </c:pt>
                      <c:pt idx="35">
                        <c:v>1.0077871222565005</c:v>
                      </c:pt>
                      <c:pt idx="36">
                        <c:v>1.0107437964972508</c:v>
                      </c:pt>
                      <c:pt idx="37">
                        <c:v>1.0122389253739081</c:v>
                      </c:pt>
                      <c:pt idx="38">
                        <c:v>1.01337615296225</c:v>
                      </c:pt>
                      <c:pt idx="39">
                        <c:v>1.0146607745233729</c:v>
                      </c:pt>
                      <c:pt idx="40">
                        <c:v>1.0153884815290559</c:v>
                      </c:pt>
                      <c:pt idx="41">
                        <c:v>1.0156479029274113</c:v>
                      </c:pt>
                      <c:pt idx="42">
                        <c:v>1.0157494727961127</c:v>
                      </c:pt>
                      <c:pt idx="43">
                        <c:v>1.015851052822309</c:v>
                      </c:pt>
                      <c:pt idx="44">
                        <c:v>1.0159526430070158</c:v>
                      </c:pt>
                      <c:pt idx="45">
                        <c:v>1.0160542433512492</c:v>
                      </c:pt>
                      <c:pt idx="46">
                        <c:v>1.0161558538560249</c:v>
                      </c:pt>
                      <c:pt idx="47">
                        <c:v>1.0162574745223591</c:v>
                      </c:pt>
                      <c:pt idx="48">
                        <c:v>1.0163591053512682</c:v>
                      </c:pt>
                      <c:pt idx="49">
                        <c:v>1.0164607463437683</c:v>
                      </c:pt>
                      <c:pt idx="50">
                        <c:v>1.0165623975008757</c:v>
                      </c:pt>
                      <c:pt idx="51">
                        <c:v>1.0166640588236073</c:v>
                      </c:pt>
                      <c:pt idx="52">
                        <c:v>1.0167657303129796</c:v>
                      </c:pt>
                      <c:pt idx="53">
                        <c:v>1.016867411970009</c:v>
                      </c:pt>
                      <c:pt idx="54">
                        <c:v>1.0169691037957125</c:v>
                      </c:pt>
                      <c:pt idx="55">
                        <c:v>1.0170708057911071</c:v>
                      </c:pt>
                      <c:pt idx="56">
                        <c:v>1.0171725179572098</c:v>
                      </c:pt>
                      <c:pt idx="57">
                        <c:v>1.0172742402950377</c:v>
                      </c:pt>
                      <c:pt idx="58">
                        <c:v>1.017375972805608</c:v>
                      </c:pt>
                      <c:pt idx="59">
                        <c:v>1.0174777154899379</c:v>
                      </c:pt>
                      <c:pt idx="60">
                        <c:v>1.0175794683490451</c:v>
                      </c:pt>
                      <c:pt idx="61">
                        <c:v>1.0176812313839469</c:v>
                      </c:pt>
                      <c:pt idx="62">
                        <c:v>1.0177830045956611</c:v>
                      </c:pt>
                      <c:pt idx="63">
                        <c:v>1.0178847879852053</c:v>
                      </c:pt>
                      <c:pt idx="64">
                        <c:v>1.018738755531879</c:v>
                      </c:pt>
                      <c:pt idx="65">
                        <c:v>1.0207649513315888</c:v>
                      </c:pt>
                      <c:pt idx="66">
                        <c:v>1.0222388051801605</c:v>
                      </c:pt>
                      <c:pt idx="67">
                        <c:v>1.0225398898106213</c:v>
                      </c:pt>
                      <c:pt idx="68">
                        <c:v>1.0226421489124722</c:v>
                      </c:pt>
                      <c:pt idx="69">
                        <c:v>1.0227444182407446</c:v>
                      </c:pt>
                      <c:pt idx="70">
                        <c:v>1.0228466977964612</c:v>
                      </c:pt>
                      <c:pt idx="71">
                        <c:v>1.0229489875806448</c:v>
                      </c:pt>
                      <c:pt idx="72">
                        <c:v>1.0230512875943183</c:v>
                      </c:pt>
                      <c:pt idx="73">
                        <c:v>1.0231535978385047</c:v>
                      </c:pt>
                      <c:pt idx="74">
                        <c:v>1.0232559183142271</c:v>
                      </c:pt>
                      <c:pt idx="75">
                        <c:v>1.0233582490225088</c:v>
                      </c:pt>
                      <c:pt idx="76">
                        <c:v>1.0234605899643729</c:v>
                      </c:pt>
                      <c:pt idx="77">
                        <c:v>1.0235629411408429</c:v>
                      </c:pt>
                      <c:pt idx="78">
                        <c:v>1.0236653025529423</c:v>
                      </c:pt>
                      <c:pt idx="79">
                        <c:v>1.0240760956730337</c:v>
                      </c:pt>
                      <c:pt idx="80">
                        <c:v>1.0248206257166397</c:v>
                      </c:pt>
                      <c:pt idx="81">
                        <c:v>1.0258886646727703</c:v>
                      </c:pt>
                      <c:pt idx="82">
                        <c:v>1.0266235489940405</c:v>
                      </c:pt>
                      <c:pt idx="83">
                        <c:v>1.0267262164822288</c:v>
                      </c:pt>
                      <c:pt idx="84">
                        <c:v>1.0268288942376793</c:v>
                      </c:pt>
                      <c:pt idx="85">
                        <c:v>1.0269315822614187</c:v>
                      </c:pt>
                      <c:pt idx="86">
                        <c:v>1.0270342805544739</c:v>
                      </c:pt>
                      <c:pt idx="87">
                        <c:v>1.0271369891178719</c:v>
                      </c:pt>
                      <c:pt idx="88">
                        <c:v>1.0272397079526399</c:v>
                      </c:pt>
                      <c:pt idx="89">
                        <c:v>1.027342437059805</c:v>
                      </c:pt>
                      <c:pt idx="90">
                        <c:v>1.0274451764403945</c:v>
                      </c:pt>
                      <c:pt idx="91">
                        <c:v>1.0277477941282203</c:v>
                      </c:pt>
                      <c:pt idx="92">
                        <c:v>1.0281510100142173</c:v>
                      </c:pt>
                      <c:pt idx="93">
                        <c:v>1.0297558198692658</c:v>
                      </c:pt>
                      <c:pt idx="94">
                        <c:v>1.0334566003051171</c:v>
                      </c:pt>
                      <c:pt idx="95">
                        <c:v>1.0371600219636234</c:v>
                      </c:pt>
                      <c:pt idx="96">
                        <c:v>1.0406247250429657</c:v>
                      </c:pt>
                      <c:pt idx="97">
                        <c:v>1.0446985940433313</c:v>
                      </c:pt>
                      <c:pt idx="98">
                        <c:v>1.0490535170938475</c:v>
                      </c:pt>
                      <c:pt idx="99">
                        <c:v>1.0533922398539664</c:v>
                      </c:pt>
                      <c:pt idx="100">
                        <c:v>1.0572146717765696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07-451F-9D1F-613F21D1539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Dicounted Floored NPV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CIRTest!$AT$15:$AT$115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9.9553568402679904</c:v>
                      </c:pt>
                      <c:pt idx="1">
                        <c:v>10.16011370550428</c:v>
                      </c:pt>
                      <c:pt idx="2">
                        <c:v>10.072063983874141</c:v>
                      </c:pt>
                      <c:pt idx="3">
                        <c:v>10.58206758370455</c:v>
                      </c:pt>
                      <c:pt idx="4">
                        <c:v>11.690026918051512</c:v>
                      </c:pt>
                      <c:pt idx="5">
                        <c:v>12.066653506087615</c:v>
                      </c:pt>
                      <c:pt idx="6">
                        <c:v>11.67657110691537</c:v>
                      </c:pt>
                      <c:pt idx="7">
                        <c:v>12.131556925847985</c:v>
                      </c:pt>
                      <c:pt idx="8">
                        <c:v>12.595976248619168</c:v>
                      </c:pt>
                      <c:pt idx="9">
                        <c:v>11.800295876589267</c:v>
                      </c:pt>
                      <c:pt idx="10">
                        <c:v>11.760044616600457</c:v>
                      </c:pt>
                      <c:pt idx="11">
                        <c:v>10.420080032130523</c:v>
                      </c:pt>
                      <c:pt idx="12">
                        <c:v>9.4767748002015058</c:v>
                      </c:pt>
                      <c:pt idx="13">
                        <c:v>9.4212678637125453</c:v>
                      </c:pt>
                      <c:pt idx="14">
                        <c:v>9.4073997677495758</c:v>
                      </c:pt>
                      <c:pt idx="15">
                        <c:v>9.8776079898837974</c:v>
                      </c:pt>
                      <c:pt idx="16">
                        <c:v>10.370647759467206</c:v>
                      </c:pt>
                      <c:pt idx="17">
                        <c:v>10.148131578470137</c:v>
                      </c:pt>
                      <c:pt idx="18">
                        <c:v>10.084415827086117</c:v>
                      </c:pt>
                      <c:pt idx="19">
                        <c:v>9.9246792118680958</c:v>
                      </c:pt>
                      <c:pt idx="20">
                        <c:v>10.004015240887311</c:v>
                      </c:pt>
                      <c:pt idx="21">
                        <c:v>9.3725438827118772</c:v>
                      </c:pt>
                      <c:pt idx="22">
                        <c:v>9.5812305149916241</c:v>
                      </c:pt>
                      <c:pt idx="23">
                        <c:v>9.8411158172921187</c:v>
                      </c:pt>
                      <c:pt idx="24">
                        <c:v>9.7825373927507808</c:v>
                      </c:pt>
                      <c:pt idx="25">
                        <c:v>10.339934420943177</c:v>
                      </c:pt>
                      <c:pt idx="26">
                        <c:v>10.718816499331574</c:v>
                      </c:pt>
                      <c:pt idx="27">
                        <c:v>11.029852265307667</c:v>
                      </c:pt>
                      <c:pt idx="28">
                        <c:v>10.872063215672444</c:v>
                      </c:pt>
                      <c:pt idx="29">
                        <c:v>11.230097515515299</c:v>
                      </c:pt>
                      <c:pt idx="30">
                        <c:v>11.44408907515254</c:v>
                      </c:pt>
                      <c:pt idx="31">
                        <c:v>9.800358779522476</c:v>
                      </c:pt>
                      <c:pt idx="32">
                        <c:v>9.9168599547479772</c:v>
                      </c:pt>
                      <c:pt idx="33">
                        <c:v>10.193906280762818</c:v>
                      </c:pt>
                      <c:pt idx="34">
                        <c:v>10.379910386468605</c:v>
                      </c:pt>
                      <c:pt idx="35">
                        <c:v>10.778195033709673</c:v>
                      </c:pt>
                      <c:pt idx="36">
                        <c:v>10.258074736095709</c:v>
                      </c:pt>
                      <c:pt idx="37">
                        <c:v>9.6628773287345027</c:v>
                      </c:pt>
                      <c:pt idx="38">
                        <c:v>9.5659364829406197</c:v>
                      </c:pt>
                      <c:pt idx="39">
                        <c:v>9.2023230987014379</c:v>
                      </c:pt>
                      <c:pt idx="40">
                        <c:v>8.9021544888869482</c:v>
                      </c:pt>
                      <c:pt idx="41">
                        <c:v>7.248758806838528</c:v>
                      </c:pt>
                      <c:pt idx="42">
                        <c:v>7.6154555842332412</c:v>
                      </c:pt>
                      <c:pt idx="43">
                        <c:v>7.454711528635328</c:v>
                      </c:pt>
                      <c:pt idx="44">
                        <c:v>7.6831843965004838</c:v>
                      </c:pt>
                      <c:pt idx="45">
                        <c:v>7.4980356161971562</c:v>
                      </c:pt>
                      <c:pt idx="46">
                        <c:v>7.7151816772946127</c:v>
                      </c:pt>
                      <c:pt idx="47">
                        <c:v>7.734140925792981</c:v>
                      </c:pt>
                      <c:pt idx="48">
                        <c:v>7.702476941717892</c:v>
                      </c:pt>
                      <c:pt idx="49">
                        <c:v>7.8133310248672121</c:v>
                      </c:pt>
                      <c:pt idx="50">
                        <c:v>7.6156714362931401</c:v>
                      </c:pt>
                      <c:pt idx="51">
                        <c:v>6.5583865263245125</c:v>
                      </c:pt>
                      <c:pt idx="52">
                        <c:v>6.4372548154185969</c:v>
                      </c:pt>
                      <c:pt idx="53">
                        <c:v>6.4307935661329756</c:v>
                      </c:pt>
                      <c:pt idx="54">
                        <c:v>6.4766935644833818</c:v>
                      </c:pt>
                      <c:pt idx="55">
                        <c:v>6.427166120005948</c:v>
                      </c:pt>
                      <c:pt idx="56">
                        <c:v>6.1957428030822994</c:v>
                      </c:pt>
                      <c:pt idx="57">
                        <c:v>6.2584122338764816</c:v>
                      </c:pt>
                      <c:pt idx="58">
                        <c:v>6.3304675868697053</c:v>
                      </c:pt>
                      <c:pt idx="59">
                        <c:v>6.4853520523596409</c:v>
                      </c:pt>
                      <c:pt idx="60">
                        <c:v>6.4726780637219772</c:v>
                      </c:pt>
                      <c:pt idx="61">
                        <c:v>5.4074327848676402</c:v>
                      </c:pt>
                      <c:pt idx="62">
                        <c:v>5.3348328293131058</c:v>
                      </c:pt>
                      <c:pt idx="63">
                        <c:v>5.5350269822205593</c:v>
                      </c:pt>
                      <c:pt idx="64">
                        <c:v>5.6289284649341846</c:v>
                      </c:pt>
                      <c:pt idx="65">
                        <c:v>5.7202964430235719</c:v>
                      </c:pt>
                      <c:pt idx="66">
                        <c:v>5.62284502578117</c:v>
                      </c:pt>
                      <c:pt idx="67">
                        <c:v>5.7238269765167589</c:v>
                      </c:pt>
                      <c:pt idx="68">
                        <c:v>5.8381347475560794</c:v>
                      </c:pt>
                      <c:pt idx="69">
                        <c:v>5.7906705139485419</c:v>
                      </c:pt>
                      <c:pt idx="70">
                        <c:v>5.8420414307439925</c:v>
                      </c:pt>
                      <c:pt idx="71">
                        <c:v>4.7179247346880802</c:v>
                      </c:pt>
                      <c:pt idx="72">
                        <c:v>4.7060422084711773</c:v>
                      </c:pt>
                      <c:pt idx="73">
                        <c:v>4.6088980108143387</c:v>
                      </c:pt>
                      <c:pt idx="74">
                        <c:v>4.5573060719083109</c:v>
                      </c:pt>
                      <c:pt idx="75">
                        <c:v>4.6628920280375317</c:v>
                      </c:pt>
                      <c:pt idx="76">
                        <c:v>4.6249964959167915</c:v>
                      </c:pt>
                      <c:pt idx="77">
                        <c:v>4.6577954753024651</c:v>
                      </c:pt>
                      <c:pt idx="78">
                        <c:v>4.5950506274865281</c:v>
                      </c:pt>
                      <c:pt idx="79">
                        <c:v>4.5723756314072626</c:v>
                      </c:pt>
                      <c:pt idx="80">
                        <c:v>4.5795900956797073</c:v>
                      </c:pt>
                      <c:pt idx="81">
                        <c:v>3.4277877865688908</c:v>
                      </c:pt>
                      <c:pt idx="82">
                        <c:v>3.4098687349618282</c:v>
                      </c:pt>
                      <c:pt idx="83">
                        <c:v>3.3897253444154929</c:v>
                      </c:pt>
                      <c:pt idx="84">
                        <c:v>3.3377374083752858</c:v>
                      </c:pt>
                      <c:pt idx="85">
                        <c:v>3.3520424061762624</c:v>
                      </c:pt>
                      <c:pt idx="86">
                        <c:v>3.3964965325353309</c:v>
                      </c:pt>
                      <c:pt idx="87">
                        <c:v>3.3881265135663856</c:v>
                      </c:pt>
                      <c:pt idx="88">
                        <c:v>3.3868614641668873</c:v>
                      </c:pt>
                      <c:pt idx="89">
                        <c:v>3.4432428006415612</c:v>
                      </c:pt>
                      <c:pt idx="90">
                        <c:v>3.4033900973654765</c:v>
                      </c:pt>
                      <c:pt idx="91">
                        <c:v>2.255594017038963</c:v>
                      </c:pt>
                      <c:pt idx="92">
                        <c:v>2.2675743013021799</c:v>
                      </c:pt>
                      <c:pt idx="93">
                        <c:v>2.2845931162458024</c:v>
                      </c:pt>
                      <c:pt idx="94">
                        <c:v>2.3143123349705328</c:v>
                      </c:pt>
                      <c:pt idx="95">
                        <c:v>2.3109325862394652</c:v>
                      </c:pt>
                      <c:pt idx="96">
                        <c:v>2.315869730918684</c:v>
                      </c:pt>
                      <c:pt idx="97">
                        <c:v>2.3044065106292222</c:v>
                      </c:pt>
                      <c:pt idx="98">
                        <c:v>2.3111434843822272</c:v>
                      </c:pt>
                      <c:pt idx="99">
                        <c:v>2.3130912800595835</c:v>
                      </c:pt>
                      <c:pt idx="100">
                        <c:v>2.3142640503761904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683-404E-8F32-6500561F1B3C}"/>
                  </c:ext>
                </c:extLst>
              </c15:ser>
            </c15:filteredScatterSeries>
          </c:ext>
        </c:extLst>
      </c:scatterChart>
      <c:valAx>
        <c:axId val="3883848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0194724214496"/>
          <c:y val="6.2915903921251987E-2"/>
          <c:w val="0.14398052404260103"/>
          <c:h val="0.16460402376656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miter lim="800000"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pin" dx="22" fmlaLink="$P$13" max="30000" page="10" val="3149"/>
</file>

<file path=xl/ctrlProps/ctrlProp2.xml><?xml version="1.0" encoding="utf-8"?>
<formControlPr xmlns="http://schemas.microsoft.com/office/spreadsheetml/2009/9/main" objectType="Spin" dx="22" fmlaLink="$U$51" max="30000" page="10" val="186"/>
</file>

<file path=xl/ctrlProps/ctrlProp3.xml><?xml version="1.0" encoding="utf-8"?>
<formControlPr xmlns="http://schemas.microsoft.com/office/spreadsheetml/2009/9/main" objectType="Spin" dx="26" fmlaLink="$G$8" max="30000" page="10" val="19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12</xdr:row>
          <xdr:rowOff>30480</xdr:rowOff>
        </xdr:from>
        <xdr:to>
          <xdr:col>15</xdr:col>
          <xdr:colOff>175260</xdr:colOff>
          <xdr:row>12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76200</xdr:colOff>
      <xdr:row>5</xdr:row>
      <xdr:rowOff>54429</xdr:rowOff>
    </xdr:from>
    <xdr:to>
      <xdr:col>5</xdr:col>
      <xdr:colOff>2743199</xdr:colOff>
      <xdr:row>24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22860</xdr:colOff>
          <xdr:row>49</xdr:row>
          <xdr:rowOff>175260</xdr:rowOff>
        </xdr:from>
        <xdr:to>
          <xdr:col>21</xdr:col>
          <xdr:colOff>220980</xdr:colOff>
          <xdr:row>50</xdr:row>
          <xdr:rowOff>175260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2712720</xdr:colOff>
          <xdr:row>6</xdr:row>
          <xdr:rowOff>312420</xdr:rowOff>
        </xdr:from>
        <xdr:to>
          <xdr:col>5</xdr:col>
          <xdr:colOff>2964180</xdr:colOff>
          <xdr:row>7</xdr:row>
          <xdr:rowOff>182880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 refreshError="1">
        <row r="27">
          <cell r="E27"/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/>
  </sheetViews>
  <sheetFormatPr baseColWidth="10" defaultColWidth="8.88671875" defaultRowHeight="14.4" x14ac:dyDescent="0.3"/>
  <sheetData>
    <row r="3" spans="1:6" ht="15" thickBot="1" x14ac:dyDescent="0.35">
      <c r="A3" s="1"/>
      <c r="B3" s="2" t="s">
        <v>0</v>
      </c>
      <c r="C3" s="2"/>
      <c r="D3" s="1"/>
      <c r="E3" s="2" t="s">
        <v>1</v>
      </c>
      <c r="F3" s="2"/>
    </row>
    <row r="4" spans="1:6" ht="15" thickTop="1" x14ac:dyDescent="0.3">
      <c r="A4" s="1"/>
      <c r="B4" s="1"/>
      <c r="C4" s="1"/>
      <c r="D4" s="1"/>
      <c r="E4" s="1"/>
      <c r="F4" s="1"/>
    </row>
    <row r="5" spans="1:6" x14ac:dyDescent="0.3">
      <c r="A5" s="1"/>
      <c r="B5" s="3" t="s">
        <v>2</v>
      </c>
      <c r="C5" s="3"/>
      <c r="D5" s="1"/>
      <c r="E5" s="3" t="s">
        <v>3</v>
      </c>
      <c r="F5" s="3"/>
    </row>
    <row r="6" spans="1:6" x14ac:dyDescent="0.3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26</v>
      </c>
    </row>
    <row r="7" spans="1:6" x14ac:dyDescent="0.3">
      <c r="A7" s="1"/>
      <c r="B7" s="1"/>
      <c r="C7" s="1"/>
      <c r="D7" s="1"/>
      <c r="E7" s="1" t="s">
        <v>6</v>
      </c>
      <c r="F7" s="6" t="b">
        <v>0</v>
      </c>
    </row>
    <row r="8" spans="1:6" x14ac:dyDescent="0.3">
      <c r="A8" s="1"/>
      <c r="B8" s="1" t="s">
        <v>7</v>
      </c>
      <c r="C8" s="1"/>
      <c r="D8" s="1"/>
      <c r="E8" s="1"/>
      <c r="F8" s="1"/>
    </row>
    <row r="9" spans="1:6" x14ac:dyDescent="0.3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3">
      <c r="A10" s="1"/>
      <c r="B10" s="1"/>
      <c r="C10" s="1"/>
      <c r="D10" s="1"/>
      <c r="E10" s="1" t="s">
        <v>8</v>
      </c>
      <c r="F10" s="1" t="str">
        <f>[2]!obAddAllJars(F6,F7)</f>
        <v>C:\Users\Anton\workspace\lib</v>
      </c>
    </row>
    <row r="11" spans="1:6" x14ac:dyDescent="0.3">
      <c r="A11" s="1"/>
      <c r="B11" s="1"/>
      <c r="C11" s="1"/>
      <c r="D11" s="1"/>
      <c r="E11" s="1"/>
      <c r="F11" s="1"/>
    </row>
    <row r="12" spans="1:6" ht="15" thickBot="1" x14ac:dyDescent="0.35">
      <c r="A12" s="1"/>
      <c r="B12" s="2" t="s">
        <v>9</v>
      </c>
      <c r="C12" s="2"/>
      <c r="D12" s="1"/>
      <c r="E12" s="2" t="s">
        <v>10</v>
      </c>
      <c r="F12" s="2"/>
    </row>
    <row r="13" spans="1:6" ht="15" thickTop="1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3" t="s">
        <v>7</v>
      </c>
      <c r="C14" s="3"/>
      <c r="D14" s="1"/>
      <c r="E14" s="3" t="s">
        <v>11</v>
      </c>
      <c r="F14" s="3"/>
    </row>
    <row r="15" spans="1:6" x14ac:dyDescent="0.3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/>
    </row>
    <row r="16" spans="1:6" x14ac:dyDescent="0.3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0</v>
      </c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3" t="s">
        <v>7</v>
      </c>
      <c r="F18" s="3"/>
    </row>
    <row r="19" spans="1:6" x14ac:dyDescent="0.3">
      <c r="A19" s="1"/>
      <c r="B19" s="1"/>
      <c r="C19" s="1"/>
      <c r="D19" s="1"/>
      <c r="E19" s="1" t="s">
        <v>8</v>
      </c>
      <c r="F19" s="1" t="str">
        <f>[2]!obAddClasses(F6,F16)</f>
        <v>C:\Users\Anton\workspace\lib</v>
      </c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ht="15" thickBot="1" x14ac:dyDescent="0.35">
      <c r="A24" s="1"/>
      <c r="B24" s="1"/>
      <c r="C24" s="1"/>
      <c r="D24" s="1"/>
      <c r="E24" s="2" t="s">
        <v>14</v>
      </c>
      <c r="F24" s="2"/>
    </row>
    <row r="25" spans="1:6" ht="15" thickTop="1" x14ac:dyDescent="0.3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DJ179"/>
  <sheetViews>
    <sheetView showGridLines="0" tabSelected="1" topLeftCell="A19" zoomScale="55" zoomScaleNormal="55" workbookViewId="0">
      <selection activeCell="G62" sqref="G62"/>
    </sheetView>
  </sheetViews>
  <sheetFormatPr baseColWidth="10" defaultColWidth="8.88671875" defaultRowHeight="14.4" x14ac:dyDescent="0.3"/>
  <cols>
    <col min="1" max="1" width="5.109375" customWidth="1"/>
    <col min="3" max="3" width="34" customWidth="1"/>
    <col min="4" max="4" width="29.44140625" customWidth="1"/>
    <col min="5" max="5" width="13.88671875" customWidth="1"/>
    <col min="6" max="6" width="43.44140625" customWidth="1"/>
    <col min="7" max="7" width="15.44140625" customWidth="1"/>
    <col min="8" max="8" width="5.109375" customWidth="1"/>
    <col min="9" max="9" width="3.44140625" customWidth="1"/>
    <col min="10" max="10" width="6.6640625" customWidth="1"/>
    <col min="11" max="11" width="11" customWidth="1"/>
    <col min="12" max="12" width="32.21875" customWidth="1"/>
    <col min="13" max="13" width="27.88671875" customWidth="1"/>
    <col min="14" max="14" width="28.5546875" customWidth="1"/>
    <col min="15" max="15" width="28.21875" customWidth="1"/>
    <col min="16" max="16" width="15.44140625" customWidth="1"/>
    <col min="17" max="17" width="11.44140625" customWidth="1"/>
    <col min="18" max="18" width="10" customWidth="1"/>
    <col min="19" max="19" width="14.6640625" customWidth="1"/>
    <col min="20" max="20" width="52.33203125" customWidth="1"/>
    <col min="21" max="21" width="17.109375" customWidth="1"/>
    <col min="22" max="22" width="37" customWidth="1"/>
    <col min="23" max="23" width="49.77734375" customWidth="1"/>
    <col min="24" max="24" width="24.33203125" customWidth="1"/>
    <col min="25" max="25" width="7.21875" customWidth="1"/>
    <col min="26" max="26" width="13.88671875" customWidth="1"/>
    <col min="27" max="27" width="14.6640625" customWidth="1"/>
    <col min="28" max="29" width="13.88671875" customWidth="1"/>
    <col min="30" max="30" width="6.88671875" customWidth="1"/>
    <col min="31" max="31" width="43.6640625" customWidth="1"/>
    <col min="32" max="32" width="18.44140625" customWidth="1"/>
    <col min="33" max="33" width="11.6640625" customWidth="1"/>
    <col min="34" max="34" width="47.109375" customWidth="1"/>
    <col min="35" max="36" width="13.88671875" customWidth="1"/>
    <col min="37" max="37" width="46.109375" customWidth="1"/>
    <col min="38" max="39" width="13.88671875" customWidth="1"/>
    <col min="40" max="40" width="31.88671875" customWidth="1"/>
    <col min="41" max="42" width="13.88671875" customWidth="1"/>
    <col min="43" max="43" width="29.21875" customWidth="1"/>
    <col min="44" max="45" width="13.88671875" customWidth="1"/>
    <col min="46" max="46" width="34.5546875" customWidth="1"/>
    <col min="48" max="48" width="30.6640625" customWidth="1"/>
    <col min="49" max="49" width="24.33203125" customWidth="1"/>
    <col min="50" max="50" width="18.21875" customWidth="1"/>
    <col min="52" max="52" width="42.6640625" customWidth="1"/>
    <col min="53" max="53" width="18.5546875" customWidth="1"/>
    <col min="54" max="54" width="9" customWidth="1"/>
  </cols>
  <sheetData>
    <row r="1" spans="2:66" x14ac:dyDescent="0.3">
      <c r="Y1" s="9"/>
    </row>
    <row r="2" spans="2:66" ht="23.4" x14ac:dyDescent="0.45">
      <c r="B2" s="61" t="s">
        <v>60</v>
      </c>
    </row>
    <row r="3" spans="2:66" ht="23.4" x14ac:dyDescent="0.45">
      <c r="C3" s="61"/>
    </row>
    <row r="4" spans="2:66" ht="21" x14ac:dyDescent="0.4">
      <c r="B4" s="94" t="s">
        <v>54</v>
      </c>
      <c r="I4" s="18"/>
      <c r="K4" s="69" t="s">
        <v>61</v>
      </c>
    </row>
    <row r="5" spans="2:66" ht="15" thickBot="1" x14ac:dyDescent="0.35">
      <c r="I5" s="9"/>
      <c r="Q5" s="13"/>
      <c r="R5" s="13"/>
      <c r="Y5" s="18"/>
    </row>
    <row r="6" spans="2:66" ht="15" thickTop="1" x14ac:dyDescent="0.3">
      <c r="B6" s="63"/>
      <c r="C6" s="64"/>
      <c r="D6" s="64"/>
      <c r="E6" s="64"/>
      <c r="F6" s="64"/>
      <c r="G6" s="64"/>
      <c r="H6" s="65"/>
      <c r="K6" s="32"/>
      <c r="L6" s="15"/>
      <c r="M6" s="15"/>
      <c r="N6" s="15"/>
      <c r="O6" s="15"/>
      <c r="P6" s="15"/>
      <c r="Q6" s="23"/>
      <c r="R6" s="18"/>
      <c r="S6" s="32"/>
      <c r="T6" s="15"/>
      <c r="U6" s="15"/>
      <c r="V6" s="15"/>
      <c r="W6" s="15"/>
      <c r="X6" s="15"/>
      <c r="Y6" s="23"/>
      <c r="AD6" s="70"/>
      <c r="AE6" s="35"/>
      <c r="AF6" s="35"/>
      <c r="AG6" s="16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23"/>
    </row>
    <row r="7" spans="2:66" ht="25.8" x14ac:dyDescent="0.5">
      <c r="B7" s="50"/>
      <c r="C7" s="18"/>
      <c r="D7" s="18"/>
      <c r="E7" s="18"/>
      <c r="F7" s="18"/>
      <c r="G7" s="71" t="s">
        <v>59</v>
      </c>
      <c r="H7" s="66"/>
      <c r="K7" s="17"/>
      <c r="L7" s="33" t="s">
        <v>15</v>
      </c>
      <c r="M7" s="18"/>
      <c r="N7" s="18"/>
      <c r="O7" s="33" t="s">
        <v>16</v>
      </c>
      <c r="P7" s="18"/>
      <c r="Q7" s="19"/>
      <c r="R7" s="18"/>
      <c r="S7" s="17"/>
      <c r="T7" s="68" t="s">
        <v>42</v>
      </c>
      <c r="U7" s="18"/>
      <c r="V7" s="18"/>
      <c r="W7" s="18"/>
      <c r="X7" s="18"/>
      <c r="Y7" s="19"/>
      <c r="AD7" s="24"/>
      <c r="AE7" s="33" t="s">
        <v>58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9"/>
    </row>
    <row r="8" spans="2:66" x14ac:dyDescent="0.3">
      <c r="B8" s="50"/>
      <c r="C8" s="18"/>
      <c r="D8" s="18"/>
      <c r="E8" s="18"/>
      <c r="F8" s="18"/>
      <c r="G8" s="51">
        <v>192</v>
      </c>
      <c r="H8" s="66"/>
      <c r="K8" s="17"/>
      <c r="L8" s="18"/>
      <c r="M8" s="18"/>
      <c r="N8" s="18"/>
      <c r="O8" s="18"/>
      <c r="P8" s="18"/>
      <c r="Q8" s="19"/>
      <c r="R8" s="18"/>
      <c r="S8" s="17"/>
      <c r="T8" s="18"/>
      <c r="U8" s="18"/>
      <c r="V8" s="18"/>
      <c r="W8" s="18"/>
      <c r="X8" s="18"/>
      <c r="Y8" s="19"/>
      <c r="AD8" s="24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9"/>
    </row>
    <row r="9" spans="2:66" ht="14.7" customHeight="1" x14ac:dyDescent="0.3">
      <c r="B9" s="50"/>
      <c r="C9" s="18"/>
      <c r="D9" s="18"/>
      <c r="E9" s="18"/>
      <c r="F9" s="18"/>
      <c r="G9" s="72"/>
      <c r="H9" s="66"/>
      <c r="K9" s="17"/>
      <c r="L9" s="40" t="s">
        <v>2</v>
      </c>
      <c r="M9" s="41"/>
      <c r="N9" s="18"/>
      <c r="O9" s="40" t="s">
        <v>2</v>
      </c>
      <c r="P9" s="41"/>
      <c r="Q9" s="19"/>
      <c r="R9" s="18"/>
      <c r="S9" s="17"/>
      <c r="T9" s="62" t="s">
        <v>28</v>
      </c>
      <c r="U9" s="18"/>
      <c r="V9" s="100"/>
      <c r="W9" s="42" t="s">
        <v>34</v>
      </c>
      <c r="X9" s="18"/>
      <c r="Y9" s="19"/>
      <c r="AD9" s="24"/>
      <c r="AE9" s="90" t="s">
        <v>15</v>
      </c>
      <c r="AF9" s="18"/>
      <c r="AG9" s="18"/>
      <c r="AH9" s="90" t="s">
        <v>55</v>
      </c>
      <c r="AI9" s="18"/>
      <c r="AJ9" s="18"/>
      <c r="AK9" s="18"/>
      <c r="AL9" s="18"/>
      <c r="AM9" s="18"/>
      <c r="AN9" s="90" t="s">
        <v>56</v>
      </c>
      <c r="AO9" s="18"/>
      <c r="AP9" s="18"/>
      <c r="AQ9" s="39" t="s">
        <v>57</v>
      </c>
      <c r="AR9" s="18"/>
      <c r="AS9" s="18"/>
      <c r="AT9" s="18"/>
      <c r="AU9" s="18"/>
      <c r="AV9" s="39" t="s">
        <v>59</v>
      </c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9"/>
    </row>
    <row r="10" spans="2:66" x14ac:dyDescent="0.3">
      <c r="B10" s="50"/>
      <c r="C10" s="18"/>
      <c r="D10" s="18"/>
      <c r="E10" s="18"/>
      <c r="F10" s="18"/>
      <c r="G10" s="18"/>
      <c r="H10" s="66"/>
      <c r="K10" s="17"/>
      <c r="L10" s="74" t="str">
        <f>[2]!obMake("td.initialTime", "double",M10)</f>
        <v>td.initialTime 
[5261]</v>
      </c>
      <c r="M10" s="91">
        <v>0</v>
      </c>
      <c r="N10" s="18"/>
      <c r="O10" s="74" t="str">
        <f>L15</f>
        <v>timeDiscretization 
[5267]</v>
      </c>
      <c r="P10" s="74"/>
      <c r="Q10" s="19"/>
      <c r="R10" s="18"/>
      <c r="S10" s="17"/>
      <c r="T10" s="18"/>
      <c r="U10" s="18"/>
      <c r="V10" s="18"/>
      <c r="W10" s="18"/>
      <c r="X10" s="18"/>
      <c r="Y10" s="19"/>
      <c r="AD10" s="24"/>
      <c r="AE10" s="74" t="str">
        <f>[2]!obCall("timeDiscretizationFromNPVAndDefault", T54, "getTimeDiscretization")</f>
        <v>timeDiscretizationFromNPVAndDefault 
[7298]</v>
      </c>
      <c r="AF10" s="18"/>
      <c r="AG10" s="18"/>
      <c r="AH10" s="74" t="str">
        <f>[2]!obCall("productProcessForPlottingAndPricing", T54, "getProductProcess")</f>
        <v>productProcessForPlottingAndPricing 
[6971]</v>
      </c>
      <c r="AI10" s="18"/>
      <c r="AJ10" s="18"/>
      <c r="AK10" s="18"/>
      <c r="AL10" s="18"/>
      <c r="AM10" s="18"/>
      <c r="AN10" s="74" t="str">
        <f>[2]!obCall("underlyingModelForPlotting", AH10, "getUnderlyingModel")</f>
        <v>underlyingModelForPlotting 
[7734]</v>
      </c>
      <c r="AO10" s="18"/>
      <c r="AP10" s="18"/>
      <c r="AQ10" s="48" t="str">
        <f>[2]!obCall("valueOfUnderlyingModelFromNPVAndDefault", AH10, "getUnderlying",  [2]!obMake("", "int", 0), [2]!obMake("","int", 0))</f>
        <v>valueOfUnderlyingModelFromNPVAndDefault 
[7594]</v>
      </c>
      <c r="AR10" s="18"/>
      <c r="AS10" s="18"/>
      <c r="AT10" s="18"/>
      <c r="AU10" s="18"/>
      <c r="AV10" s="74" t="str">
        <f>[2]!obMake("pathIndexForPlot", "int", G8)</f>
        <v>pathIndexForPlot 
[30889]</v>
      </c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9"/>
      <c r="BL10" s="10"/>
      <c r="BM10" s="10"/>
      <c r="BN10" s="10"/>
    </row>
    <row r="11" spans="2:66" x14ac:dyDescent="0.3">
      <c r="B11" s="50"/>
      <c r="C11" s="18"/>
      <c r="D11" s="18"/>
      <c r="E11" s="18"/>
      <c r="F11" s="18"/>
      <c r="G11" s="18"/>
      <c r="H11" s="66"/>
      <c r="K11" s="17"/>
      <c r="L11" s="74" t="str">
        <f>[2]!obMake("td.numberOfTimeSteps", "int",M11)</f>
        <v>td.numberOfTimeSteps 
[5241]</v>
      </c>
      <c r="M11" s="91">
        <v>100</v>
      </c>
      <c r="N11" s="18"/>
      <c r="O11" s="74" t="str">
        <f>[2]!obMake("numberOfFactors", "int", P11)</f>
        <v>numberOfFactors 
[5262]</v>
      </c>
      <c r="P11" s="51">
        <v>2</v>
      </c>
      <c r="Q11" s="19"/>
      <c r="R11" s="18"/>
      <c r="S11" s="17"/>
      <c r="T11" s="43" t="s">
        <v>36</v>
      </c>
      <c r="U11" s="41"/>
      <c r="V11" s="18"/>
      <c r="W11" s="40" t="s">
        <v>36</v>
      </c>
      <c r="X11" s="41"/>
      <c r="Y11" s="19"/>
      <c r="AD11" s="24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9"/>
      <c r="BL11" s="10"/>
      <c r="BM11" s="10"/>
      <c r="BN11" s="10"/>
    </row>
    <row r="12" spans="2:66" x14ac:dyDescent="0.3">
      <c r="B12" s="50"/>
      <c r="C12" s="18"/>
      <c r="D12" s="18"/>
      <c r="E12" s="18"/>
      <c r="F12" s="18"/>
      <c r="G12" s="18"/>
      <c r="H12" s="66"/>
      <c r="K12" s="17"/>
      <c r="L12" s="74" t="str">
        <f>[2]!obMake("td.deltaT","double",M12)</f>
        <v>td.deltaT 
[5252]</v>
      </c>
      <c r="M12" s="91">
        <v>0.1</v>
      </c>
      <c r="N12" s="18"/>
      <c r="O12" s="74" t="str">
        <f>[2]!obMake("numberOfPaths", "int",P12)</f>
        <v>numberOfPaths 
[5259]</v>
      </c>
      <c r="P12" s="51">
        <v>1000</v>
      </c>
      <c r="Q12" s="19"/>
      <c r="R12" s="18"/>
      <c r="S12" s="17"/>
      <c r="T12" s="44" t="str">
        <f>[2]!obMake("interCorrelations", "double[][]",U12:U13)</f>
        <v>interCorrelations 
[5254]</v>
      </c>
      <c r="U12" s="86">
        <f>-0.9</f>
        <v>-0.9</v>
      </c>
      <c r="V12" s="18"/>
      <c r="W12" s="37" t="str">
        <f>[2]!obMake("shirtParameter", "double", X12)</f>
        <v>shirtParameter 
[5243]</v>
      </c>
      <c r="X12" s="51">
        <v>0.03</v>
      </c>
      <c r="Y12" s="19"/>
      <c r="AD12" s="24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9"/>
      <c r="BL12" s="10"/>
      <c r="BM12" s="10"/>
      <c r="BN12" s="10"/>
    </row>
    <row r="13" spans="2:66" x14ac:dyDescent="0.3">
      <c r="B13" s="50"/>
      <c r="C13" s="18"/>
      <c r="D13" s="18"/>
      <c r="E13" s="18"/>
      <c r="F13" s="18"/>
      <c r="G13" s="18"/>
      <c r="H13" s="66"/>
      <c r="K13" s="17"/>
      <c r="L13" s="18"/>
      <c r="M13" s="18"/>
      <c r="N13" s="18"/>
      <c r="O13" s="74" t="str">
        <f>[2]!obMake("seed1","int",P13 )</f>
        <v>seed1 
[5237]</v>
      </c>
      <c r="P13" s="51">
        <v>3149</v>
      </c>
      <c r="Q13" s="19"/>
      <c r="R13" s="18"/>
      <c r="S13" s="17"/>
      <c r="T13" s="45"/>
      <c r="U13" s="86">
        <v>0</v>
      </c>
      <c r="V13" s="18"/>
      <c r="W13" s="18"/>
      <c r="X13" s="18"/>
      <c r="Y13" s="19"/>
      <c r="AD13" s="24"/>
      <c r="AE13" s="88" t="s">
        <v>19</v>
      </c>
      <c r="AF13" s="39" t="s">
        <v>21</v>
      </c>
      <c r="AG13" s="13"/>
      <c r="AH13" s="90" t="s">
        <v>24</v>
      </c>
      <c r="AI13" s="39"/>
      <c r="AJ13" s="18"/>
      <c r="AK13" s="90" t="s">
        <v>66</v>
      </c>
      <c r="AL13" s="39"/>
      <c r="AM13" s="18"/>
      <c r="AN13" s="90" t="s">
        <v>23</v>
      </c>
      <c r="AO13" s="39"/>
      <c r="AP13" s="18"/>
      <c r="AQ13" s="90" t="s">
        <v>25</v>
      </c>
      <c r="AR13" s="39"/>
      <c r="AS13" s="18"/>
      <c r="AT13" s="90" t="s">
        <v>67</v>
      </c>
      <c r="AU13" s="18"/>
      <c r="AV13" s="90" t="s">
        <v>62</v>
      </c>
      <c r="AW13" s="39"/>
      <c r="AX13" s="18"/>
      <c r="AY13" s="90" t="s">
        <v>63</v>
      </c>
      <c r="AZ13" s="39"/>
      <c r="BA13" s="18"/>
      <c r="BB13" s="90" t="s">
        <v>64</v>
      </c>
      <c r="BC13" s="39"/>
      <c r="BD13" s="18"/>
      <c r="BE13" s="90" t="s">
        <v>65</v>
      </c>
      <c r="BF13" s="39"/>
      <c r="BG13" s="19"/>
      <c r="BL13" s="10"/>
      <c r="BM13" s="10"/>
      <c r="BN13" s="10"/>
    </row>
    <row r="14" spans="2:66" x14ac:dyDescent="0.3">
      <c r="B14" s="50"/>
      <c r="C14" s="18"/>
      <c r="D14" s="18"/>
      <c r="E14" s="18"/>
      <c r="F14" s="18"/>
      <c r="G14" s="18"/>
      <c r="H14" s="66"/>
      <c r="K14" s="17"/>
      <c r="L14" s="49" t="s">
        <v>17</v>
      </c>
      <c r="M14" s="18"/>
      <c r="N14" s="18"/>
      <c r="O14" s="18"/>
      <c r="P14" s="18"/>
      <c r="Q14" s="19"/>
      <c r="R14" s="18"/>
      <c r="S14" s="17"/>
      <c r="T14" s="18"/>
      <c r="U14" s="18"/>
      <c r="V14" s="18"/>
      <c r="W14" s="18"/>
      <c r="X14" s="18"/>
      <c r="Y14" s="19"/>
      <c r="AD14" s="24"/>
      <c r="AE14" s="74"/>
      <c r="AF14" s="74"/>
      <c r="AG14" s="13"/>
      <c r="AH14" s="74"/>
      <c r="AI14" s="74"/>
      <c r="AJ14" s="18"/>
      <c r="AK14" s="74"/>
      <c r="AL14" s="74"/>
      <c r="AM14" s="18"/>
      <c r="AN14" s="74"/>
      <c r="AO14" s="74"/>
      <c r="AP14" s="18"/>
      <c r="AQ14" s="74"/>
      <c r="AR14" s="74"/>
      <c r="AS14" s="18"/>
      <c r="AT14" s="74"/>
      <c r="AU14" s="18"/>
      <c r="AV14" s="74"/>
      <c r="AW14" s="74"/>
      <c r="AX14" s="18"/>
      <c r="AY14" s="74"/>
      <c r="AZ14" s="74"/>
      <c r="BA14" s="18"/>
      <c r="BB14" s="74"/>
      <c r="BC14" s="74"/>
      <c r="BD14" s="18"/>
      <c r="BE14" s="74"/>
      <c r="BF14" s="74"/>
      <c r="BG14" s="19"/>
      <c r="BL14" s="10"/>
      <c r="BM14" s="10"/>
      <c r="BN14" s="10"/>
    </row>
    <row r="15" spans="2:66" x14ac:dyDescent="0.3">
      <c r="B15" s="50"/>
      <c r="C15" s="18"/>
      <c r="D15" s="18"/>
      <c r="E15" s="18"/>
      <c r="F15" s="18"/>
      <c r="G15" s="18"/>
      <c r="H15" s="66"/>
      <c r="K15" s="17"/>
      <c r="L15" s="74" t="str">
        <f>[2]!obMake("timeDiscretization", obLibs&amp;"net.finmath.time.TimeDiscretization",L10:L12)</f>
        <v>timeDiscretization 
[5267]</v>
      </c>
      <c r="M15" s="18"/>
      <c r="N15" s="18"/>
      <c r="O15" s="49" t="s">
        <v>17</v>
      </c>
      <c r="P15" s="18"/>
      <c r="Q15" s="19"/>
      <c r="R15" s="18"/>
      <c r="S15" s="17"/>
      <c r="T15" s="49" t="s">
        <v>17</v>
      </c>
      <c r="U15" s="18"/>
      <c r="V15" s="18"/>
      <c r="W15" s="49" t="s">
        <v>17</v>
      </c>
      <c r="X15" s="18"/>
      <c r="Y15" s="19"/>
      <c r="AD15" s="24"/>
      <c r="AE15" s="89">
        <v>0</v>
      </c>
      <c r="AF15" s="89">
        <f>[2]!obGet([2]!obCall("",$AE$10, "getTime",[2]!obMake("", "int", AE15)))</f>
        <v>0</v>
      </c>
      <c r="AG15" s="60"/>
      <c r="AH15" s="89" t="str">
        <f>[2]!obCall("underlyingModelFromNPVAndDefault"&amp;AE15, $AH$10, "getUnderlying",  [2]!obMake("", "int", AE15), [2]!obMake("","int", 0))</f>
        <v>underlyingModelFromNPVAndDefault0 
[7802]</v>
      </c>
      <c r="AI15" s="89">
        <f>[2]!obGet([2]!obCall("",AH15,"get", $AV$10))</f>
        <v>0</v>
      </c>
      <c r="AJ15" s="52"/>
      <c r="AK15" s="89" t="str">
        <f>[2]!obCall("numeraireFromNPVAndDefaultCorr"&amp;AE15, $T$54, "getNumeraire",  [2]!obMake("", "int", AE15))</f>
        <v>numeraireFromNPVAndDefaultCorr0 
[7230]</v>
      </c>
      <c r="AL15" s="89">
        <f>[2]!obGet([2]!obCall("",AK15,"get", $AV$10))</f>
        <v>1</v>
      </c>
      <c r="AM15" s="18"/>
      <c r="AN15" s="89" t="str">
        <f>[2]!obCall("zcbondFairPrice"&amp;AE15, $AN$10, "getZeroCouponBond", [2]!obMake("", "double",AF15), [2]!obMake("", "double", $AF$115))</f>
        <v>zcbondFairPrice0 
[8261]</v>
      </c>
      <c r="AO15" s="89">
        <f>[2]!obGet([2]!obCall("", AN15, "get",$AV$10))</f>
        <v>0.83862860294620323</v>
      </c>
      <c r="AP15" s="52"/>
      <c r="AQ15" s="89" t="str">
        <f>[2]!obCall("couponBondPrice"&amp;AE15,  $AH$10,"getFairValue", [2]!obMake("","int",AE15) )</f>
        <v>couponBondPrice0 
[7608]</v>
      </c>
      <c r="AR15" s="89">
        <f>[2]!obGet([2]!obCall("",  AQ15,"get", $AV$10))</f>
        <v>9.9553568402679904</v>
      </c>
      <c r="AS15" s="52"/>
      <c r="AT15" s="89">
        <f xml:space="preserve"> MAX( ($AL$15 * AR15/AL15 ), 0 )</f>
        <v>9.9553568402679904</v>
      </c>
      <c r="AU15" s="18"/>
      <c r="AV15" s="89" t="str">
        <f>[2]!obCall("intensityCorrelation"&amp;AE15, $T$54, "getIntensity", [2]!obMake("", "int", AE15))</f>
        <v>intensityCorrelation0 
[7138]</v>
      </c>
      <c r="AW15" s="89">
        <f>[2]!obGet([2]!obCall("", AV15, "get",$AV$10))</f>
        <v>5.0000000000000001E-3</v>
      </c>
      <c r="AX15" s="52"/>
      <c r="AY15" s="89" t="str">
        <f>[2]!obCall("expOfIntegratedIntensityCorrelation"&amp;AE15, $T$54, "getExpOfIntegratedIntensity", [2]!obMake("", "int", AE15))</f>
        <v>expOfIntegratedIntensityCorrelation0 
[7452]</v>
      </c>
      <c r="AZ15" s="89">
        <f>[2]!obGet([2]!obCall("", AY15, "get",$AV$10))</f>
        <v>1</v>
      </c>
      <c r="BA15" s="18"/>
      <c r="BB15" s="89" t="str">
        <f>[2]!obCall("intensityLando"&amp;AE15, $W$53, "getIntensity", [2]!obMake("", "int", AE15))</f>
        <v>intensityLando0 
[5534]</v>
      </c>
      <c r="BC15" s="89">
        <f>[2]!obGet([2]!obCall("", BB15, "get",$AV$10))</f>
        <v>1E-3</v>
      </c>
      <c r="BD15" s="52"/>
      <c r="BE15" s="89" t="str">
        <f>[2]!obCall("expOfIntegratedIntensityLando"&amp;AE15, $W$53, "getExpOfIntegratedIntensity", [2]!obMake("", "int", AE15))</f>
        <v>expOfIntegratedIntensityLando0 
[5622]</v>
      </c>
      <c r="BF15" s="89">
        <f>[2]!obGet([2]!obCall("", BE15, "get",$AV$10))</f>
        <v>1</v>
      </c>
      <c r="BG15" s="19"/>
      <c r="BL15" s="10"/>
      <c r="BM15" s="10"/>
      <c r="BN15" s="10"/>
    </row>
    <row r="16" spans="2:66" x14ac:dyDescent="0.3">
      <c r="B16" s="50"/>
      <c r="C16" s="18"/>
      <c r="D16" s="18"/>
      <c r="E16" s="18"/>
      <c r="F16" s="18"/>
      <c r="G16" s="18"/>
      <c r="H16" s="66"/>
      <c r="K16" s="17"/>
      <c r="L16" s="18"/>
      <c r="M16" s="18"/>
      <c r="N16" s="18"/>
      <c r="O16" s="74" t="str">
        <f>[2]!obMake("brownianMotion", obLibs&amp;"net.finmath.montecarlo.BrownianMotion",O10:O13)</f>
        <v>brownianMotion 
[5270]</v>
      </c>
      <c r="P16" s="18"/>
      <c r="Q16" s="19"/>
      <c r="R16" s="18"/>
      <c r="S16" s="17"/>
      <c r="T16" s="37" t="str">
        <f>[2]!obMake("correlation",  obLibs&amp;"main.net.finmath.antonsporrer.masterthesis.montecarlo.intermodelbmcorrelation.Correlation", T12)</f>
        <v>correlation 
[5266]</v>
      </c>
      <c r="U16" s="18"/>
      <c r="V16" s="18"/>
      <c r="W16" s="37" t="str">
        <f>[2]!obMake("intensityFunctionSwitchShiftFloor", "main.net.finmath.antonsporrer.masterthesis.function.IntensityFunctionSwitchShiftFloor", W12)</f>
        <v>intensityFunctionSwitchShiftFloor 
[5265]</v>
      </c>
      <c r="X16" s="18"/>
      <c r="Y16" s="19"/>
      <c r="AD16" s="17"/>
      <c r="AE16" s="89">
        <v>1</v>
      </c>
      <c r="AF16" s="89">
        <f>[2]!obGet([2]!obCall("",$AE$10, "getTime",[2]!obMake("", "int", AE16)))</f>
        <v>9.9999999999999992E-2</v>
      </c>
      <c r="AG16" s="52"/>
      <c r="AH16" s="89" t="str">
        <f>[2]!obCall("underlyingModelFromNPVAndDefault"&amp;AE16, $AH$10, "getUnderlying",  [2]!obMake("", "int", AE16), [2]!obMake("","int", 0))</f>
        <v>underlyingModelFromNPVAndDefault1 
[7896]</v>
      </c>
      <c r="AI16" s="89">
        <f>[2]!obGet([2]!obCall("",AH16,"get", $AV$10))</f>
        <v>-4.5724930471957833E-3</v>
      </c>
      <c r="AJ16" s="87"/>
      <c r="AK16" s="89" t="str">
        <f>[2]!obCall("numeraireFromNPVAndDefaultCorr"&amp;AE16, $T$54, "getNumeraire",  [2]!obMake("", "int", AE16))</f>
        <v>numeraireFromNPVAndDefaultCorr1 
[7427]</v>
      </c>
      <c r="AL16" s="89">
        <f>[2]!obGet([2]!obCall("",AK16,"get", $AV$10))</f>
        <v>1.0021199623941279</v>
      </c>
      <c r="AM16" s="18"/>
      <c r="AN16" s="89" t="str">
        <f>[2]!obCall("zcbondFairPrice"&amp;AE16, $AN$10, "getZeroCouponBond", [2]!obMake("", "double",AF16), [2]!obMake("", "double", $AF$115))</f>
        <v>zcbondFairPrice1 
[8402]</v>
      </c>
      <c r="AO16" s="89">
        <f>[2]!obGet([2]!obCall("", AN16, "get",$AV$10))</f>
        <v>0.86844609184232857</v>
      </c>
      <c r="AP16" s="52"/>
      <c r="AQ16" s="89" t="str">
        <f>[2]!obCall("couponBondPrice"&amp;AE16,  $AH$10,"getFairValue", [2]!obMake("","int",AE16) )</f>
        <v>couponBondPrice1 
[7884]</v>
      </c>
      <c r="AR16" s="89">
        <f>[2]!obGet([2]!obCall("",  AQ16,"get", $AV$10))</f>
        <v>10.181652764480013</v>
      </c>
      <c r="AS16" s="52"/>
      <c r="AT16" s="89">
        <f t="shared" ref="AT16:AT79" si="0" xml:space="preserve"> MAX( ($AL$15 * AR16/AL16 ), 0 )</f>
        <v>10.16011370550428</v>
      </c>
      <c r="AU16" s="18"/>
      <c r="AV16" s="89" t="str">
        <f>[2]!obCall("intensityCorrelation"&amp;AE16, $T$54, "getIntensity", [2]!obMake("", "int", AE16))</f>
        <v>intensityCorrelation1 
[7328]</v>
      </c>
      <c r="AW16" s="89">
        <f>[2]!obGet([2]!obCall("", AV16, "get",$AV$10))</f>
        <v>5.2030773922317648E-3</v>
      </c>
      <c r="AX16" s="52"/>
      <c r="AY16" s="89" t="str">
        <f>[2]!obCall("expOfIntegratedIntensityCorrelation"&amp;AE16, $T$54, "getExpOfIntegratedIntensity", [2]!obMake("", "int", AE16))</f>
        <v>expOfIntegratedIntensityCorrelation1 
[7386]</v>
      </c>
      <c r="AZ16" s="89">
        <f>[2]!obGet([2]!obCall("", AY16, "get",$AV$10))</f>
        <v>1.0005102840202282</v>
      </c>
      <c r="BA16" s="18"/>
      <c r="BB16" s="89" t="str">
        <f>[2]!obCall("intensityLando"&amp;AE16, $W$53, "getIntensity", [2]!obMake("", "int", AE16))</f>
        <v>intensityLando1 
[5684]</v>
      </c>
      <c r="BC16" s="89">
        <f>[2]!obGet([2]!obCall("", BB16, "get",$AV$10))</f>
        <v>1E-3</v>
      </c>
      <c r="BD16" s="52"/>
      <c r="BE16" s="89" t="str">
        <f>[2]!obCall("expOfIntegratedIntensityLando"&amp;AE16, $W$53, "getExpOfIntegratedIntensity", [2]!obMake("", "int", AE16))</f>
        <v>expOfIntegratedIntensityLando1 
[5706]</v>
      </c>
      <c r="BF16" s="89">
        <f>[2]!obGet([2]!obCall("", BE16, "get",$AV$10))</f>
        <v>1.0001000050001667</v>
      </c>
      <c r="BG16" s="19"/>
    </row>
    <row r="17" spans="2:72" x14ac:dyDescent="0.3">
      <c r="B17" s="50"/>
      <c r="C17" s="18"/>
      <c r="D17" s="18"/>
      <c r="E17" s="18"/>
      <c r="F17" s="18"/>
      <c r="G17" s="18"/>
      <c r="H17" s="66"/>
      <c r="K17" s="17"/>
      <c r="L17" s="18"/>
      <c r="M17" s="18"/>
      <c r="N17" s="18"/>
      <c r="O17" s="18"/>
      <c r="P17" s="18"/>
      <c r="Q17" s="19"/>
      <c r="R17" s="18"/>
      <c r="S17" s="17"/>
      <c r="T17" s="18"/>
      <c r="U17" s="18"/>
      <c r="V17" s="18"/>
      <c r="W17" s="18"/>
      <c r="X17" s="18"/>
      <c r="Y17" s="19"/>
      <c r="AD17" s="17"/>
      <c r="AE17" s="89">
        <v>2</v>
      </c>
      <c r="AF17" s="89">
        <f>[2]!obGet([2]!obCall("",$AE$10, "getTime",[2]!obMake("", "int", AE17)))</f>
        <v>0.19999999999999998</v>
      </c>
      <c r="AG17" s="52"/>
      <c r="AH17" s="89" t="str">
        <f>[2]!obCall("underlyingModelFromNPVAndDefault"&amp;AE17, $AH$10, "getUnderlying",  [2]!obMake("", "int", AE17), [2]!obMake("","int", 0))</f>
        <v>underlyingModelFromNPVAndDefault2 
[7765]</v>
      </c>
      <c r="AI17" s="89">
        <f>[2]!obGet([2]!obCall("",AH17,"get", $AV$10))</f>
        <v>-2.9442183320061033E-3</v>
      </c>
      <c r="AJ17" s="52"/>
      <c r="AK17" s="89" t="str">
        <f>[2]!obCall("numeraireFromNPVAndDefaultCorr"&amp;AE17, $T$54, "getNumeraire",  [2]!obMake("", "int", AE17))</f>
        <v>numeraireFromNPVAndDefaultCorr2 
[7324]</v>
      </c>
      <c r="AL17" s="89">
        <f>[2]!obGet([2]!obCall("",AK17,"get", $AV$10))</f>
        <v>1.0035973147378838</v>
      </c>
      <c r="AM17" s="18"/>
      <c r="AN17" s="89" t="str">
        <f>[2]!obCall("zcbondFairPrice"&amp;AE17, $AN$10, "getZeroCouponBond", [2]!obMake("", "double",AF17), [2]!obMake("", "double", $AF$115))</f>
        <v>zcbondFairPrice2 
[8141]</v>
      </c>
      <c r="AO17" s="89">
        <f>[2]!obGet([2]!obCall("", AN17, "get",$AV$10))</f>
        <v>0.85669649548212301</v>
      </c>
      <c r="AP17" s="52"/>
      <c r="AQ17" s="89" t="str">
        <f>[2]!obCall("couponBondPrice"&amp;AE17,  $AH$10,"getFairValue", [2]!obMake("","int",AE17) )</f>
        <v>couponBondPrice2 
[7550]</v>
      </c>
      <c r="AR17" s="89">
        <f>[2]!obGet([2]!obCall("",  AQ17,"get", $AV$10))</f>
        <v>10.108296368084241</v>
      </c>
      <c r="AS17" s="52"/>
      <c r="AT17" s="89">
        <f t="shared" si="0"/>
        <v>10.072063983874141</v>
      </c>
      <c r="AU17" s="18"/>
      <c r="AV17" s="89" t="str">
        <f>[2]!obCall("intensityCorrelation"&amp;AE17, $T$54, "getIntensity", [2]!obMake("", "int", AE17))</f>
        <v>intensityCorrelation2 
[6593]</v>
      </c>
      <c r="AW17" s="89">
        <f>[2]!obGet([2]!obCall("", AV17, "get",$AV$10))</f>
        <v>5.4405862647724209E-3</v>
      </c>
      <c r="AX17" s="52"/>
      <c r="AY17" s="89" t="str">
        <f>[2]!obCall("expOfIntegratedIntensityCorrelation"&amp;AE17, $T$54, "getExpOfIntegratedIntensity", [2]!obMake("", "int", AE17))</f>
        <v>expOfIntegratedIntensityCorrelation2 
[7082]</v>
      </c>
      <c r="AZ17" s="89">
        <f>[2]!obGet([2]!obCall("", AY17, "get",$AV$10))</f>
        <v>1.0010428804745204</v>
      </c>
      <c r="BA17" s="18"/>
      <c r="BB17" s="89" t="str">
        <f>[2]!obCall("intensityLando"&amp;AE17, $W$53, "getIntensity", [2]!obMake("", "int", AE17))</f>
        <v>intensityLando2 
[5496]</v>
      </c>
      <c r="BC17" s="89">
        <f>[2]!obGet([2]!obCall("", BB17, "get",$AV$10))</f>
        <v>1E-3</v>
      </c>
      <c r="BD17" s="52"/>
      <c r="BE17" s="89" t="str">
        <f>[2]!obCall("expOfIntegratedIntensityLando"&amp;AE17, $W$53, "getExpOfIntegratedIntensity", [2]!obMake("", "int", AE17))</f>
        <v>expOfIntegratedIntensityLando2 
[5720]</v>
      </c>
      <c r="BF17" s="89">
        <f>[2]!obGet([2]!obCall("", BE17, "get",$AV$10))</f>
        <v>1.0002000200013335</v>
      </c>
      <c r="BG17" s="19"/>
    </row>
    <row r="18" spans="2:72" ht="21.6" thickBot="1" x14ac:dyDescent="0.45">
      <c r="B18" s="50"/>
      <c r="C18" s="18"/>
      <c r="D18" s="18"/>
      <c r="E18" s="18"/>
      <c r="F18" s="18"/>
      <c r="G18" s="18"/>
      <c r="H18" s="66"/>
      <c r="K18" s="17"/>
      <c r="L18" s="33" t="s">
        <v>18</v>
      </c>
      <c r="M18" s="25"/>
      <c r="N18" s="18"/>
      <c r="O18" s="18"/>
      <c r="P18" s="18"/>
      <c r="Q18" s="19"/>
      <c r="R18" s="18"/>
      <c r="S18" s="20"/>
      <c r="T18" s="21"/>
      <c r="U18" s="21"/>
      <c r="V18" s="21"/>
      <c r="W18" s="21"/>
      <c r="X18" s="21"/>
      <c r="Y18" s="22"/>
      <c r="AD18" s="17"/>
      <c r="AE18" s="89">
        <v>3</v>
      </c>
      <c r="AF18" s="89">
        <f>[2]!obGet([2]!obCall("",$AE$10, "getTime",[2]!obMake("", "int", AE18)))</f>
        <v>0.3</v>
      </c>
      <c r="AG18" s="52"/>
      <c r="AH18" s="89" t="str">
        <f>[2]!obCall("underlyingModelFromNPVAndDefault"&amp;AE18, $AH$10, "getUnderlying",  [2]!obMake("", "int", AE18), [2]!obMake("","int", 0))</f>
        <v>underlyingModelFromNPVAndDefault3 
[7513]</v>
      </c>
      <c r="AI18" s="89">
        <f>[2]!obGet([2]!obCall("",AH18,"get", $AV$10))</f>
        <v>-1.38064923828638E-2</v>
      </c>
      <c r="AJ18" s="52"/>
      <c r="AK18" s="89" t="str">
        <f>[2]!obCall("numeraireFromNPVAndDefaultCorr"&amp;AE18, $T$54, "getNumeraire",  [2]!obMake("", "int", AE18))</f>
        <v>numeraireFromNPVAndDefaultCorr3 
[6609]</v>
      </c>
      <c r="AL18" s="89">
        <f>[2]!obGet([2]!obCall("",AK18,"get", $AV$10))</f>
        <v>1.005073376478715</v>
      </c>
      <c r="AM18" s="18"/>
      <c r="AN18" s="89" t="str">
        <f>[2]!obCall("zcbondFairPrice"&amp;AE18, $AN$10, "getZeroCouponBond", [2]!obMake("", "double",AF18), [2]!obMake("", "double", $AF$115))</f>
        <v>zcbondFairPrice3 
[8441]</v>
      </c>
      <c r="AO18" s="89">
        <f>[2]!obGet([2]!obCall("", AN18, "get",$AV$10))</f>
        <v>0.93048325978948043</v>
      </c>
      <c r="AP18" s="52"/>
      <c r="AQ18" s="89" t="str">
        <f>[2]!obCall("couponBondPrice"&amp;AE18,  $AH$10,"getFairValue", [2]!obMake("","int",AE18) )</f>
        <v>couponBondPrice3 
[7564]</v>
      </c>
      <c r="AR18" s="89">
        <f>[2]!obGet([2]!obCall("",  AQ18,"get", $AV$10))</f>
        <v>10.635754396479889</v>
      </c>
      <c r="AS18" s="52"/>
      <c r="AT18" s="89">
        <f t="shared" si="0"/>
        <v>10.58206758370455</v>
      </c>
      <c r="AU18" s="18"/>
      <c r="AV18" s="89" t="str">
        <f>[2]!obCall("intensityCorrelation"&amp;AE18, $T$54, "getIntensity", [2]!obMake("", "int", AE18))</f>
        <v>intensityCorrelation3 
[6775]</v>
      </c>
      <c r="AW18" s="89">
        <f>[2]!obGet([2]!obCall("", AV18, "get",$AV$10))</f>
        <v>5.9079291627619074E-3</v>
      </c>
      <c r="AX18" s="52"/>
      <c r="AY18" s="89" t="str">
        <f>[2]!obCall("expOfIntegratedIntensityCorrelation"&amp;AE18, $T$54, "getExpOfIntegratedIntensity", [2]!obMake("", "int", AE18))</f>
        <v>expOfIntegratedIntensityCorrelation3 
[6577]</v>
      </c>
      <c r="AZ18" s="89">
        <f>[2]!obGet([2]!obCall("", AY18, "get",$AV$10))</f>
        <v>1.0016110591875322</v>
      </c>
      <c r="BA18" s="18"/>
      <c r="BB18" s="89" t="str">
        <f>[2]!obCall("intensityLando"&amp;AE18, $W$53, "getIntensity", [2]!obMake("", "int", AE18))</f>
        <v>intensityLando3 
[5702]</v>
      </c>
      <c r="BC18" s="89">
        <f>[2]!obGet([2]!obCall("", BB18, "get",$AV$10))</f>
        <v>1E-3</v>
      </c>
      <c r="BD18" s="52"/>
      <c r="BE18" s="89" t="str">
        <f>[2]!obCall("expOfIntegratedIntensityLando"&amp;AE18, $W$53, "getExpOfIntegratedIntensity", [2]!obMake("", "int", AE18))</f>
        <v>expOfIntegratedIntensityLando3 
[5670]</v>
      </c>
      <c r="BF18" s="89">
        <f>[2]!obGet([2]!obCall("", BE18, "get",$AV$10))</f>
        <v>1.0003000450045005</v>
      </c>
      <c r="BG18" s="19"/>
    </row>
    <row r="19" spans="2:72" x14ac:dyDescent="0.3">
      <c r="B19" s="50"/>
      <c r="C19" s="18"/>
      <c r="D19" s="18"/>
      <c r="E19" s="18"/>
      <c r="F19" s="18"/>
      <c r="G19" s="18"/>
      <c r="H19" s="66"/>
      <c r="K19" s="17"/>
      <c r="L19" s="18"/>
      <c r="M19" s="18"/>
      <c r="N19" s="18"/>
      <c r="O19" s="18"/>
      <c r="P19" s="18"/>
      <c r="Q19" s="19"/>
      <c r="R19" s="18"/>
      <c r="U19" s="11"/>
      <c r="V19" s="18"/>
      <c r="AD19" s="17"/>
      <c r="AE19" s="89">
        <v>4</v>
      </c>
      <c r="AF19" s="89">
        <f>[2]!obGet([2]!obCall("",$AE$10, "getTime",[2]!obMake("", "int", AE19)))</f>
        <v>0.39999999999999997</v>
      </c>
      <c r="AG19" s="52"/>
      <c r="AH19" s="89" t="str">
        <f>[2]!obCall("underlyingModelFromNPVAndDefault"&amp;AE19, $AH$10, "getUnderlying",  [2]!obMake("", "int", AE19), [2]!obMake("","int", 0))</f>
        <v>underlyingModelFromNPVAndDefault4 
[7545]</v>
      </c>
      <c r="AI19" s="89">
        <f>[2]!obGet([2]!obCall("",AH19,"get", $AV$10))</f>
        <v>-3.5246278671199852E-2</v>
      </c>
      <c r="AJ19" s="52"/>
      <c r="AK19" s="89" t="str">
        <f>[2]!obCall("numeraireFromNPVAndDefaultCorr"&amp;AE19, $T$54, "getNumeraire",  [2]!obMake("", "int", AE19))</f>
        <v>numeraireFromNPVAndDefaultCorr4 
[7123]</v>
      </c>
      <c r="AL19" s="89">
        <f>[2]!obGet([2]!obCall("",AK19,"get", $AV$10))</f>
        <v>1.0047206964540356</v>
      </c>
      <c r="AM19" s="18"/>
      <c r="AN19" s="89" t="str">
        <f>[2]!obCall("zcbondFairPrice"&amp;AE19, $AN$10, "getZeroCouponBond", [2]!obMake("", "double",AF19), [2]!obMake("", "double", $AF$115))</f>
        <v>zcbondFairPrice4 
[8216]</v>
      </c>
      <c r="AO19" s="89">
        <f>[2]!obGet([2]!obCall("", AN19, "get",$AV$10))</f>
        <v>1.094081388626041</v>
      </c>
      <c r="AP19" s="52"/>
      <c r="AQ19" s="89" t="str">
        <f>[2]!obCall("couponBondPrice"&amp;AE19,  $AH$10,"getFairValue", [2]!obMake("","int",AE19) )</f>
        <v>couponBondPrice4 
[7820]</v>
      </c>
      <c r="AR19" s="89">
        <f>[2]!obGet([2]!obCall("",  AQ19,"get", $AV$10))</f>
        <v>11.745211986671139</v>
      </c>
      <c r="AS19" s="52"/>
      <c r="AT19" s="89">
        <f t="shared" si="0"/>
        <v>11.690026918051512</v>
      </c>
      <c r="AU19" s="18"/>
      <c r="AV19" s="89" t="str">
        <f>[2]!obCall("intensityCorrelation"&amp;AE19, $T$54, "getIntensity", [2]!obMake("", "int", AE19))</f>
        <v>intensityCorrelation4 
[7441]</v>
      </c>
      <c r="AW19" s="89">
        <f>[2]!obGet([2]!obCall("", AV19, "get",$AV$10))</f>
        <v>6.7233037598551527E-3</v>
      </c>
      <c r="AX19" s="52"/>
      <c r="AY19" s="89" t="str">
        <f>[2]!obCall("expOfIntegratedIntensityCorrelation"&amp;AE19, $T$54, "getExpOfIntegratedIntensity", [2]!obMake("", "int", AE19))</f>
        <v>expOfIntegratedIntensityCorrelation4 
[7475]</v>
      </c>
      <c r="AZ19" s="89">
        <f>[2]!obGet([2]!obCall("", AY19, "get",$AV$10))</f>
        <v>1.0022438381152732</v>
      </c>
      <c r="BA19" s="18"/>
      <c r="BB19" s="89" t="str">
        <f>[2]!obCall("intensityLando"&amp;AE19, $W$53, "getIntensity", [2]!obMake("", "int", AE19))</f>
        <v>intensityLando4 
[5586]</v>
      </c>
      <c r="BC19" s="89">
        <f>[2]!obGet([2]!obCall("", BB19, "get",$AV$10))</f>
        <v>1E-3</v>
      </c>
      <c r="BD19" s="52"/>
      <c r="BE19" s="89" t="str">
        <f>[2]!obCall("expOfIntegratedIntensityLando"&amp;AE19, $W$53, "getExpOfIntegratedIntensity", [2]!obMake("", "int", AE19))</f>
        <v>expOfIntegratedIntensityLando4 
[5764]</v>
      </c>
      <c r="BF19" s="89">
        <f>[2]!obGet([2]!obCall("", BE19, "get",$AV$10))</f>
        <v>1.000400080010668</v>
      </c>
      <c r="BG19" s="19"/>
    </row>
    <row r="20" spans="2:72" ht="15" thickBot="1" x14ac:dyDescent="0.35">
      <c r="B20" s="50"/>
      <c r="C20" s="18"/>
      <c r="D20" s="18"/>
      <c r="E20" s="18"/>
      <c r="F20" s="18"/>
      <c r="G20" s="18"/>
      <c r="H20" s="66"/>
      <c r="K20" s="17"/>
      <c r="L20" s="39" t="s">
        <v>2</v>
      </c>
      <c r="M20" s="13"/>
      <c r="N20" s="18"/>
      <c r="O20" s="18"/>
      <c r="P20" s="18"/>
      <c r="Q20" s="19"/>
      <c r="R20" s="18"/>
      <c r="AD20" s="17"/>
      <c r="AE20" s="89">
        <v>5</v>
      </c>
      <c r="AF20" s="89">
        <f>[2]!obGet([2]!obCall("",$AE$10, "getTime",[2]!obMake("", "int", AE20)))</f>
        <v>0.5</v>
      </c>
      <c r="AG20" s="52"/>
      <c r="AH20" s="89" t="str">
        <f>[2]!obCall("underlyingModelFromNPVAndDefault"&amp;AE20, $AH$10, "getUnderlying",  [2]!obMake("", "int", AE20), [2]!obMake("","int", 0))</f>
        <v>underlyingModelFromNPVAndDefault5 
[7782]</v>
      </c>
      <c r="AI20" s="89">
        <f>[2]!obGet([2]!obCall("",AH20,"get", $AV$10))</f>
        <v>-4.2084066241097708E-2</v>
      </c>
      <c r="AJ20" s="60"/>
      <c r="AK20" s="89" t="str">
        <f>[2]!obCall("numeraireFromNPVAndDefaultCorr"&amp;AE20, $T$54, "getNumeraire",  [2]!obMake("", "int", AE20))</f>
        <v>numeraireFromNPVAndDefaultCorr5 
[7322]</v>
      </c>
      <c r="AL20" s="89">
        <f>[2]!obGet([2]!obCall("",AK20,"get", $AV$10))</f>
        <v>1.0027961387749695</v>
      </c>
      <c r="AM20" s="18"/>
      <c r="AN20" s="89" t="str">
        <f>[2]!obCall("zcbondFairPrice"&amp;AE20, $AN$10, "getZeroCouponBond", [2]!obMake("", "double",AF20), [2]!obMake("", "double", $AF$115))</f>
        <v>zcbondFairPrice5 
[8326]</v>
      </c>
      <c r="AO20" s="89">
        <f>[2]!obGet([2]!obCall("", AN20, "get",$AV$10))</f>
        <v>1.1489339260723372</v>
      </c>
      <c r="AP20" s="52"/>
      <c r="AQ20" s="89" t="str">
        <f>[2]!obCall("couponBondPrice"&amp;AE20,  $AH$10,"getFairValue", [2]!obMake("","int",AE20) )</f>
        <v>couponBondPrice5 
[7866]</v>
      </c>
      <c r="AR20" s="89">
        <f>[2]!obGet([2]!obCall("",  AQ20,"get", $AV$10))</f>
        <v>12.100393543840109</v>
      </c>
      <c r="AS20" s="52"/>
      <c r="AT20" s="89">
        <f t="shared" si="0"/>
        <v>12.066653506087615</v>
      </c>
      <c r="AU20" s="18"/>
      <c r="AV20" s="89" t="str">
        <f>[2]!obCall("intensityCorrelation"&amp;AE20, $T$54, "getIntensity", [2]!obMake("", "int", AE20))</f>
        <v>intensityCorrelation5 
[7368]</v>
      </c>
      <c r="AW20" s="89">
        <f>[2]!obGet([2]!obCall("", AV20, "get",$AV$10))</f>
        <v>7.101485174491739E-3</v>
      </c>
      <c r="AX20" s="52"/>
      <c r="AY20" s="89" t="str">
        <f>[2]!obCall("expOfIntegratedIntensityCorrelation"&amp;AE20, $T$54, "getExpOfIntegratedIntensity", [2]!obMake("", "int", AE20))</f>
        <v>expOfIntegratedIntensityCorrelation5 
[7352]</v>
      </c>
      <c r="AZ20" s="89">
        <f>[2]!obGet([2]!obCall("", AY20, "get",$AV$10))</f>
        <v>1.0029368680886408</v>
      </c>
      <c r="BA20" s="18"/>
      <c r="BB20" s="89" t="str">
        <f>[2]!obCall("intensityLando"&amp;AE20, $W$53, "getIntensity", [2]!obMake("", "int", AE20))</f>
        <v>intensityLando5 
[5590]</v>
      </c>
      <c r="BC20" s="89">
        <f>[2]!obGet([2]!obCall("", BB20, "get",$AV$10))</f>
        <v>1E-3</v>
      </c>
      <c r="BD20" s="52"/>
      <c r="BE20" s="89" t="str">
        <f>[2]!obCall("expOfIntegratedIntensityLando"&amp;AE20, $W$53, "getExpOfIntegratedIntensity", [2]!obMake("", "int", AE20))</f>
        <v>expOfIntegratedIntensityLando5 
[5752]</v>
      </c>
      <c r="BF20" s="89">
        <f>[2]!obGet([2]!obCall("", BE20, "get",$AV$10))</f>
        <v>1.0005001250208363</v>
      </c>
      <c r="BG20" s="19"/>
    </row>
    <row r="21" spans="2:72" x14ac:dyDescent="0.3">
      <c r="B21" s="50"/>
      <c r="C21" s="18"/>
      <c r="D21" s="18"/>
      <c r="E21" s="18"/>
      <c r="F21" s="18"/>
      <c r="G21" s="18"/>
      <c r="H21" s="66"/>
      <c r="K21" s="17"/>
      <c r="L21" s="74" t="str">
        <f>O16</f>
        <v>brownianMotion 
[5270]</v>
      </c>
      <c r="M21" s="18"/>
      <c r="N21" s="18"/>
      <c r="O21" s="18"/>
      <c r="P21" s="18"/>
      <c r="Q21" s="19"/>
      <c r="R21" s="18"/>
      <c r="S21" s="32"/>
      <c r="T21" s="15"/>
      <c r="U21" s="15"/>
      <c r="V21" s="15"/>
      <c r="W21" s="15"/>
      <c r="X21" s="15"/>
      <c r="Y21" s="23"/>
      <c r="AD21" s="17"/>
      <c r="AE21" s="89">
        <v>6</v>
      </c>
      <c r="AF21" s="89">
        <f>[2]!obGet([2]!obCall("",$AE$10, "getTime",[2]!obMake("", "int", AE21)))</f>
        <v>0.6</v>
      </c>
      <c r="AG21" s="52"/>
      <c r="AH21" s="89" t="str">
        <f>[2]!obCall("underlyingModelFromNPVAndDefault"&amp;AE21, $AH$10, "getUnderlying",  [2]!obMake("", "int", AE21), [2]!obMake("","int", 0))</f>
        <v>underlyingModelFromNPVAndDefault6 
[7893]</v>
      </c>
      <c r="AI21" s="89">
        <f>[2]!obGet([2]!obCall("",AH21,"get", $AV$10))</f>
        <v>-3.4983540727849496E-2</v>
      </c>
      <c r="AJ21" s="52"/>
      <c r="AK21" s="89" t="str">
        <f>[2]!obCall("numeraireFromNPVAndDefaultCorr"&amp;AE21, $T$54, "getNumeraire",  [2]!obMake("", "int", AE21))</f>
        <v>numeraireFromNPVAndDefaultCorr6 
[7425]</v>
      </c>
      <c r="AL21" s="89">
        <f>[2]!obGet([2]!obCall("",AK21,"get", $AV$10))</f>
        <v>1.0008376350794348</v>
      </c>
      <c r="AM21" s="18"/>
      <c r="AN21" s="89" t="str">
        <f>[2]!obCall("zcbondFairPrice"&amp;AE21, $AN$10, "getZeroCouponBond", [2]!obMake("", "double",AF21), [2]!obMake("", "double", $AF$115))</f>
        <v>zcbondFairPrice6 
[8510]</v>
      </c>
      <c r="AO21" s="89">
        <f>[2]!obGet([2]!obCall("", AN21, "get",$AV$10))</f>
        <v>1.0859075818824087</v>
      </c>
      <c r="AP21" s="52"/>
      <c r="AQ21" s="89" t="str">
        <f>[2]!obCall("couponBondPrice"&amp;AE21,  $AH$10,"getFairValue", [2]!obMake("","int",AE21) )</f>
        <v>couponBondPrice6 
[7566]</v>
      </c>
      <c r="AR21" s="89">
        <f>[2]!obGet([2]!obCall("",  AQ21,"get", $AV$10))</f>
        <v>11.686351812482037</v>
      </c>
      <c r="AS21" s="52"/>
      <c r="AT21" s="89">
        <f t="shared" si="0"/>
        <v>11.67657110691537</v>
      </c>
      <c r="AU21" s="18"/>
      <c r="AV21" s="89" t="str">
        <f>[2]!obCall("intensityCorrelation"&amp;AE21, $T$54, "getIntensity", [2]!obMake("", "int", AE21))</f>
        <v>intensityCorrelation6 
[6750]</v>
      </c>
      <c r="AW21" s="89">
        <f>[2]!obGet([2]!obCall("", AV21, "get",$AV$10))</f>
        <v>6.7757743289231821E-3</v>
      </c>
      <c r="AX21" s="52"/>
      <c r="AY21" s="89" t="str">
        <f>[2]!obCall("expOfIntegratedIntensityCorrelation"&amp;AE21, $T$54, "getExpOfIntegratedIntensity", [2]!obMake("", "int", AE21))</f>
        <v>expOfIntegratedIntensityCorrelation6 
[7359]</v>
      </c>
      <c r="AZ21" s="89">
        <f>[2]!obGet([2]!obCall("", AY21, "get",$AV$10))</f>
        <v>1.0036330103335764</v>
      </c>
      <c r="BA21" s="18"/>
      <c r="BB21" s="89" t="str">
        <f>[2]!obCall("intensityLando"&amp;AE21, $W$53, "getIntensity", [2]!obMake("", "int", AE21))</f>
        <v>intensityLando6 
[5630]</v>
      </c>
      <c r="BC21" s="89">
        <f>[2]!obGet([2]!obCall("", BB21, "get",$AV$10))</f>
        <v>1E-3</v>
      </c>
      <c r="BD21" s="52"/>
      <c r="BE21" s="89" t="str">
        <f>[2]!obCall("expOfIntegratedIntensityLando"&amp;AE21, $W$53, "getExpOfIntegratedIntensity", [2]!obMake("", "int", AE21))</f>
        <v>expOfIntegratedIntensityLando6 
[5742]</v>
      </c>
      <c r="BF21" s="89">
        <f>[2]!obGet([2]!obCall("", BE21, "get",$AV$10))</f>
        <v>1.0006001800360058</v>
      </c>
      <c r="BG21" s="19"/>
    </row>
    <row r="22" spans="2:72" ht="25.8" x14ac:dyDescent="0.5">
      <c r="B22" s="50"/>
      <c r="C22" s="18"/>
      <c r="D22" s="18"/>
      <c r="E22" s="18"/>
      <c r="F22" s="18"/>
      <c r="G22" s="18"/>
      <c r="H22" s="66"/>
      <c r="K22" s="17"/>
      <c r="L22" s="18"/>
      <c r="M22" s="18"/>
      <c r="N22" s="18"/>
      <c r="O22" s="18"/>
      <c r="P22" s="18"/>
      <c r="Q22" s="19"/>
      <c r="R22" s="18"/>
      <c r="S22" s="17"/>
      <c r="T22" s="68" t="s">
        <v>38</v>
      </c>
      <c r="U22" s="18"/>
      <c r="V22" s="18"/>
      <c r="W22" s="18"/>
      <c r="X22" s="18"/>
      <c r="Y22" s="47"/>
      <c r="AD22" s="17"/>
      <c r="AE22" s="89">
        <v>7</v>
      </c>
      <c r="AF22" s="89">
        <f>[2]!obGet([2]!obCall("",$AE$10, "getTime",[2]!obMake("", "int", AE22)))</f>
        <v>0.7</v>
      </c>
      <c r="AG22" s="52"/>
      <c r="AH22" s="89" t="str">
        <f>[2]!obCall("underlyingModelFromNPVAndDefault"&amp;AE22, $AH$10, "getUnderlying",  [2]!obMake("", "int", AE22), [2]!obMake("","int", 0))</f>
        <v>underlyingModelFromNPVAndDefault7 
[7747]</v>
      </c>
      <c r="AI22" s="89">
        <f>[2]!obGet([2]!obCall("",AH22,"get", $AV$10))</f>
        <v>-4.3521498331113379E-2</v>
      </c>
      <c r="AJ22" s="52"/>
      <c r="AK22" s="89" t="str">
        <f>[2]!obCall("numeraireFromNPVAndDefaultCorr"&amp;AE22, $T$54, "getNumeraire",  [2]!obMake("", "int", AE22))</f>
        <v>numeraireFromNPVAndDefaultCorr7 
[6973]</v>
      </c>
      <c r="AL22" s="89">
        <f>[2]!obGet([2]!obCall("",AK22,"get", $AV$10))</f>
        <v>0.99905910951970089</v>
      </c>
      <c r="AM22" s="18"/>
      <c r="AN22" s="89" t="str">
        <f>[2]!obCall("zcbondFairPrice"&amp;AE22, $AN$10, "getZeroCouponBond", [2]!obMake("", "double",AF22), [2]!obMake("", "double", $AF$115))</f>
        <v>zcbondFairPrice7 
[8246]</v>
      </c>
      <c r="AO22" s="89">
        <f>[2]!obGet([2]!obCall("", AN22, "get",$AV$10))</f>
        <v>1.153990351744558</v>
      </c>
      <c r="AP22" s="52"/>
      <c r="AQ22" s="89" t="str">
        <f>[2]!obCall("couponBondPrice"&amp;AE22,  $AH$10,"getFairValue", [2]!obMake("","int",AE22) )</f>
        <v>couponBondPrice7 
[7542]</v>
      </c>
      <c r="AR22" s="89">
        <f>[2]!obGet([2]!obCall("",  AQ22,"get", $AV$10))</f>
        <v>12.120142459425248</v>
      </c>
      <c r="AS22" s="52"/>
      <c r="AT22" s="89">
        <f t="shared" si="0"/>
        <v>12.131556925847985</v>
      </c>
      <c r="AU22" s="18"/>
      <c r="AV22" s="89" t="str">
        <f>[2]!obCall("intensityCorrelation"&amp;AE22, $T$54, "getIntensity", [2]!obMake("", "int", AE22))</f>
        <v>intensityCorrelation7 
[6591]</v>
      </c>
      <c r="AW22" s="89">
        <f>[2]!obGet([2]!obCall("", AV22, "get",$AV$10))</f>
        <v>6.9061168228162296E-3</v>
      </c>
      <c r="AX22" s="52"/>
      <c r="AY22" s="89" t="str">
        <f>[2]!obCall("expOfIntegratedIntensityCorrelation"&amp;AE22, $T$54, "getExpOfIntegratedIntensity", [2]!obMake("", "int", AE22))</f>
        <v>expOfIntegratedIntensityCorrelation7 
[6548]</v>
      </c>
      <c r="AZ22" s="89">
        <f>[2]!obGet([2]!obCall("", AY22, "get",$AV$10))</f>
        <v>1.0043198251101009</v>
      </c>
      <c r="BA22" s="18"/>
      <c r="BB22" s="89" t="str">
        <f>[2]!obCall("intensityLando"&amp;AE22, $W$53, "getIntensity", [2]!obMake("", "int", AE22))</f>
        <v>intensityLando7 
[5474]</v>
      </c>
      <c r="BC22" s="89">
        <f>[2]!obGet([2]!obCall("", BB22, "get",$AV$10))</f>
        <v>1E-3</v>
      </c>
      <c r="BD22" s="52"/>
      <c r="BE22" s="89" t="str">
        <f>[2]!obCall("expOfIntegratedIntensityLando"&amp;AE22, $W$53, "getExpOfIntegratedIntensity", [2]!obMake("", "int", AE22))</f>
        <v>expOfIntegratedIntensityLando7 
[5524]</v>
      </c>
      <c r="BF22" s="89">
        <f>[2]!obGet([2]!obCall("", BE22, "get",$AV$10))</f>
        <v>1.0007002450571771</v>
      </c>
      <c r="BG22" s="19"/>
    </row>
    <row r="23" spans="2:72" x14ac:dyDescent="0.3">
      <c r="B23" s="50"/>
      <c r="C23" s="18"/>
      <c r="D23" s="18"/>
      <c r="E23" s="18"/>
      <c r="F23" s="18"/>
      <c r="G23" s="18"/>
      <c r="H23" s="66"/>
      <c r="K23" s="17"/>
      <c r="L23" s="49" t="s">
        <v>17</v>
      </c>
      <c r="M23" s="13"/>
      <c r="N23" s="18"/>
      <c r="O23" s="18"/>
      <c r="P23" s="18"/>
      <c r="Q23" s="26"/>
      <c r="R23" s="18"/>
      <c r="S23" s="17"/>
      <c r="T23" s="18"/>
      <c r="U23" s="18"/>
      <c r="V23" s="18"/>
      <c r="W23" s="18"/>
      <c r="X23" s="18"/>
      <c r="Y23" s="26"/>
      <c r="AD23" s="17"/>
      <c r="AE23" s="89">
        <v>8</v>
      </c>
      <c r="AF23" s="89">
        <f>[2]!obGet([2]!obCall("",$AE$10, "getTime",[2]!obMake("", "int", AE23)))</f>
        <v>0.79999999999999993</v>
      </c>
      <c r="AG23" s="52"/>
      <c r="AH23" s="89" t="str">
        <f>[2]!obCall("underlyingModelFromNPVAndDefault"&amp;AE23, $AH$10, "getUnderlying",  [2]!obMake("", "int", AE23), [2]!obMake("","int", 0))</f>
        <v>underlyingModelFromNPVAndDefault8 
[7877]</v>
      </c>
      <c r="AI23" s="89">
        <f>[2]!obGet([2]!obCall("",AH23,"get", $AV$10))</f>
        <v>-5.1830320184053438E-2</v>
      </c>
      <c r="AJ23" s="52"/>
      <c r="AK23" s="89" t="str">
        <f>[2]!obCall("numeraireFromNPVAndDefaultCorr"&amp;AE23, $T$54, "getNumeraire",  [2]!obMake("", "int", AE23))</f>
        <v>numeraireFromNPVAndDefaultCorr8 
[7391]</v>
      </c>
      <c r="AL23" s="89">
        <f>[2]!obGet([2]!obCall("",AK23,"get", $AV$10))</f>
        <v>0.99600017842420063</v>
      </c>
      <c r="AM23" s="18"/>
      <c r="AN23" s="89" t="str">
        <f>[2]!obCall("zcbondFairPrice"&amp;AE23, $AN$10, "getZeroCouponBond", [2]!obMake("", "double",AF23), [2]!obMake("", "double", $AF$115))</f>
        <v>zcbondFairPrice8 
[8341]</v>
      </c>
      <c r="AO23" s="89">
        <f>[2]!obGet([2]!obCall("", AN23, "get",$AV$10))</f>
        <v>1.222995963442836</v>
      </c>
      <c r="AP23" s="52"/>
      <c r="AQ23" s="89" t="str">
        <f>[2]!obCall("couponBondPrice"&amp;AE23,  $AH$10,"getFairValue", [2]!obMake("","int",AE23) )</f>
        <v>couponBondPrice8 
[7753]</v>
      </c>
      <c r="AR23" s="89">
        <f>[2]!obGet([2]!obCall("",  AQ23,"get", $AV$10))</f>
        <v>12.545594591051685</v>
      </c>
      <c r="AS23" s="52"/>
      <c r="AT23" s="89">
        <f t="shared" si="0"/>
        <v>12.595976248619168</v>
      </c>
      <c r="AU23" s="18"/>
      <c r="AV23" s="89" t="str">
        <f>[2]!obCall("intensityCorrelation"&amp;AE23, $T$54, "getIntensity", [2]!obMake("", "int", AE23))</f>
        <v>intensityCorrelation8 
[7204]</v>
      </c>
      <c r="AW23" s="89">
        <f>[2]!obGet([2]!obCall("", AV23, "get",$AV$10))</f>
        <v>7.203525469371674E-3</v>
      </c>
      <c r="AX23" s="52"/>
      <c r="AY23" s="89" t="str">
        <f>[2]!obCall("expOfIntegratedIntensityCorrelation"&amp;AE23, $T$54, "getExpOfIntegratedIntensity", [2]!obMake("", "int", AE23))</f>
        <v>expOfIntegratedIntensityCorrelation8 
[6948]</v>
      </c>
      <c r="AZ23" s="89">
        <f>[2]!obGet([2]!obCall("", AY23, "get",$AV$10))</f>
        <v>1.0050286047703536</v>
      </c>
      <c r="BA23" s="18"/>
      <c r="BB23" s="89" t="str">
        <f>[2]!obCall("intensityLando"&amp;AE23, $W$53, "getIntensity", [2]!obMake("", "int", AE23))</f>
        <v>intensityLando8 
[5644]</v>
      </c>
      <c r="BC23" s="89">
        <f>[2]!obGet([2]!obCall("", BB23, "get",$AV$10))</f>
        <v>1E-3</v>
      </c>
      <c r="BD23" s="52"/>
      <c r="BE23" s="89" t="str">
        <f>[2]!obCall("expOfIntegratedIntensityLando"&amp;AE23, $W$53, "getExpOfIntegratedIntensity", [2]!obMake("", "int", AE23))</f>
        <v>expOfIntegratedIntensityLando8 
[5484]</v>
      </c>
      <c r="BF23" s="89">
        <f>[2]!obGet([2]!obCall("", BE23, "get",$AV$10))</f>
        <v>1.0008003200853508</v>
      </c>
      <c r="BG23" s="19"/>
    </row>
    <row r="24" spans="2:72" x14ac:dyDescent="0.3">
      <c r="B24" s="50"/>
      <c r="C24" s="18"/>
      <c r="D24" s="18"/>
      <c r="E24" s="18"/>
      <c r="F24" s="18"/>
      <c r="G24" s="18"/>
      <c r="H24" s="66"/>
      <c r="K24" s="17"/>
      <c r="L24" s="74" t="str">
        <f>[2]!obMake("process", obLibs&amp;"net.finmath.montecarlo.process.ProcessEulerScheme", O16)</f>
        <v>process 
[5430]</v>
      </c>
      <c r="M24" s="13"/>
      <c r="N24" s="18"/>
      <c r="O24" s="18"/>
      <c r="P24" s="18"/>
      <c r="Q24" s="26"/>
      <c r="R24" s="18"/>
      <c r="S24" s="17"/>
      <c r="T24" s="42" t="s">
        <v>29</v>
      </c>
      <c r="U24" s="18"/>
      <c r="V24" s="25" t="s">
        <v>37</v>
      </c>
      <c r="W24" s="18"/>
      <c r="X24" s="18"/>
      <c r="Y24" s="19"/>
      <c r="AD24" s="24"/>
      <c r="AE24" s="89">
        <v>9</v>
      </c>
      <c r="AF24" s="89">
        <f>[2]!obGet([2]!obCall("",$AE$10, "getTime",[2]!obMake("", "int", AE24)))</f>
        <v>0.9</v>
      </c>
      <c r="AG24" s="52"/>
      <c r="AH24" s="89" t="str">
        <f>[2]!obCall("underlyingModelFromNPVAndDefault"&amp;AE24, $AH$10, "getUnderlying",  [2]!obMake("", "int", AE24), [2]!obMake("","int", 0))</f>
        <v>underlyingModelFromNPVAndDefault9 
[7001]</v>
      </c>
      <c r="AI24" s="89">
        <f>[2]!obGet([2]!obCall("",AH24,"get", $AV$10))</f>
        <v>-3.7019727933306275E-2</v>
      </c>
      <c r="AJ24" s="87"/>
      <c r="AK24" s="89" t="str">
        <f>[2]!obCall("numeraireFromNPVAndDefaultCorr"&amp;AE24, $T$54, "getNumeraire",  [2]!obMake("", "int", AE24))</f>
        <v>numeraireFromNPVAndDefaultCorr9 
[6788]</v>
      </c>
      <c r="AL24" s="89">
        <f>[2]!obGet([2]!obCall("",AK24,"get", $AV$10))</f>
        <v>0.99356864826238311</v>
      </c>
      <c r="AM24" s="18"/>
      <c r="AN24" s="89" t="str">
        <f>[2]!obCall("zcbondFairPrice"&amp;AE24, $AN$10, "getZeroCouponBond", [2]!obMake("", "double",AF24), [2]!obMake("", "double", $AF$115))</f>
        <v>zcbondFairPrice9 
[8181]</v>
      </c>
      <c r="AO24" s="89">
        <f>[2]!obGet([2]!obCall("", AN24, "get",$AV$10))</f>
        <v>1.0934454180068629</v>
      </c>
      <c r="AP24" s="52"/>
      <c r="AQ24" s="89" t="str">
        <f>[2]!obCall("couponBondPrice"&amp;AE24,  $AH$10,"getFairValue", [2]!obMake("","int",AE24) )</f>
        <v>couponBondPrice9 
[7625]</v>
      </c>
      <c r="AR24" s="89">
        <f>[2]!obGet([2]!obCall("",  AQ24,"get", $AV$10))</f>
        <v>11.724404023198971</v>
      </c>
      <c r="AS24" s="52"/>
      <c r="AT24" s="89">
        <f t="shared" si="0"/>
        <v>11.800295876589267</v>
      </c>
      <c r="AU24" s="18"/>
      <c r="AV24" s="89" t="str">
        <f>[2]!obCall("intensityCorrelation"&amp;AE24, $T$54, "getIntensity", [2]!obMake("", "int", AE24))</f>
        <v>intensityCorrelation9 
[7201]</v>
      </c>
      <c r="AW24" s="89">
        <f>[2]!obGet([2]!obCall("", AV24, "get",$AV$10))</f>
        <v>6.6939818291291584E-3</v>
      </c>
      <c r="AX24" s="52"/>
      <c r="AY24" s="89" t="str">
        <f>[2]!obCall("expOfIntegratedIntensityCorrelation"&amp;AE24, $T$54, "getExpOfIntegratedIntensity", [2]!obMake("", "int", AE24))</f>
        <v>expOfIntegratedIntensityCorrelation9 
[6723]</v>
      </c>
      <c r="AZ24" s="89">
        <f>[2]!obGet([2]!obCall("", AY24, "get",$AV$10))</f>
        <v>1.0057272170849867</v>
      </c>
      <c r="BA24" s="18"/>
      <c r="BB24" s="89" t="str">
        <f>[2]!obCall("intensityLando"&amp;AE24, $W$53, "getIntensity", [2]!obMake("", "int", AE24))</f>
        <v>intensityLando9 
[5654]</v>
      </c>
      <c r="BC24" s="89">
        <f>[2]!obGet([2]!obCall("", BB24, "get",$AV$10))</f>
        <v>1E-3</v>
      </c>
      <c r="BD24" s="52"/>
      <c r="BE24" s="89" t="str">
        <f>[2]!obCall("expOfIntegratedIntensityLando"&amp;AE24, $W$53, "getExpOfIntegratedIntensity", [2]!obMake("", "int", AE24))</f>
        <v>expOfIntegratedIntensityLando9 
[5576]</v>
      </c>
      <c r="BF24" s="89">
        <f>[2]!obGet([2]!obCall("", BE24, "get",$AV$10))</f>
        <v>1.0009004051215278</v>
      </c>
      <c r="BG24" s="19"/>
    </row>
    <row r="25" spans="2:72" ht="15" thickBot="1" x14ac:dyDescent="0.35">
      <c r="B25" s="67"/>
      <c r="C25" s="95"/>
      <c r="D25" s="95"/>
      <c r="E25" s="95"/>
      <c r="F25" s="95"/>
      <c r="G25" s="95"/>
      <c r="H25" s="96"/>
      <c r="K25" s="20"/>
      <c r="L25" s="21"/>
      <c r="M25" s="21"/>
      <c r="N25" s="21"/>
      <c r="O25" s="21"/>
      <c r="P25" s="21"/>
      <c r="Q25" s="22"/>
      <c r="S25" s="17"/>
      <c r="T25" s="18"/>
      <c r="U25" s="18"/>
      <c r="V25" s="18"/>
      <c r="W25" s="18"/>
      <c r="X25" s="18"/>
      <c r="Y25" s="19"/>
      <c r="AD25" s="24"/>
      <c r="AE25" s="89">
        <v>10</v>
      </c>
      <c r="AF25" s="89">
        <f>[2]!obGet([2]!obCall("",$AE$10, "getTime",[2]!obMake("", "int", AE25)))</f>
        <v>1</v>
      </c>
      <c r="AG25" s="52"/>
      <c r="AH25" s="89" t="str">
        <f>[2]!obCall("underlyingModelFromNPVAndDefault"&amp;AE25, $AH$10, "getUnderlying",  [2]!obMake("", "int", AE25), [2]!obMake("","int", 0))</f>
        <v>underlyingModelFromNPVAndDefault10 
[7678]</v>
      </c>
      <c r="AI25" s="89">
        <f>[2]!obGet([2]!obCall("",AH25,"get", $AV$10))</f>
        <v>-3.6167231811958633E-2</v>
      </c>
      <c r="AJ25" s="52"/>
      <c r="AK25" s="89" t="str">
        <f>[2]!obCall("numeraireFromNPVAndDefaultCorr"&amp;AE25, $T$54, "getNumeraire",  [2]!obMake("", "int", AE25))</f>
        <v>numeraireFromNPVAndDefaultCorr10 
[6790]</v>
      </c>
      <c r="AL25" s="89">
        <f>[2]!obGet([2]!obCall("",AK25,"get", $AV$10))</f>
        <v>0.99142353902704272</v>
      </c>
      <c r="AM25" s="18"/>
      <c r="AN25" s="89" t="str">
        <f>[2]!obCall("zcbondFairPrice"&amp;AE25, $AN$10, "getZeroCouponBond", [2]!obMake("", "double",AF25), [2]!obMake("", "double", $AF$115))</f>
        <v>zcbondFairPrice10 
[8186]</v>
      </c>
      <c r="AO25" s="89">
        <f>[2]!obGet([2]!obCall("", AN25, "get",$AV$10))</f>
        <v>1.0837606867487053</v>
      </c>
      <c r="AP25" s="52"/>
      <c r="AQ25" s="89" t="str">
        <f>[2]!obCall("couponBondPrice"&amp;AE25,  $AH$10,"getFairValue", [2]!obMake("","int",AE25) )</f>
        <v>couponBondPrice10 
[7683]</v>
      </c>
      <c r="AR25" s="89">
        <f>[2]!obGet([2]!obCall("",  AQ25,"get", $AV$10))</f>
        <v>11.659185052905947</v>
      </c>
      <c r="AS25" s="52"/>
      <c r="AT25" s="89">
        <f t="shared" si="0"/>
        <v>11.760044616600457</v>
      </c>
      <c r="AU25" s="18"/>
      <c r="AV25" s="89" t="str">
        <f>[2]!obCall("intensityCorrelation"&amp;AE25, $T$54, "getIntensity", [2]!obMake("", "int", AE25))</f>
        <v>intensityCorrelation10 
[7257]</v>
      </c>
      <c r="AW25" s="89">
        <f>[2]!obGet([2]!obCall("", AV25, "get",$AV$10))</f>
        <v>6.5981733968382781E-3</v>
      </c>
      <c r="AX25" s="52"/>
      <c r="AY25" s="89" t="str">
        <f>[2]!obCall("expOfIntegratedIntensityCorrelation"&amp;AE25, $T$54, "getExpOfIntegratedIntensity", [2]!obMake("", "int", AE25))</f>
        <v>expOfIntegratedIntensityCorrelation10 
[6756]</v>
      </c>
      <c r="AZ25" s="89">
        <f>[2]!obGet([2]!obCall("", AY25, "get",$AV$10))</f>
        <v>1.0063958533650295</v>
      </c>
      <c r="BA25" s="18"/>
      <c r="BB25" s="89" t="str">
        <f>[2]!obCall("intensityLando"&amp;AE25, $W$53, "getIntensity", [2]!obMake("", "int", AE25))</f>
        <v>intensityLando10 
[5588]</v>
      </c>
      <c r="BC25" s="89">
        <f>[2]!obGet([2]!obCall("", BB25, "get",$AV$10))</f>
        <v>1E-3</v>
      </c>
      <c r="BD25" s="52"/>
      <c r="BE25" s="89" t="str">
        <f>[2]!obCall("expOfIntegratedIntensityLando"&amp;AE25, $W$53, "getExpOfIntegratedIntensity", [2]!obMake("", "int", AE25))</f>
        <v>expOfIntegratedIntensityLando10 
[5838]</v>
      </c>
      <c r="BF25" s="89">
        <f>[2]!obGet([2]!obCall("", BE25, "get",$AV$10))</f>
        <v>1.0010005001667088</v>
      </c>
      <c r="BG25" s="19"/>
    </row>
    <row r="26" spans="2:72" ht="15" thickTop="1" x14ac:dyDescent="0.3">
      <c r="S26" s="17"/>
      <c r="T26" s="39" t="s">
        <v>36</v>
      </c>
      <c r="U26" s="13"/>
      <c r="V26" s="99" t="str">
        <f>[2]!obMake("paymentDatesZCBond", "double[]", V27:V36)</f>
        <v>paymentDatesZCBond 
[5235]</v>
      </c>
      <c r="W26" s="108" t="str">
        <f>[2]!obMake("coupons0", "double[]", W27:W36)</f>
        <v>coupons0 
[5239]</v>
      </c>
      <c r="X26" s="99" t="str">
        <f>[2]!obMake("periodFactors0", "double[]", X27:X36)</f>
        <v>periodFactors0 
[5251]</v>
      </c>
      <c r="Y26" s="19"/>
      <c r="AD26" s="17"/>
      <c r="AE26" s="89">
        <v>11</v>
      </c>
      <c r="AF26" s="89">
        <f>[2]!obGet([2]!obCall("",$AE$10, "getTime",[2]!obMake("", "int", AE26)))</f>
        <v>1.0999999999999999</v>
      </c>
      <c r="AG26" s="52"/>
      <c r="AH26" s="89" t="str">
        <f>[2]!obCall("underlyingModelFromNPVAndDefault"&amp;AE26, $AH$10, "getUnderlying",  [2]!obMake("", "int", AE26), [2]!obMake("","int", 0))</f>
        <v>underlyingModelFromNPVAndDefault11 
[7847]</v>
      </c>
      <c r="AI26" s="89">
        <f>[2]!obGet([2]!obCall("",AH26,"get", $AV$10))</f>
        <v>-2.931299497984919E-2</v>
      </c>
      <c r="AJ26" s="52"/>
      <c r="AK26" s="89" t="str">
        <f>[2]!obCall("numeraireFromNPVAndDefaultCorr"&amp;AE26, $T$54, "getNumeraire",  [2]!obMake("", "int", AE26))</f>
        <v>numeraireFromNPVAndDefaultCorr11 
[7121]</v>
      </c>
      <c r="AL26" s="89">
        <f>[2]!obGet([2]!obCall("",AK26,"get", $AV$10))</f>
        <v>0.9897632069666189</v>
      </c>
      <c r="AM26" s="18"/>
      <c r="AN26" s="89" t="str">
        <f>[2]!obCall("zcbondFairPrice"&amp;AE26, $AN$10, "getZeroCouponBond", [2]!obMake("", "double",AF26), [2]!obMake("", "double", $AF$115))</f>
        <v>zcbondFairPrice11 
[8386]</v>
      </c>
      <c r="AO26" s="89">
        <f>[2]!obGet([2]!obCall("", AN26, "get",$AV$10))</f>
        <v>1.02900256521934</v>
      </c>
      <c r="AP26" s="52"/>
      <c r="AQ26" s="89" t="str">
        <f>[2]!obCall("couponBondPrice"&amp;AE26,  $AH$10,"getFairValue", [2]!obMake("","int",AE26) )</f>
        <v>couponBondPrice11 
[7898]</v>
      </c>
      <c r="AR26" s="89">
        <f>[2]!obGet([2]!obCall("",  AQ26,"get", $AV$10))</f>
        <v>10.313411829450336</v>
      </c>
      <c r="AS26" s="52"/>
      <c r="AT26" s="89">
        <f t="shared" si="0"/>
        <v>10.420080032130523</v>
      </c>
      <c r="AU26" s="18"/>
      <c r="AV26" s="89" t="str">
        <f>[2]!obCall("intensityCorrelation"&amp;AE26, $T$54, "getIntensity", [2]!obMake("", "int", AE26))</f>
        <v>intensityCorrelation11 
[7142]</v>
      </c>
      <c r="AW26" s="89">
        <f>[2]!obGet([2]!obCall("", AV26, "get",$AV$10))</f>
        <v>6.069217911573885E-3</v>
      </c>
      <c r="AX26" s="52"/>
      <c r="AY26" s="89" t="str">
        <f>[2]!obCall("expOfIntegratedIntensityCorrelation"&amp;AE26, $T$54, "getExpOfIntegratedIntensity", [2]!obMake("", "int", AE26))</f>
        <v>expOfIntegratedIntensityCorrelation11 
[7140]</v>
      </c>
      <c r="AZ26" s="89">
        <f>[2]!obGet([2]!obCall("", AY26, "get",$AV$10))</f>
        <v>1.0070334757733146</v>
      </c>
      <c r="BA26" s="18"/>
      <c r="BB26" s="89" t="str">
        <f>[2]!obCall("intensityLando"&amp;AE26, $W$53, "getIntensity", [2]!obMake("", "int", AE26))</f>
        <v>intensityLando11 
[5802]</v>
      </c>
      <c r="BC26" s="89">
        <f>[2]!obGet([2]!obCall("", BB26, "get",$AV$10))</f>
        <v>1E-3</v>
      </c>
      <c r="BD26" s="52"/>
      <c r="BE26" s="89" t="str">
        <f>[2]!obCall("expOfIntegratedIntensityLando"&amp;AE26, $W$53, "getExpOfIntegratedIntensity", [2]!obMake("", "int", AE26))</f>
        <v>expOfIntegratedIntensityLando11 
[5784]</v>
      </c>
      <c r="BF26" s="89">
        <f>[2]!obGet([2]!obCall("", BE26, "get",$AV$10))</f>
        <v>1.0011006052218949</v>
      </c>
      <c r="BG26" s="19"/>
    </row>
    <row r="27" spans="2:72" ht="15" thickBot="1" x14ac:dyDescent="0.35">
      <c r="S27" s="17"/>
      <c r="T27" s="37" t="str">
        <f>L44</f>
        <v>hullWhiteModel 
[5268]</v>
      </c>
      <c r="U27" s="13"/>
      <c r="V27" s="53">
        <v>1</v>
      </c>
      <c r="W27" s="54">
        <v>1</v>
      </c>
      <c r="X27" s="105">
        <v>1</v>
      </c>
      <c r="Y27" s="19"/>
      <c r="AD27" s="17"/>
      <c r="AE27" s="89">
        <v>12</v>
      </c>
      <c r="AF27" s="89">
        <f>[2]!obGet([2]!obCall("",$AE$10, "getTime",[2]!obMake("", "int", AE27)))</f>
        <v>1.2</v>
      </c>
      <c r="AG27" s="52"/>
      <c r="AH27" s="89" t="str">
        <f>[2]!obCall("underlyingModelFromNPVAndDefault"&amp;AE27, $AH$10, "getUnderlying",  [2]!obMake("", "int", AE27), [2]!obMake("","int", 0))</f>
        <v>underlyingModelFromNPVAndDefault12 
[7556]</v>
      </c>
      <c r="AI27" s="89">
        <f>[2]!obGet([2]!obCall("",AH27,"get", $AV$10))</f>
        <v>-8.1355690066749024E-3</v>
      </c>
      <c r="AJ27" s="52"/>
      <c r="AK27" s="89" t="str">
        <f>[2]!obCall("numeraireFromNPVAndDefaultCorr"&amp;AE27, $T$54, "getNumeraire",  [2]!obMake("", "int", AE27))</f>
        <v>numeraireFromNPVAndDefaultCorr12 
[7119]</v>
      </c>
      <c r="AL27" s="89">
        <f>[2]!obGet([2]!obCall("",AK27,"get", $AV$10))</f>
        <v>0.99027844687061528</v>
      </c>
      <c r="AM27" s="18"/>
      <c r="AN27" s="89" t="str">
        <f>[2]!obCall("zcbondFairPrice"&amp;AE27, $AN$10, "getZeroCouponBond", [2]!obMake("", "double",AF27), [2]!obMake("", "double", $AF$115))</f>
        <v>zcbondFairPrice12 
[8321]</v>
      </c>
      <c r="AO27" s="89">
        <f>[2]!obGet([2]!obCall("", AN27, "get",$AV$10))</f>
        <v>0.88310405917592272</v>
      </c>
      <c r="AP27" s="52"/>
      <c r="AQ27" s="89" t="str">
        <f>[2]!obCall("couponBondPrice"&amp;AE27,  $AH$10,"getFairValue", [2]!obMake("","int",AE27) )</f>
        <v>couponBondPrice12 
[7858]</v>
      </c>
      <c r="AR27" s="89">
        <f>[2]!obGet([2]!obCall("",  AQ27,"get", $AV$10))</f>
        <v>9.3846458304861322</v>
      </c>
      <c r="AS27" s="52"/>
      <c r="AT27" s="89">
        <f t="shared" si="0"/>
        <v>9.4767748002015058</v>
      </c>
      <c r="AU27" s="18"/>
      <c r="AV27" s="89" t="str">
        <f>[2]!obCall("intensityCorrelation"&amp;AE27, $T$54, "getIntensity", [2]!obMake("", "int", AE27))</f>
        <v>intensityCorrelation12 
[6581]</v>
      </c>
      <c r="AW27" s="89">
        <f>[2]!obGet([2]!obCall("", AV27, "get",$AV$10))</f>
        <v>5.513583549182262E-3</v>
      </c>
      <c r="AX27" s="52"/>
      <c r="AY27" s="89" t="str">
        <f>[2]!obCall("expOfIntegratedIntensityCorrelation"&amp;AE27, $T$54, "getExpOfIntegratedIntensity", [2]!obMake("", "int", AE27))</f>
        <v>expOfIntegratedIntensityCorrelation12 
[7127]</v>
      </c>
      <c r="AZ27" s="89">
        <f>[2]!obGet([2]!obCall("", AY27, "get",$AV$10))</f>
        <v>1.0076168581277696</v>
      </c>
      <c r="BA27" s="18"/>
      <c r="BB27" s="89" t="str">
        <f>[2]!obCall("intensityLando"&amp;AE27, $W$53, "getIntensity", [2]!obMake("", "int", AE27))</f>
        <v>intensityLando12 
[5700]</v>
      </c>
      <c r="BC27" s="89">
        <f>[2]!obGet([2]!obCall("", BB27, "get",$AV$10))</f>
        <v>1E-3</v>
      </c>
      <c r="BD27" s="52"/>
      <c r="BE27" s="89" t="str">
        <f>[2]!obCall("expOfIntegratedIntensityLando"&amp;AE27, $W$53, "getExpOfIntegratedIntensity", [2]!obMake("", "int", AE27))</f>
        <v>expOfIntegratedIntensityLando12 
[5636]</v>
      </c>
      <c r="BF27" s="89">
        <f>[2]!obGet([2]!obCall("", BE27, "get",$AV$10))</f>
        <v>1.001200720288087</v>
      </c>
      <c r="BG27" s="19"/>
    </row>
    <row r="28" spans="2:72" ht="15" thickTop="1" x14ac:dyDescent="0.3">
      <c r="B28" s="63"/>
      <c r="C28" s="64"/>
      <c r="D28" s="64"/>
      <c r="E28" s="64"/>
      <c r="F28" s="64"/>
      <c r="G28" s="98"/>
      <c r="H28" s="65"/>
      <c r="K28" s="32"/>
      <c r="L28" s="15"/>
      <c r="M28" s="15"/>
      <c r="N28" s="15"/>
      <c r="O28" s="15"/>
      <c r="P28" s="15"/>
      <c r="Q28" s="23"/>
      <c r="S28" s="17"/>
      <c r="T28" s="37" t="str">
        <f>V26</f>
        <v>paymentDatesZCBond 
[5235]</v>
      </c>
      <c r="U28" s="18"/>
      <c r="V28" s="55">
        <v>2</v>
      </c>
      <c r="W28" s="56">
        <v>1</v>
      </c>
      <c r="X28" s="106">
        <v>1</v>
      </c>
      <c r="Y28" s="19"/>
      <c r="AD28" s="24"/>
      <c r="AE28" s="89">
        <v>13</v>
      </c>
      <c r="AF28" s="89">
        <f>[2]!obGet([2]!obCall("",$AE$10, "getTime",[2]!obMake("", "int", AE28)))</f>
        <v>1.3</v>
      </c>
      <c r="AG28" s="52"/>
      <c r="AH28" s="89" t="str">
        <f>[2]!obCall("underlyingModelFromNPVAndDefault"&amp;AE28, $AH$10, "getUnderlying",  [2]!obMake("", "int", AE28), [2]!obMake("","int", 0))</f>
        <v>underlyingModelFromNPVAndDefault13 
[7548]</v>
      </c>
      <c r="AI28" s="89">
        <f>[2]!obGet([2]!obCall("",AH28,"get", $AV$10))</f>
        <v>-6.9134773105169623E-3</v>
      </c>
      <c r="AJ28" s="52"/>
      <c r="AK28" s="89" t="str">
        <f>[2]!obCall("numeraireFromNPVAndDefaultCorr"&amp;AE28, $T$54, "getNumeraire",  [2]!obMake("", "int", AE28))</f>
        <v>numeraireFromNPVAndDefaultCorr13 
[7226]</v>
      </c>
      <c r="AL28" s="89">
        <f>[2]!obGet([2]!obCall("",AK28,"get", $AV$10))</f>
        <v>0.99131101323106496</v>
      </c>
      <c r="AM28" s="18"/>
      <c r="AN28" s="89" t="str">
        <f>[2]!obCall("zcbondFairPrice"&amp;AE28, $AN$10, "getZeroCouponBond", [2]!obMake("", "double",AF28), [2]!obMake("", "double", $AF$115))</f>
        <v>zcbondFairPrice13 
[8226]</v>
      </c>
      <c r="AO28" s="89">
        <f>[2]!obGet([2]!obCall("", AN28, "get",$AV$10))</f>
        <v>0.87488482496417619</v>
      </c>
      <c r="AP28" s="52"/>
      <c r="AQ28" s="89" t="str">
        <f>[2]!obCall("couponBondPrice"&amp;AE28,  $AH$10,"getFairValue", [2]!obMake("","int",AE28) )</f>
        <v>couponBondPrice13 
[7003]</v>
      </c>
      <c r="AR28" s="89">
        <f>[2]!obGet([2]!obCall("",  AQ28,"get", $AV$10))</f>
        <v>9.3394065918981539</v>
      </c>
      <c r="AS28" s="52"/>
      <c r="AT28" s="89">
        <f t="shared" si="0"/>
        <v>9.4212678637125453</v>
      </c>
      <c r="AU28" s="18"/>
      <c r="AV28" s="89" t="str">
        <f>[2]!obCall("intensityCorrelation"&amp;AE28, $T$54, "getIntensity", [2]!obMake("", "int", AE28))</f>
        <v>intensityCorrelation13 
[6893]</v>
      </c>
      <c r="AW28" s="89">
        <f>[2]!obGet([2]!obCall("", AV28, "get",$AV$10))</f>
        <v>5.3698197254634728E-3</v>
      </c>
      <c r="AX28" s="52"/>
      <c r="AY28" s="89" t="str">
        <f>[2]!obCall("expOfIntegratedIntensityCorrelation"&amp;AE28, $T$54, "getExpOfIntegratedIntensity", [2]!obMake("", "int", AE28))</f>
        <v>expOfIntegratedIntensityCorrelation13 
[6938]</v>
      </c>
      <c r="AZ28" s="89">
        <f>[2]!obGet([2]!obCall("", AY28, "get",$AV$10))</f>
        <v>1.0081653223738414</v>
      </c>
      <c r="BA28" s="18"/>
      <c r="BB28" s="89" t="str">
        <f>[2]!obCall("intensityLando"&amp;AE28, $W$53, "getIntensity", [2]!obMake("", "int", AE28))</f>
        <v>intensityLando13 
[5528]</v>
      </c>
      <c r="BC28" s="89">
        <f>[2]!obGet([2]!obCall("", BB28, "get",$AV$10))</f>
        <v>1E-3</v>
      </c>
      <c r="BD28" s="52"/>
      <c r="BE28" s="89" t="str">
        <f>[2]!obCall("expOfIntegratedIntensityLando"&amp;AE28, $W$53, "getExpOfIntegratedIntensity", [2]!obMake("", "int", AE28))</f>
        <v>expOfIntegratedIntensityLando13 
[5852]</v>
      </c>
      <c r="BF28" s="89">
        <f>[2]!obGet([2]!obCall("", BE28, "get",$AV$10))</f>
        <v>1.0013008453662864</v>
      </c>
      <c r="BG28" s="19"/>
    </row>
    <row r="29" spans="2:72" ht="25.8" x14ac:dyDescent="0.5">
      <c r="B29" s="50"/>
      <c r="C29" s="33" t="s">
        <v>52</v>
      </c>
      <c r="D29" s="18"/>
      <c r="E29" s="18"/>
      <c r="F29" s="33"/>
      <c r="G29" s="18"/>
      <c r="H29" s="66"/>
      <c r="K29" s="17"/>
      <c r="L29" s="68" t="s">
        <v>43</v>
      </c>
      <c r="M29" s="18"/>
      <c r="N29" s="33"/>
      <c r="O29" s="33"/>
      <c r="P29" s="18"/>
      <c r="Q29" s="19"/>
      <c r="S29" s="17"/>
      <c r="T29" s="37" t="str">
        <f>W26</f>
        <v>coupons0 
[5239]</v>
      </c>
      <c r="U29" s="18"/>
      <c r="V29" s="55">
        <v>3</v>
      </c>
      <c r="W29" s="56">
        <v>1</v>
      </c>
      <c r="X29" s="106">
        <v>1</v>
      </c>
      <c r="Y29" s="26"/>
      <c r="AD29" s="24"/>
      <c r="AE29" s="89">
        <v>14</v>
      </c>
      <c r="AF29" s="89">
        <f>[2]!obGet([2]!obCall("",$AE$10, "getTime",[2]!obMake("", "int", AE29)))</f>
        <v>1.4</v>
      </c>
      <c r="AG29" s="52"/>
      <c r="AH29" s="89" t="str">
        <f>[2]!obCall("underlyingModelFromNPVAndDefault"&amp;AE29, $AH$10, "getUnderlying",  [2]!obMake("", "int", AE29), [2]!obMake("","int", 0))</f>
        <v>underlyingModelFromNPVAndDefault14 
[7789]</v>
      </c>
      <c r="AI29" s="89">
        <f>[2]!obGet([2]!obCall("",AH29,"get", $AV$10))</f>
        <v>-6.7901483364184115E-3</v>
      </c>
      <c r="AJ29" s="52"/>
      <c r="AK29" s="89" t="str">
        <f>[2]!obCall("numeraireFromNPVAndDefaultCorr"&amp;AE29, $T$54, "getNumeraire",  [2]!obMake("", "int", AE29))</f>
        <v>numeraireFromNPVAndDefaultCorr14 
[6975]</v>
      </c>
      <c r="AL29" s="89">
        <f>[2]!obGet([2]!obCall("",AK29,"get", $AV$10))</f>
        <v>0.99276401224223154</v>
      </c>
      <c r="AM29" s="18"/>
      <c r="AN29" s="89" t="str">
        <f>[2]!obCall("zcbondFairPrice"&amp;AE29, $AN$10, "getZeroCouponBond", [2]!obMake("", "double",AF29), [2]!obMake("", "double", $AF$115))</f>
        <v>zcbondFairPrice14 
[8396]</v>
      </c>
      <c r="AO29" s="89">
        <f>[2]!obGet([2]!obCall("", AN29, "get",$AV$10))</f>
        <v>0.87360238309024807</v>
      </c>
      <c r="AP29" s="52"/>
      <c r="AQ29" s="89" t="str">
        <f>[2]!obCall("couponBondPrice"&amp;AE29,  $AH$10,"getFairValue", [2]!obMake("","int",AE29) )</f>
        <v>couponBondPrice14 
[7868]</v>
      </c>
      <c r="AR29" s="89">
        <f>[2]!obGet([2]!obCall("",  AQ29,"get", $AV$10))</f>
        <v>9.3393279381977052</v>
      </c>
      <c r="AS29" s="52"/>
      <c r="AT29" s="89">
        <f t="shared" si="0"/>
        <v>9.4073997677495758</v>
      </c>
      <c r="AU29" s="18"/>
      <c r="AV29" s="89" t="str">
        <f>[2]!obCall("intensityCorrelation"&amp;AE29, $T$54, "getIntensity", [2]!obMake("", "int", AE29))</f>
        <v>intensityCorrelation14 
[7244]</v>
      </c>
      <c r="AW29" s="89">
        <f>[2]!obGet([2]!obCall("", AV29, "get",$AV$10))</f>
        <v>5.4389718692733832E-3</v>
      </c>
      <c r="AX29" s="52"/>
      <c r="AY29" s="89" t="str">
        <f>[2]!obCall("expOfIntegratedIntensityCorrelation"&amp;AE29, $T$54, "getExpOfIntegratedIntensity", [2]!obMake("", "int", AE29))</f>
        <v>expOfIntegratedIntensityCorrelation14 
[6901]</v>
      </c>
      <c r="AZ29" s="89">
        <f>[2]!obGet([2]!obCall("", AY29, "get",$AV$10))</f>
        <v>1.0087103220734095</v>
      </c>
      <c r="BA29" s="18"/>
      <c r="BB29" s="89" t="str">
        <f>[2]!obCall("intensityLando"&amp;AE29, $W$53, "getIntensity", [2]!obMake("", "int", AE29))</f>
        <v>intensityLando14 
[5480]</v>
      </c>
      <c r="BC29" s="89">
        <f>[2]!obGet([2]!obCall("", BB29, "get",$AV$10))</f>
        <v>1E-3</v>
      </c>
      <c r="BD29" s="52"/>
      <c r="BE29" s="89" t="str">
        <f>[2]!obCall("expOfIntegratedIntensityLando"&amp;AE29, $W$53, "getExpOfIntegratedIntensity", [2]!obMake("", "int", AE29))</f>
        <v>expOfIntegratedIntensityLando14 
[5578]</v>
      </c>
      <c r="BF29" s="89">
        <f>[2]!obGet([2]!obCall("", BE29, "get",$AV$10))</f>
        <v>1.0014009804574941</v>
      </c>
      <c r="BG29" s="26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</row>
    <row r="30" spans="2:72" x14ac:dyDescent="0.3">
      <c r="B30" s="50"/>
      <c r="C30" s="18"/>
      <c r="D30" s="18"/>
      <c r="E30" s="18"/>
      <c r="F30" s="18"/>
      <c r="G30" s="18"/>
      <c r="H30" s="66"/>
      <c r="K30" s="17"/>
      <c r="L30" s="18"/>
      <c r="M30" s="18"/>
      <c r="N30" s="18"/>
      <c r="O30" s="18"/>
      <c r="P30" s="18"/>
      <c r="Q30" s="19"/>
      <c r="S30" s="17"/>
      <c r="T30" s="37" t="str">
        <f>X26</f>
        <v>periodFactors0 
[5251]</v>
      </c>
      <c r="U30" s="18"/>
      <c r="V30" s="55">
        <v>4</v>
      </c>
      <c r="W30" s="56">
        <v>1</v>
      </c>
      <c r="X30" s="106">
        <v>1</v>
      </c>
      <c r="Y30" s="26"/>
      <c r="AD30" s="24"/>
      <c r="AE30" s="89">
        <v>15</v>
      </c>
      <c r="AF30" s="89">
        <f>[2]!obGet([2]!obCall("",$AE$10, "getTime",[2]!obMake("", "int", AE30)))</f>
        <v>1.5</v>
      </c>
      <c r="AG30" s="52"/>
      <c r="AH30" s="89" t="str">
        <f>[2]!obCall("underlyingModelFromNPVAndDefault"&amp;AE30, $AH$10, "getUnderlying",  [2]!obMake("", "int", AE30), [2]!obMake("","int", 0))</f>
        <v>underlyingModelFromNPVAndDefault15 
[7553]</v>
      </c>
      <c r="AI30" s="89">
        <f>[2]!obGet([2]!obCall("",AH30,"get", $AV$10))</f>
        <v>-1.8735784206608479E-2</v>
      </c>
      <c r="AJ30" s="52"/>
      <c r="AK30" s="89" t="str">
        <f>[2]!obCall("numeraireFromNPVAndDefaultCorr"&amp;AE30, $T$54, "getNumeraire",  [2]!obMake("", "int", AE30))</f>
        <v>numeraireFromNPVAndDefaultCorr15 
[7320]</v>
      </c>
      <c r="AL30" s="89">
        <f>[2]!obGet([2]!obCall("",AK30,"get", $AV$10))</f>
        <v>0.99381731941664475</v>
      </c>
      <c r="AM30" s="18"/>
      <c r="AN30" s="89" t="str">
        <f>[2]!obCall("zcbondFairPrice"&amp;AE30, $AN$10, "getZeroCouponBond", [2]!obMake("", "double",AF30), [2]!obMake("", "double", $AF$115))</f>
        <v>zcbondFairPrice15 
[8271]</v>
      </c>
      <c r="AO30" s="89">
        <f>[2]!obGet([2]!obCall("", AN30, "get",$AV$10))</f>
        <v>0.94841615701734361</v>
      </c>
      <c r="AP30" s="52"/>
      <c r="AQ30" s="89" t="str">
        <f>[2]!obCall("couponBondPrice"&amp;AE30,  $AH$10,"getFairValue", [2]!obMake("","int",AE30) )</f>
        <v>couponBondPrice15 
[7673]</v>
      </c>
      <c r="AR30" s="89">
        <f>[2]!obGet([2]!obCall("",  AQ30,"get", $AV$10))</f>
        <v>9.8165378947547488</v>
      </c>
      <c r="AS30" s="52"/>
      <c r="AT30" s="89">
        <f t="shared" si="0"/>
        <v>9.8776079898837974</v>
      </c>
      <c r="AU30" s="18"/>
      <c r="AV30" s="89" t="str">
        <f>[2]!obCall("intensityCorrelation"&amp;AE30, $T$54, "getIntensity", [2]!obMake("", "int", AE30))</f>
        <v>intensityCorrelation15 
[6565]</v>
      </c>
      <c r="AW30" s="89">
        <f>[2]!obGet([2]!obCall("", AV30, "get",$AV$10))</f>
        <v>5.9527004692633001E-3</v>
      </c>
      <c r="AX30" s="52"/>
      <c r="AY30" s="89" t="str">
        <f>[2]!obCall("expOfIntegratedIntensityCorrelation"&amp;AE30, $T$54, "getExpOfIntegratedIntensity", [2]!obMake("", "int", AE30))</f>
        <v>expOfIntegratedIntensityCorrelation15 
[6953]</v>
      </c>
      <c r="AZ30" s="89">
        <f>[2]!obGet([2]!obCall("", AY30, "get",$AV$10))</f>
        <v>1.0092850306038317</v>
      </c>
      <c r="BA30" s="18"/>
      <c r="BB30" s="89" t="str">
        <f>[2]!obCall("intensityLando"&amp;AE30, $W$53, "getIntensity", [2]!obMake("", "int", AE30))</f>
        <v>intensityLando15 
[5826]</v>
      </c>
      <c r="BC30" s="89">
        <f>[2]!obGet([2]!obCall("", BB30, "get",$AV$10))</f>
        <v>1E-3</v>
      </c>
      <c r="BD30" s="52"/>
      <c r="BE30" s="89" t="str">
        <f>[2]!obCall("expOfIntegratedIntensityLando"&amp;AE30, $W$53, "getExpOfIntegratedIntensity", [2]!obMake("", "int", AE30))</f>
        <v>expOfIntegratedIntensityLando15 
[5566]</v>
      </c>
      <c r="BF30" s="89">
        <f>[2]!obGet([2]!obCall("", BE30, "get",$AV$10))</f>
        <v>1.0015011255627118</v>
      </c>
      <c r="BG30" s="19"/>
      <c r="BT30" s="10"/>
    </row>
    <row r="31" spans="2:72" ht="15.6" x14ac:dyDescent="0.3">
      <c r="B31" s="50"/>
      <c r="C31" s="85" t="s">
        <v>49</v>
      </c>
      <c r="D31" s="18"/>
      <c r="E31" s="18"/>
      <c r="F31" s="85" t="s">
        <v>33</v>
      </c>
      <c r="G31" s="18"/>
      <c r="H31" s="66"/>
      <c r="K31" s="17"/>
      <c r="L31" s="42" t="s">
        <v>27</v>
      </c>
      <c r="M31" s="18"/>
      <c r="N31" s="42" t="s">
        <v>44</v>
      </c>
      <c r="O31" s="42"/>
      <c r="P31" s="18"/>
      <c r="Q31" s="19"/>
      <c r="S31" s="17"/>
      <c r="T31" s="18"/>
      <c r="U31" s="18"/>
      <c r="V31" s="55">
        <v>5</v>
      </c>
      <c r="W31" s="56">
        <v>1</v>
      </c>
      <c r="X31" s="106">
        <v>1</v>
      </c>
      <c r="Y31" s="19"/>
      <c r="AD31" s="24"/>
      <c r="AE31" s="89">
        <v>16</v>
      </c>
      <c r="AF31" s="89">
        <f>[2]!obGet([2]!obCall("",$AE$10, "getTime",[2]!obMake("", "int", AE31)))</f>
        <v>1.5999999999999999</v>
      </c>
      <c r="AG31" s="52"/>
      <c r="AH31" s="89" t="str">
        <f>[2]!obCall("underlyingModelFromNPVAndDefault"&amp;AE31, $AH$10, "getUnderlying",  [2]!obMake("", "int", AE31), [2]!obMake("","int", 0))</f>
        <v>underlyingModelFromNPVAndDefault16 
[7810]</v>
      </c>
      <c r="AI31" s="89">
        <f>[2]!obGet([2]!obCall("",AH31,"get", $AV$10))</f>
        <v>-3.0696900198344406E-2</v>
      </c>
      <c r="AJ31" s="52"/>
      <c r="AK31" s="89" t="str">
        <f>[2]!obCall("numeraireFromNPVAndDefaultCorr"&amp;AE31, $T$54, "getNumeraire",  [2]!obMake("", "int", AE31))</f>
        <v>numeraireFromNPVAndDefaultCorr16 
[7423]</v>
      </c>
      <c r="AL31" s="89">
        <f>[2]!obGet([2]!obCall("",AK31,"get", $AV$10))</f>
        <v>0.99330695671088154</v>
      </c>
      <c r="AM31" s="18"/>
      <c r="AN31" s="89" t="str">
        <f>[2]!obCall("zcbondFairPrice"&amp;AE31, $AN$10, "getZeroCouponBond", [2]!obMake("", "double",AF31), [2]!obMake("", "double", $AF$115))</f>
        <v>zcbondFairPrice16 
[8408]</v>
      </c>
      <c r="AO31" s="89">
        <f>[2]!obGet([2]!obCall("", AN31, "get",$AV$10))</f>
        <v>1.0276902426467174</v>
      </c>
      <c r="AP31" s="52"/>
      <c r="AQ31" s="89" t="str">
        <f>[2]!obCall("couponBondPrice"&amp;AE31,  $AH$10,"getFairValue", [2]!obMake("","int",AE31) )</f>
        <v>couponBondPrice16 
[7617]</v>
      </c>
      <c r="AR31" s="89">
        <f>[2]!obGet([2]!obCall("",  AQ31,"get", $AV$10))</f>
        <v>10.301236565076891</v>
      </c>
      <c r="AS31" s="52"/>
      <c r="AT31" s="89">
        <f t="shared" si="0"/>
        <v>10.370647759467206</v>
      </c>
      <c r="AU31" s="18"/>
      <c r="AV31" s="89" t="str">
        <f>[2]!obCall("intensityCorrelation"&amp;AE31, $T$54, "getIntensity", [2]!obMake("", "int", AE31))</f>
        <v>intensityCorrelation16 
[7265]</v>
      </c>
      <c r="AW31" s="89">
        <f>[2]!obGet([2]!obCall("", AV31, "get",$AV$10))</f>
        <v>6.4417766890281338E-3</v>
      </c>
      <c r="AX31" s="52"/>
      <c r="AY31" s="89" t="str">
        <f>[2]!obCall("expOfIntegratedIntensityCorrelation"&amp;AE31, $T$54, "getExpOfIntegratedIntensity", [2]!obMake("", "int", AE31))</f>
        <v>expOfIntegratedIntensityCorrelation16 
[7429]</v>
      </c>
      <c r="AZ31" s="89">
        <f>[2]!obGet([2]!obCall("", AY31, "get",$AV$10))</f>
        <v>1.0099107024685994</v>
      </c>
      <c r="BA31" s="18"/>
      <c r="BB31" s="89" t="str">
        <f>[2]!obCall("intensityLando"&amp;AE31, $W$53, "getIntensity", [2]!obMake("", "int", AE31))</f>
        <v>intensityLando16 
[5646]</v>
      </c>
      <c r="BC31" s="89">
        <f>[2]!obGet([2]!obCall("", BB31, "get",$AV$10))</f>
        <v>1E-3</v>
      </c>
      <c r="BD31" s="52"/>
      <c r="BE31" s="89" t="str">
        <f>[2]!obCall("expOfIntegratedIntensityLando"&amp;AE31, $W$53, "getExpOfIntegratedIntensity", [2]!obMake("", "int", AE31))</f>
        <v>expOfIntegratedIntensityLando16 
[5754]</v>
      </c>
      <c r="BF31" s="89">
        <f>[2]!obGet([2]!obCall("", BE31, "get",$AV$10))</f>
        <v>1.0016012806829406</v>
      </c>
      <c r="BG31" s="19"/>
      <c r="BT31" s="10"/>
    </row>
    <row r="32" spans="2:72" x14ac:dyDescent="0.3">
      <c r="B32" s="50"/>
      <c r="C32" s="18"/>
      <c r="D32" s="18"/>
      <c r="E32" s="18"/>
      <c r="F32" s="18"/>
      <c r="G32" s="18"/>
      <c r="H32" s="66"/>
      <c r="K32" s="17"/>
      <c r="L32" s="18"/>
      <c r="M32" s="18"/>
      <c r="N32" s="52"/>
      <c r="O32" s="18"/>
      <c r="P32" s="18"/>
      <c r="Q32" s="19"/>
      <c r="S32" s="17"/>
      <c r="T32" s="49" t="s">
        <v>17</v>
      </c>
      <c r="U32" s="18"/>
      <c r="V32" s="55">
        <v>6</v>
      </c>
      <c r="W32" s="56">
        <v>1</v>
      </c>
      <c r="X32" s="106">
        <v>1</v>
      </c>
      <c r="Y32" s="19"/>
      <c r="AD32" s="24"/>
      <c r="AE32" s="89">
        <v>17</v>
      </c>
      <c r="AF32" s="89">
        <f>[2]!obGet([2]!obCall("",$AE$10, "getTime",[2]!obMake("", "int", AE32)))</f>
        <v>1.7</v>
      </c>
      <c r="AG32" s="52"/>
      <c r="AH32" s="89" t="str">
        <f>[2]!obCall("underlyingModelFromNPVAndDefault"&amp;AE32, $AH$10, "getUnderlying",  [2]!obMake("", "int", AE32), [2]!obMake("","int", 0))</f>
        <v>underlyingModelFromNPVAndDefault17 
[7696]</v>
      </c>
      <c r="AI32" s="89">
        <f>[2]!obGet([2]!obCall("",AH32,"get", $AV$10))</f>
        <v>-2.5450518085039325E-2</v>
      </c>
      <c r="AJ32" s="52"/>
      <c r="AK32" s="89" t="str">
        <f>[2]!obCall("numeraireFromNPVAndDefaultCorr"&amp;AE32, $T$54, "getNumeraire",  [2]!obMake("", "int", AE32))</f>
        <v>numeraireFromNPVAndDefaultCorr17 
[7290]</v>
      </c>
      <c r="AL32" s="89">
        <f>[2]!obGet([2]!obCall("",AK32,"get", $AV$10))</f>
        <v>0.99202958935773777</v>
      </c>
      <c r="AM32" s="18"/>
      <c r="AN32" s="89" t="str">
        <f>[2]!obCall("zcbondFairPrice"&amp;AE32, $AN$10, "getZeroCouponBond", [2]!obMake("", "double",AF32), [2]!obMake("", "double", $AF$115))</f>
        <v>zcbondFairPrice17 
[8241]</v>
      </c>
      <c r="AO32" s="89">
        <f>[2]!obGet([2]!obCall("", AN32, "get",$AV$10))</f>
        <v>0.98922329819506893</v>
      </c>
      <c r="AP32" s="52"/>
      <c r="AQ32" s="89" t="str">
        <f>[2]!obCall("couponBondPrice"&amp;AE32,  $AH$10,"getFairValue", [2]!obMake("","int",AE32) )</f>
        <v>couponBondPrice17 
[7666]</v>
      </c>
      <c r="AR32" s="89">
        <f>[2]!obGet([2]!obCall("",  AQ32,"get", $AV$10))</f>
        <v>10.067246802538021</v>
      </c>
      <c r="AS32" s="52"/>
      <c r="AT32" s="89">
        <f t="shared" si="0"/>
        <v>10.148131578470137</v>
      </c>
      <c r="AU32" s="18"/>
      <c r="AV32" s="89" t="str">
        <f>[2]!obCall("intensityCorrelation"&amp;AE32, $T$54, "getIntensity", [2]!obMake("", "int", AE32))</f>
        <v>intensityCorrelation17 
[6903]</v>
      </c>
      <c r="AW32" s="89">
        <f>[2]!obGet([2]!obCall("", AV32, "get",$AV$10))</f>
        <v>6.3539707401161502E-3</v>
      </c>
      <c r="AX32" s="52"/>
      <c r="AY32" s="89" t="str">
        <f>[2]!obCall("expOfIntegratedIntensityCorrelation"&amp;AE32, $T$54, "getExpOfIntegratedIntensity", [2]!obMake("", "int", AE32))</f>
        <v>expOfIntegratedIntensityCorrelation17 
[6719]</v>
      </c>
      <c r="AZ32" s="89">
        <f>[2]!obGet([2]!obCall("", AY32, "get",$AV$10))</f>
        <v>1.0105570373187287</v>
      </c>
      <c r="BA32" s="18"/>
      <c r="BB32" s="89" t="str">
        <f>[2]!obCall("intensityLando"&amp;AE32, $W$53, "getIntensity", [2]!obMake("", "int", AE32))</f>
        <v>intensityLando17 
[5776]</v>
      </c>
      <c r="BC32" s="89">
        <f>[2]!obGet([2]!obCall("", BB32, "get",$AV$10))</f>
        <v>1E-3</v>
      </c>
      <c r="BD32" s="52"/>
      <c r="BE32" s="89" t="str">
        <f>[2]!obCall("expOfIntegratedIntensityLando"&amp;AE32, $W$53, "getExpOfIntegratedIntensity", [2]!obMake("", "int", AE32))</f>
        <v>expOfIntegratedIntensityLando17 
[5500]</v>
      </c>
      <c r="BF32" s="89">
        <f>[2]!obGet([2]!obCall("", BE32, "get",$AV$10))</f>
        <v>1.0017014458191824</v>
      </c>
      <c r="BG32" s="19"/>
      <c r="BT32" s="10"/>
    </row>
    <row r="33" spans="1:114" x14ac:dyDescent="0.3">
      <c r="B33" s="50"/>
      <c r="C33" s="39" t="s">
        <v>36</v>
      </c>
      <c r="D33" s="39"/>
      <c r="E33" s="18"/>
      <c r="F33" s="39" t="s">
        <v>35</v>
      </c>
      <c r="G33" s="18"/>
      <c r="H33" s="66"/>
      <c r="K33" s="17"/>
      <c r="L33" s="39" t="s">
        <v>36</v>
      </c>
      <c r="M33" s="18"/>
      <c r="N33" s="38" t="s">
        <v>36</v>
      </c>
      <c r="O33" s="109"/>
      <c r="P33" s="110"/>
      <c r="Q33" s="19"/>
      <c r="S33" s="17"/>
      <c r="T33" s="37" t="str">
        <f>[2]!obMake("cbConditionalFairValueProcess", "main.net.finmath.antonsporrer.masterthesis.montecarlo.product.CouponBondConditionalFairValueProcess", T27:T30 )</f>
        <v>cbConditionalFairValueProcess 
[5271]</v>
      </c>
      <c r="U33" s="18"/>
      <c r="V33" s="55">
        <v>7</v>
      </c>
      <c r="W33" s="56">
        <v>1</v>
      </c>
      <c r="X33" s="106">
        <v>1</v>
      </c>
      <c r="Y33" s="19"/>
      <c r="AD33" s="24"/>
      <c r="AE33" s="89">
        <v>18</v>
      </c>
      <c r="AF33" s="89">
        <f>[2]!obGet([2]!obCall("",$AE$10, "getTime",[2]!obMake("", "int", AE33)))</f>
        <v>1.8</v>
      </c>
      <c r="AG33" s="52"/>
      <c r="AH33" s="89" t="str">
        <f>[2]!obCall("underlyingModelFromNPVAndDefault"&amp;AE33, $AH$10, "getUnderlying",  [2]!obMake("", "int", AE33), [2]!obMake("","int", 0))</f>
        <v>underlyingModelFromNPVAndDefault18 
[7759]</v>
      </c>
      <c r="AI33" s="89">
        <f>[2]!obGet([2]!obCall("",AH33,"get", $AV$10))</f>
        <v>-2.4023978095443859E-2</v>
      </c>
      <c r="AJ33" s="52"/>
      <c r="AK33" s="89" t="str">
        <f>[2]!obCall("numeraireFromNPVAndDefaultCorr"&amp;AE33, $T$54, "getNumeraire",  [2]!obMake("", "int", AE33))</f>
        <v>numeraireFromNPVAndDefaultCorr18 
[6611]</v>
      </c>
      <c r="AL33" s="89">
        <f>[2]!obGet([2]!obCall("",AK33,"get", $AV$10))</f>
        <v>0.99136591528067763</v>
      </c>
      <c r="AM33" s="18"/>
      <c r="AN33" s="89" t="str">
        <f>[2]!obCall("zcbondFairPrice"&amp;AE33, $AN$10, "getZeroCouponBond", [2]!obMake("", "double",AF33), [2]!obMake("", "double", $AF$115))</f>
        <v>zcbondFairPrice18 
[8423]</v>
      </c>
      <c r="AO33" s="89">
        <f>[2]!obGet([2]!obCall("", AN33, "get",$AV$10))</f>
        <v>0.9777003582022975</v>
      </c>
      <c r="AP33" s="52"/>
      <c r="AQ33" s="89" t="str">
        <f>[2]!obCall("couponBondPrice"&amp;AE33,  $AH$10,"getFairValue", [2]!obMake("","int",AE33) )</f>
        <v>couponBondPrice18 
[7529]</v>
      </c>
      <c r="AR33" s="89">
        <f>[2]!obGet([2]!obCall("",  AQ33,"get", $AV$10))</f>
        <v>9.9973461264901804</v>
      </c>
      <c r="AS33" s="52"/>
      <c r="AT33" s="89">
        <f t="shared" si="0"/>
        <v>10.084415827086117</v>
      </c>
      <c r="AU33" s="18"/>
      <c r="AV33" s="89" t="str">
        <f>[2]!obCall("intensityCorrelation"&amp;AE33, $T$54, "getIntensity", [2]!obMake("", "int", AE33))</f>
        <v>intensityCorrelation18 
[6767]</v>
      </c>
      <c r="AW33" s="89">
        <f>[2]!obGet([2]!obCall("", AV33, "get",$AV$10))</f>
        <v>6.083861228440483E-3</v>
      </c>
      <c r="AX33" s="52"/>
      <c r="AY33" s="89" t="str">
        <f>[2]!obCall("expOfIntegratedIntensityCorrelation"&amp;AE33, $T$54, "getExpOfIntegratedIntensity", [2]!obMake("", "int", AE33))</f>
        <v>expOfIntegratedIntensityCorrelation18 
[7481]</v>
      </c>
      <c r="AZ33" s="89">
        <f>[2]!obGet([2]!obCall("", AY33, "get",$AV$10))</f>
        <v>1.0111856897065277</v>
      </c>
      <c r="BA33" s="18"/>
      <c r="BB33" s="89" t="str">
        <f>[2]!obCall("intensityLando"&amp;AE33, $W$53, "getIntensity", [2]!obMake("", "int", AE33))</f>
        <v>intensityLando18 
[5558]</v>
      </c>
      <c r="BC33" s="89">
        <f>[2]!obGet([2]!obCall("", BB33, "get",$AV$10))</f>
        <v>1E-3</v>
      </c>
      <c r="BD33" s="52"/>
      <c r="BE33" s="89" t="str">
        <f>[2]!obCall("expOfIntegratedIntensityLando"&amp;AE33, $W$53, "getExpOfIntegratedIntensity", [2]!obMake("", "int", AE33))</f>
        <v>expOfIntegratedIntensityLando18 
[5540]</v>
      </c>
      <c r="BF33" s="89">
        <f>[2]!obGet([2]!obCall("", BE33, "get",$AV$10))</f>
        <v>1.0018016209724385</v>
      </c>
      <c r="BG33" s="19"/>
      <c r="BT33" s="10"/>
    </row>
    <row r="34" spans="1:114" x14ac:dyDescent="0.3">
      <c r="B34" s="50"/>
      <c r="C34" s="73" t="str">
        <f>[2]!obMake("lossGivenDefault1", "double", D34)</f>
        <v>lossGivenDefault1 
[5236]</v>
      </c>
      <c r="D34" s="101">
        <v>1</v>
      </c>
      <c r="E34" s="18"/>
      <c r="F34" s="74" t="str">
        <f>C34</f>
        <v>lossGivenDefault1 
[5236]</v>
      </c>
      <c r="G34" s="18"/>
      <c r="H34" s="66"/>
      <c r="K34" s="17"/>
      <c r="L34" s="37" t="str">
        <f>L10</f>
        <v>td.initialTime 
[5261]</v>
      </c>
      <c r="M34" s="18"/>
      <c r="N34" s="37" t="str">
        <f>[2]!obMake("initialValue", "double", O34)</f>
        <v>initialValue 
[5240]</v>
      </c>
      <c r="O34" s="111">
        <v>5.0000000000000001E-3</v>
      </c>
      <c r="P34" s="112"/>
      <c r="Q34" s="19"/>
      <c r="S34" s="17"/>
      <c r="T34" s="18"/>
      <c r="U34" s="18"/>
      <c r="V34" s="55">
        <v>8</v>
      </c>
      <c r="W34" s="56">
        <v>1</v>
      </c>
      <c r="X34" s="106">
        <v>1</v>
      </c>
      <c r="Y34" s="19"/>
      <c r="AD34" s="24"/>
      <c r="AE34" s="89">
        <v>19</v>
      </c>
      <c r="AF34" s="89">
        <f>[2]!obGet([2]!obCall("",$AE$10, "getTime",[2]!obMake("", "int", AE34)))</f>
        <v>1.9</v>
      </c>
      <c r="AG34" s="52"/>
      <c r="AH34" s="89" t="str">
        <f>[2]!obCall("underlyingModelFromNPVAndDefault"&amp;AE34, $AH$10, "getUnderlying",  [2]!obMake("", "int", AE34), [2]!obMake("","int", 0))</f>
        <v>underlyingModelFromNPVAndDefault19 
[7628]</v>
      </c>
      <c r="AI34" s="89">
        <f>[2]!obGet([2]!obCall("",AH34,"get", $AV$10))</f>
        <v>-2.0118323254256498E-2</v>
      </c>
      <c r="AJ34" s="52"/>
      <c r="AK34" s="89" t="str">
        <f>[2]!obCall("numeraireFromNPVAndDefaultCorr"&amp;AE34, $T$54, "getNumeraire",  [2]!obMake("", "int", AE34))</f>
        <v>numeraireFromNPVAndDefaultCorr19 
[7228]</v>
      </c>
      <c r="AL34" s="89">
        <f>[2]!obGet([2]!obCall("",AK34,"get", $AV$10))</f>
        <v>0.99111363343230408</v>
      </c>
      <c r="AM34" s="18"/>
      <c r="AN34" s="89" t="str">
        <f>[2]!obCall("zcbondFairPrice"&amp;AE34, $AN$10, "getZeroCouponBond", [2]!obMake("", "double",AF34), [2]!obMake("", "double", $AF$115))</f>
        <v>zcbondFairPrice19 
[8236]</v>
      </c>
      <c r="AO34" s="89">
        <f>[2]!obGet([2]!obCall("", AN34, "get",$AV$10))</f>
        <v>0.9507088079311431</v>
      </c>
      <c r="AP34" s="52"/>
      <c r="AQ34" s="89" t="str">
        <f>[2]!obCall("couponBondPrice"&amp;AE34,  $AH$10,"getFairValue", [2]!obMake("","int",AE34) )</f>
        <v>couponBondPrice19 
[7639]</v>
      </c>
      <c r="AR34" s="89">
        <f>[2]!obGet([2]!obCall("",  AQ34,"get", $AV$10))</f>
        <v>9.8364848743246451</v>
      </c>
      <c r="AS34" s="52"/>
      <c r="AT34" s="89">
        <f t="shared" si="0"/>
        <v>9.9246792118680958</v>
      </c>
      <c r="AU34" s="18"/>
      <c r="AV34" s="89" t="str">
        <f>[2]!obCall("intensityCorrelation"&amp;AE34, $T$54, "getIntensity", [2]!obMake("", "int", AE34))</f>
        <v>intensityCorrelation19 
[7484]</v>
      </c>
      <c r="AW34" s="89">
        <f>[2]!obGet([2]!obCall("", AV34, "get",$AV$10))</f>
        <v>5.8660965860874992E-3</v>
      </c>
      <c r="AX34" s="52"/>
      <c r="AY34" s="89" t="str">
        <f>[2]!obCall("expOfIntegratedIntensityCorrelation"&amp;AE34, $T$54, "getExpOfIntegratedIntensity", [2]!obMake("", "int", AE34))</f>
        <v>expOfIntegratedIntensityCorrelation19 
[6732]</v>
      </c>
      <c r="AZ34" s="89">
        <f>[2]!obGet([2]!obCall("", AY34, "get",$AV$10))</f>
        <v>1.0117900515577458</v>
      </c>
      <c r="BA34" s="18"/>
      <c r="BB34" s="89" t="str">
        <f>[2]!obCall("intensityLando"&amp;AE34, $W$53, "getIntensity", [2]!obMake("", "int", AE34))</f>
        <v>intensityLando19 
[5860]</v>
      </c>
      <c r="BC34" s="89">
        <f>[2]!obGet([2]!obCall("", BB34, "get",$AV$10))</f>
        <v>1E-3</v>
      </c>
      <c r="BD34" s="52"/>
      <c r="BE34" s="89" t="str">
        <f>[2]!obCall("expOfIntegratedIntensityLando"&amp;AE34, $W$53, "getExpOfIntegratedIntensity", [2]!obMake("", "int", AE34))</f>
        <v>expOfIntegratedIntensityLando19 
[5750]</v>
      </c>
      <c r="BF34" s="89">
        <f>[2]!obGet([2]!obCall("", BE34, "get",$AV$10))</f>
        <v>1.0019018061437108</v>
      </c>
      <c r="BG34" s="19"/>
      <c r="BT34" s="10"/>
    </row>
    <row r="35" spans="1:114" x14ac:dyDescent="0.3">
      <c r="B35" s="50"/>
      <c r="C35" s="18"/>
      <c r="D35" s="18"/>
      <c r="E35" s="18"/>
      <c r="F35" s="18"/>
      <c r="G35" s="18"/>
      <c r="H35" s="66"/>
      <c r="K35" s="17"/>
      <c r="L35" s="37" t="str">
        <f>L11</f>
        <v>td.numberOfTimeSteps 
[5241]</v>
      </c>
      <c r="M35" s="18"/>
      <c r="N35" s="37" t="str">
        <f>[2]!obMake("kappa","double",O35)</f>
        <v>kappa 
[5250]</v>
      </c>
      <c r="O35" s="111">
        <v>0.05</v>
      </c>
      <c r="P35" s="112"/>
      <c r="Q35" s="19"/>
      <c r="S35" s="17"/>
      <c r="T35" s="18"/>
      <c r="U35" s="18"/>
      <c r="V35" s="55">
        <v>9</v>
      </c>
      <c r="W35" s="56">
        <v>1</v>
      </c>
      <c r="X35" s="106">
        <v>1</v>
      </c>
      <c r="Y35" s="19"/>
      <c r="AD35" s="17"/>
      <c r="AE35" s="89">
        <v>20</v>
      </c>
      <c r="AF35" s="89">
        <f>[2]!obGet([2]!obCall("",$AE$10, "getTime",[2]!obMake("", "int", AE35)))</f>
        <v>2</v>
      </c>
      <c r="AG35" s="52"/>
      <c r="AH35" s="89" t="str">
        <f>[2]!obCall("underlyingModelFromNPVAndDefault"&amp;AE35, $AH$10, "getUnderlying",  [2]!obMake("", "int", AE35), [2]!obMake("","int", 0))</f>
        <v>underlyingModelFromNPVAndDefault20 
[7693]</v>
      </c>
      <c r="AI35" s="89">
        <f>[2]!obGet([2]!obCall("",AH35,"get", $AV$10))</f>
        <v>-2.233456857281561E-2</v>
      </c>
      <c r="AJ35" s="52"/>
      <c r="AK35" s="89" t="str">
        <f>[2]!obCall("numeraireFromNPVAndDefaultCorr"&amp;AE35, $T$54, "getNumeraire",  [2]!obMake("", "int", AE35))</f>
        <v>numeraireFromNPVAndDefaultCorr20 
[7318]</v>
      </c>
      <c r="AL35" s="89">
        <f>[2]!obGet([2]!obCall("",AK35,"get", $AV$10))</f>
        <v>0.9906335849402429</v>
      </c>
      <c r="AM35" s="18"/>
      <c r="AN35" s="89" t="str">
        <f>[2]!obCall("zcbondFairPrice"&amp;AE35, $AN$10, "getZeroCouponBond", [2]!obMake("", "double",AF35), [2]!obMake("", "double", $AF$115))</f>
        <v>zcbondFairPrice20 
[8411]</v>
      </c>
      <c r="AO35" s="89">
        <f>[2]!obGet([2]!obCall("", AN35, "get",$AV$10))</f>
        <v>0.96308785180212919</v>
      </c>
      <c r="AP35" s="52"/>
      <c r="AQ35" s="89" t="str">
        <f>[2]!obCall("couponBondPrice"&amp;AE35,  $AH$10,"getFairValue", [2]!obMake("","int",AE35) )</f>
        <v>couponBondPrice20 
[7828]</v>
      </c>
      <c r="AR35" s="89">
        <f>[2]!obGet([2]!obCall("",  AQ35,"get", $AV$10))</f>
        <v>9.910313481877024</v>
      </c>
      <c r="AS35" s="52"/>
      <c r="AT35" s="89">
        <f t="shared" si="0"/>
        <v>10.004015240887311</v>
      </c>
      <c r="AU35" s="18"/>
      <c r="AV35" s="89" t="str">
        <f>[2]!obCall("intensityCorrelation"&amp;AE35, $T$54, "getIntensity", [2]!obMake("", "int", AE35))</f>
        <v>intensityCorrelation20 
[7347]</v>
      </c>
      <c r="AW35" s="89">
        <f>[2]!obGet([2]!obCall("", AV35, "get",$AV$10))</f>
        <v>5.9135085137993239E-3</v>
      </c>
      <c r="AX35" s="52"/>
      <c r="AY35" s="89" t="str">
        <f>[2]!obCall("expOfIntegratedIntensityCorrelation"&amp;AE35, $T$54, "getExpOfIntegratedIntensity", [2]!obMake("", "int", AE35))</f>
        <v>expOfIntegratedIntensityCorrelation20 
[6940]</v>
      </c>
      <c r="AZ35" s="89">
        <f>[2]!obGet([2]!obCall("", AY35, "get",$AV$10))</f>
        <v>1.0123861514486137</v>
      </c>
      <c r="BA35" s="18"/>
      <c r="BB35" s="89" t="str">
        <f>[2]!obCall("intensityLando"&amp;AE35, $W$53, "getIntensity", [2]!obMake("", "int", AE35))</f>
        <v>intensityLando20 
[5782]</v>
      </c>
      <c r="BC35" s="89">
        <f>[2]!obGet([2]!obCall("", BB35, "get",$AV$10))</f>
        <v>1E-3</v>
      </c>
      <c r="BD35" s="52"/>
      <c r="BE35" s="89" t="str">
        <f>[2]!obCall("expOfIntegratedIntensityLando"&amp;AE35, $W$53, "getExpOfIntegratedIntensity", [2]!obMake("", "int", AE35))</f>
        <v>expOfIntegratedIntensityLando20 
[5830]</v>
      </c>
      <c r="BF35" s="89">
        <f>[2]!obGet([2]!obCall("", BE35, "get",$AV$10))</f>
        <v>1.0020020013340012</v>
      </c>
      <c r="BG35" s="19"/>
      <c r="BT35" s="10"/>
    </row>
    <row r="36" spans="1:114" x14ac:dyDescent="0.3">
      <c r="B36" s="50"/>
      <c r="C36" s="49" t="s">
        <v>17</v>
      </c>
      <c r="D36" s="13"/>
      <c r="E36" s="18"/>
      <c r="F36" s="49" t="s">
        <v>17</v>
      </c>
      <c r="G36" s="13"/>
      <c r="H36" s="66"/>
      <c r="K36" s="17"/>
      <c r="L36" s="37" t="str">
        <f>L12</f>
        <v>td.deltaT 
[5252]</v>
      </c>
      <c r="M36" s="18"/>
      <c r="N36" s="37" t="str">
        <f>[2]!obMake("mu","double",O36)</f>
        <v>mu 
[5260]</v>
      </c>
      <c r="O36" s="111">
        <v>5.0000000000000001E-3</v>
      </c>
      <c r="P36" s="112"/>
      <c r="Q36" s="19"/>
      <c r="S36" s="17"/>
      <c r="T36" s="18"/>
      <c r="U36" s="18"/>
      <c r="V36" s="58">
        <v>10</v>
      </c>
      <c r="W36" s="57">
        <v>1</v>
      </c>
      <c r="X36" s="107">
        <v>1</v>
      </c>
      <c r="Y36" s="19"/>
      <c r="AD36" s="17"/>
      <c r="AE36" s="89">
        <v>21</v>
      </c>
      <c r="AF36" s="89">
        <f>[2]!obGet([2]!obCall("",$AE$10, "getTime",[2]!obMake("", "int", AE36)))</f>
        <v>2.1</v>
      </c>
      <c r="AG36" s="52"/>
      <c r="AH36" s="89" t="str">
        <f>[2]!obCall("underlyingModelFromNPVAndDefault"&amp;AE36, $AH$10, "getUnderlying",  [2]!obMake("", "int", AE36), [2]!obMake("","int", 0))</f>
        <v>underlyingModelFromNPVAndDefault21 
[6998]</v>
      </c>
      <c r="AI36" s="89">
        <f>[2]!obGet([2]!obCall("",AH36,"get", $AV$10))</f>
        <v>-3.2245082149108859E-2</v>
      </c>
      <c r="AJ36" s="52"/>
      <c r="AK36" s="89" t="str">
        <f>[2]!obCall("numeraireFromNPVAndDefaultCorr"&amp;AE36, $T$54, "getNumeraire",  [2]!obMake("", "int", AE36))</f>
        <v>numeraireFromNPVAndDefaultCorr21 
[7421]</v>
      </c>
      <c r="AL36" s="89">
        <f>[2]!obGet([2]!obCall("",AK36,"get", $AV$10))</f>
        <v>0.98883164206707408</v>
      </c>
      <c r="AM36" s="18"/>
      <c r="AN36" s="89" t="str">
        <f>[2]!obCall("zcbondFairPrice"&amp;AE36, $AN$10, "getZeroCouponBond", [2]!obMake("", "double",AF36), [2]!obMake("", "double", $AF$115))</f>
        <v>zcbondFairPrice21 
[8191]</v>
      </c>
      <c r="AO36" s="89">
        <f>[2]!obGet([2]!obCall("", AN36, "get",$AV$10))</f>
        <v>1.0251123997176921</v>
      </c>
      <c r="AP36" s="52"/>
      <c r="AQ36" s="89" t="str">
        <f>[2]!obCall("couponBondPrice"&amp;AE36,  $AH$10,"getFairValue", [2]!obMake("","int",AE36) )</f>
        <v>couponBondPrice21 
[7577]</v>
      </c>
      <c r="AR36" s="89">
        <f>[2]!obGet([2]!obCall("",  AQ36,"get", $AV$10))</f>
        <v>9.2678679578876952</v>
      </c>
      <c r="AS36" s="52"/>
      <c r="AT36" s="89">
        <f t="shared" si="0"/>
        <v>9.3725438827118772</v>
      </c>
      <c r="AU36" s="18"/>
      <c r="AV36" s="89" t="str">
        <f>[2]!obCall("intensityCorrelation"&amp;AE36, $T$54, "getIntensity", [2]!obMake("", "int", AE36))</f>
        <v>intensityCorrelation21 
[7250]</v>
      </c>
      <c r="AW36" s="89">
        <f>[2]!obGet([2]!obCall("", AV36, "get",$AV$10))</f>
        <v>6.3861824047121664E-3</v>
      </c>
      <c r="AX36" s="52"/>
      <c r="AY36" s="89" t="str">
        <f>[2]!obCall("expOfIntegratedIntensityCorrelation"&amp;AE36, $T$54, "getExpOfIntegratedIntensity", [2]!obMake("", "int", AE36))</f>
        <v>expOfIntegratedIntensityCorrelation21 
[7144]</v>
      </c>
      <c r="AZ36" s="89">
        <f>[2]!obGet([2]!obCall("", AY36, "get",$AV$10))</f>
        <v>1.0130089447707691</v>
      </c>
      <c r="BA36" s="18"/>
      <c r="BB36" s="89" t="str">
        <f>[2]!obCall("intensityLando"&amp;AE36, $W$53, "getIntensity", [2]!obMake("", "int", AE36))</f>
        <v>intensityLando21 
[5522]</v>
      </c>
      <c r="BC36" s="89">
        <f>[2]!obGet([2]!obCall("", BB36, "get",$AV$10))</f>
        <v>1E-3</v>
      </c>
      <c r="BD36" s="52"/>
      <c r="BE36" s="89" t="str">
        <f>[2]!obCall("expOfIntegratedIntensityLando"&amp;AE36, $W$53, "getExpOfIntegratedIntensity", [2]!obMake("", "int", AE36))</f>
        <v>expOfIntegratedIntensityLando21 
[5678]</v>
      </c>
      <c r="BF36" s="89">
        <f>[2]!obGet([2]!obCall("", BE36, "get",$AV$10))</f>
        <v>1.0021022065443117</v>
      </c>
      <c r="BG36" s="19"/>
      <c r="BT36" s="10"/>
    </row>
    <row r="37" spans="1:114" x14ac:dyDescent="0.3">
      <c r="B37" s="50"/>
      <c r="C37" s="74" t="str">
        <f>[2]!obMake("intensityBasedCVA1", "main.net.finmath.antonsporrer.masterthesis.montecarlo.cva.IntensityBasedCVA", C34)</f>
        <v>intensityBasedCVA1 
[5269]</v>
      </c>
      <c r="D37" s="18"/>
      <c r="E37" s="18"/>
      <c r="F37" s="74" t="str">
        <f>[2]!obMake("constraintWorstCaseCVA","main.net.finmath.antonsporrer.masterthesis.montecarlo.cva.ConstrainedWorstCaseCVA", F34)</f>
        <v>constraintWorstCaseCVA 
[5264]</v>
      </c>
      <c r="G37" s="18"/>
      <c r="H37" s="66"/>
      <c r="K37" s="17"/>
      <c r="L37" s="37" t="str">
        <f>L49</f>
        <v>meanReversionArrayHW 
[5263]</v>
      </c>
      <c r="M37" s="18"/>
      <c r="N37" s="37" t="str">
        <f>[2]!obMake("nu","double", O37)</f>
        <v>nu 
[5249]</v>
      </c>
      <c r="O37" s="111">
        <v>1.4999999999999999E-2</v>
      </c>
      <c r="P37" s="112"/>
      <c r="Q37" s="19"/>
      <c r="S37" s="46"/>
      <c r="T37" s="18"/>
      <c r="U37" s="18"/>
      <c r="V37" s="18"/>
      <c r="W37" s="18"/>
      <c r="X37" s="18"/>
      <c r="Y37" s="19"/>
      <c r="AD37" s="17"/>
      <c r="AE37" s="89">
        <v>22</v>
      </c>
      <c r="AF37" s="89">
        <f>[2]!obGet([2]!obCall("",$AE$10, "getTime",[2]!obMake("", "int", AE37)))</f>
        <v>2.1999999999999997</v>
      </c>
      <c r="AG37" s="52"/>
      <c r="AH37" s="89" t="str">
        <f>[2]!obCall("underlyingModelFromNPVAndDefault"&amp;AE37, $AH$10, "getUnderlying",  [2]!obMake("", "int", AE37), [2]!obMake("","int", 0))</f>
        <v>underlyingModelFromNPVAndDefault22 
[7756]</v>
      </c>
      <c r="AI37" s="89">
        <f>[2]!obGet([2]!obCall("",AH37,"get", $AV$10))</f>
        <v>-3.7616534078621644E-2</v>
      </c>
      <c r="AJ37" s="52"/>
      <c r="AK37" s="89" t="str">
        <f>[2]!obCall("numeraireFromNPVAndDefaultCorr"&amp;AE37, $T$54, "getNumeraire",  [2]!obMake("", "int", AE37))</f>
        <v>numeraireFromNPVAndDefaultCorr22 
[6697]</v>
      </c>
      <c r="AL37" s="89">
        <f>[2]!obGet([2]!obCall("",AK37,"get", $AV$10))</f>
        <v>0.98641935651643209</v>
      </c>
      <c r="AM37" s="18"/>
      <c r="AN37" s="89" t="str">
        <f>[2]!obCall("zcbondFairPrice"&amp;AE37, $AN$10, "getZeroCouponBond", [2]!obMake("", "double",AF37), [2]!obMake("", "double", $AF$115))</f>
        <v>zcbondFairPrice22 
[8126]</v>
      </c>
      <c r="AO37" s="89">
        <f>[2]!obGet([2]!obCall("", AN37, "get",$AV$10))</f>
        <v>1.0582393673112898</v>
      </c>
      <c r="AP37" s="52"/>
      <c r="AQ37" s="89" t="str">
        <f>[2]!obCall("couponBondPrice"&amp;AE37,  $AH$10,"getFairValue", [2]!obMake("","int",AE37) )</f>
        <v>couponBondPrice22 
[7938]</v>
      </c>
      <c r="AR37" s="89">
        <f>[2]!obGet([2]!obCall("",  AQ37,"get", $AV$10))</f>
        <v>9.4511112392336418</v>
      </c>
      <c r="AS37" s="52"/>
      <c r="AT37" s="89">
        <f t="shared" si="0"/>
        <v>9.5812305149916241</v>
      </c>
      <c r="AU37" s="18"/>
      <c r="AV37" s="89" t="str">
        <f>[2]!obCall("intensityCorrelation"&amp;AE37, $T$54, "getIntensity", [2]!obMake("", "int", AE37))</f>
        <v>intensityCorrelation22 
[7193]</v>
      </c>
      <c r="AW37" s="89">
        <f>[2]!obGet([2]!obCall("", AV37, "get",$AV$10))</f>
        <v>6.5977253867074226E-3</v>
      </c>
      <c r="AX37" s="52"/>
      <c r="AY37" s="89" t="str">
        <f>[2]!obCall("expOfIntegratedIntensityCorrelation"&amp;AE37, $T$54, "getExpOfIntegratedIntensity", [2]!obMake("", "int", AE37))</f>
        <v>expOfIntegratedIntensityCorrelation22 
[7445]</v>
      </c>
      <c r="AZ37" s="89">
        <f>[2]!obGet([2]!obCall("", AY37, "get",$AV$10))</f>
        <v>1.0136667990221773</v>
      </c>
      <c r="BA37" s="18"/>
      <c r="BB37" s="89" t="str">
        <f>[2]!obCall("intensityLando"&amp;AE37, $W$53, "getIntensity", [2]!obMake("", "int", AE37))</f>
        <v>intensityLando22 
[5632]</v>
      </c>
      <c r="BC37" s="89">
        <f>[2]!obGet([2]!obCall("", BB37, "get",$AV$10))</f>
        <v>1E-3</v>
      </c>
      <c r="BD37" s="52"/>
      <c r="BE37" s="89" t="str">
        <f>[2]!obCall("expOfIntegratedIntensityLando"&amp;AE37, $W$53, "getExpOfIntegratedIntensity", [2]!obMake("", "int", AE37))</f>
        <v>expOfIntegratedIntensityLando22 
[5554]</v>
      </c>
      <c r="BF37" s="89">
        <f>[2]!obGet([2]!obCall("", BE37, "get",$AV$10))</f>
        <v>1.0022024217756442</v>
      </c>
      <c r="BG37" s="19"/>
      <c r="BT37" s="10"/>
    </row>
    <row r="38" spans="1:114" ht="15" thickBot="1" x14ac:dyDescent="0.35">
      <c r="B38" s="50"/>
      <c r="C38" s="18"/>
      <c r="D38" s="18"/>
      <c r="E38" s="18"/>
      <c r="F38" s="18"/>
      <c r="G38" s="18"/>
      <c r="H38" s="66"/>
      <c r="K38" s="17"/>
      <c r="L38" s="37" t="str">
        <f>M49</f>
        <v>volatilitesArrayHW 
[5238]</v>
      </c>
      <c r="M38" s="18"/>
      <c r="N38" s="37" t="str">
        <f>L24</f>
        <v>process 
[5430]</v>
      </c>
      <c r="O38" s="13"/>
      <c r="P38" s="13"/>
      <c r="Q38" s="19"/>
      <c r="S38" s="36"/>
      <c r="T38" s="21"/>
      <c r="U38" s="21"/>
      <c r="V38" s="21"/>
      <c r="W38" s="21"/>
      <c r="X38" s="21"/>
      <c r="Y38" s="22"/>
      <c r="AD38" s="17"/>
      <c r="AE38" s="89">
        <v>23</v>
      </c>
      <c r="AF38" s="89">
        <f>[2]!obGet([2]!obCall("",$AE$10, "getTime",[2]!obMake("", "int", AE38)))</f>
        <v>2.2999999999999998</v>
      </c>
      <c r="AG38" s="52"/>
      <c r="AH38" s="89" t="str">
        <f>[2]!obCall("underlyingModelFromNPVAndDefault"&amp;AE38, $AH$10, "getUnderlying",  [2]!obMake("", "int", AE38), [2]!obMake("","int", 0))</f>
        <v>underlyingModelFromNPVAndDefault23 
[7562]</v>
      </c>
      <c r="AI38" s="89">
        <f>[2]!obGet([2]!obCall("",AH38,"get", $AV$10))</f>
        <v>-4.4159581588538298E-2</v>
      </c>
      <c r="AJ38" s="52"/>
      <c r="AK38" s="89" t="str">
        <f>[2]!obCall("numeraireFromNPVAndDefaultCorr"&amp;AE38, $T$54, "getNumeraire",  [2]!obMake("", "int", AE38))</f>
        <v>numeraireFromNPVAndDefaultCorr23 
[6615]</v>
      </c>
      <c r="AL38" s="89">
        <f>[2]!obGet([2]!obCall("",AK38,"get", $AV$10))</f>
        <v>0.98327634627818195</v>
      </c>
      <c r="AM38" s="18"/>
      <c r="AN38" s="89" t="str">
        <f>[2]!obCall("zcbondFairPrice"&amp;AE38, $AN$10, "getZeroCouponBond", [2]!obMake("", "double",AF38), [2]!obMake("", "double", $AF$115))</f>
        <v>zcbondFairPrice23 
[8276]</v>
      </c>
      <c r="AO38" s="89">
        <f>[2]!obGet([2]!obCall("", AN38, "get",$AV$10))</f>
        <v>1.0998937201371251</v>
      </c>
      <c r="AP38" s="52"/>
      <c r="AQ38" s="89" t="str">
        <f>[2]!obCall("couponBondPrice"&amp;AE38,  $AH$10,"getFairValue", [2]!obMake("","int",AE38) )</f>
        <v>couponBondPrice23 
[7014]</v>
      </c>
      <c r="AR38" s="89">
        <f>[2]!obGet([2]!obCall("",  AQ38,"get", $AV$10))</f>
        <v>9.6765364041274182</v>
      </c>
      <c r="AS38" s="52"/>
      <c r="AT38" s="89">
        <f t="shared" si="0"/>
        <v>9.8411158172921187</v>
      </c>
      <c r="AU38" s="18"/>
      <c r="AV38" s="89" t="str">
        <f>[2]!obCall("intensityCorrelation"&amp;AE38, $T$54, "getIntensity", [2]!obMake("", "int", AE38))</f>
        <v>intensityCorrelation23 
[7090]</v>
      </c>
      <c r="AW38" s="89">
        <f>[2]!obGet([2]!obCall("", AV38, "get",$AV$10))</f>
        <v>6.8230164980521693E-3</v>
      </c>
      <c r="AX38" s="52"/>
      <c r="AY38" s="89" t="str">
        <f>[2]!obCall("expOfIntegratedIntensityCorrelation"&amp;AE38, $T$54, "getExpOfIntegratedIntensity", [2]!obMake("", "int", AE38))</f>
        <v>expOfIntegratedIntensityCorrelation23 
[7154]</v>
      </c>
      <c r="AZ38" s="89">
        <f>[2]!obGet([2]!obCall("", AY38, "get",$AV$10))</f>
        <v>1.0143472353189835</v>
      </c>
      <c r="BA38" s="18"/>
      <c r="BB38" s="89" t="str">
        <f>[2]!obCall("intensityLando"&amp;AE38, $W$53, "getIntensity", [2]!obMake("", "int", AE38))</f>
        <v>intensityLando23 
[5730]</v>
      </c>
      <c r="BC38" s="89">
        <f>[2]!obGet([2]!obCall("", BB38, "get",$AV$10))</f>
        <v>1E-3</v>
      </c>
      <c r="BD38" s="52"/>
      <c r="BE38" s="89" t="str">
        <f>[2]!obCall("expOfIntegratedIntensityLando"&amp;AE38, $W$53, "getExpOfIntegratedIntensity", [2]!obMake("", "int", AE38))</f>
        <v>expOfIntegratedIntensityLando23 
[5756]</v>
      </c>
      <c r="BF38" s="89">
        <f>[2]!obGet([2]!obCall("", BE38, "get",$AV$10))</f>
        <v>1.0023026470290011</v>
      </c>
      <c r="BG38" s="19"/>
      <c r="BT38" s="10"/>
    </row>
    <row r="39" spans="1:114" x14ac:dyDescent="0.3">
      <c r="B39" s="50"/>
      <c r="C39" s="14" t="s">
        <v>40</v>
      </c>
      <c r="D39" s="23"/>
      <c r="E39" s="18"/>
      <c r="F39" s="14" t="s">
        <v>47</v>
      </c>
      <c r="G39" s="23"/>
      <c r="H39" s="66"/>
      <c r="K39" s="17"/>
      <c r="L39" s="37" t="str">
        <f>N49</f>
        <v>forwardRatesArrayHW 
[5242]</v>
      </c>
      <c r="M39" s="18"/>
      <c r="N39" s="18"/>
      <c r="O39" s="13"/>
      <c r="P39" s="13"/>
      <c r="Q39" s="19"/>
      <c r="S39" s="18"/>
      <c r="T39" s="18"/>
      <c r="U39" s="18"/>
      <c r="V39" s="18"/>
      <c r="AD39" s="17"/>
      <c r="AE39" s="89">
        <v>24</v>
      </c>
      <c r="AF39" s="89">
        <f>[2]!obGet([2]!obCall("",$AE$10, "getTime",[2]!obMake("", "int", AE39)))</f>
        <v>2.4</v>
      </c>
      <c r="AG39" s="52"/>
      <c r="AH39" s="89" t="str">
        <f>[2]!obCall("underlyingModelFromNPVAndDefault"&amp;AE39, $AH$10, "getUnderlying",  [2]!obMake("", "int", AE39), [2]!obMake("","int", 0))</f>
        <v>underlyingModelFromNPVAndDefault24 
[7744]</v>
      </c>
      <c r="AI39" s="89">
        <f>[2]!obGet([2]!obCall("",AH39,"get", $AV$10))</f>
        <v>-4.2606966476617381E-2</v>
      </c>
      <c r="AJ39" s="52"/>
      <c r="AK39" s="89" t="str">
        <f>[2]!obCall("numeraireFromNPVAndDefaultCorr"&amp;AE39, $T$54, "getNumeraire",  [2]!obMake("", "int", AE39))</f>
        <v>numeraireFromNPVAndDefaultCorr24 
[7117]</v>
      </c>
      <c r="AL39" s="89">
        <f>[2]!obGet([2]!obCall("",AK39,"get", $AV$10))</f>
        <v>0.97997901410297794</v>
      </c>
      <c r="AM39" s="18"/>
      <c r="AN39" s="89" t="str">
        <f>[2]!obCall("zcbondFairPrice"&amp;AE39, $AN$10, "getZeroCouponBond", [2]!obMake("", "double",AF39), [2]!obMake("", "double", $AF$115))</f>
        <v>zcbondFairPrice24 
[8495]</v>
      </c>
      <c r="AO39" s="89">
        <f>[2]!obGet([2]!obCall("", AN39, "get",$AV$10))</f>
        <v>1.0852209805226496</v>
      </c>
      <c r="AP39" s="52"/>
      <c r="AQ39" s="89" t="str">
        <f>[2]!obCall("couponBondPrice"&amp;AE39,  $AH$10,"getFairValue", [2]!obMake("","int",AE39) )</f>
        <v>couponBondPrice24 
[7690]</v>
      </c>
      <c r="AR39" s="89">
        <f>[2]!obGet([2]!obCall("",  AQ39,"get", $AV$10))</f>
        <v>9.5866813495734267</v>
      </c>
      <c r="AS39" s="52"/>
      <c r="AT39" s="89">
        <f t="shared" si="0"/>
        <v>9.7825373927507808</v>
      </c>
      <c r="AU39" s="18"/>
      <c r="AV39" s="89" t="str">
        <f>[2]!obCall("intensityCorrelation"&amp;AE39, $T$54, "getIntensity", [2]!obMake("", "int", AE39))</f>
        <v>intensityCorrelation24 
[7334]</v>
      </c>
      <c r="AW39" s="89">
        <f>[2]!obGet([2]!obCall("", AV39, "get",$AV$10))</f>
        <v>6.9547954189963547E-3</v>
      </c>
      <c r="AX39" s="52"/>
      <c r="AY39" s="89" t="str">
        <f>[2]!obCall("expOfIntegratedIntensityCorrelation"&amp;AE39, $T$54, "getExpOfIntegratedIntensity", [2]!obMake("", "int", AE39))</f>
        <v>expOfIntegratedIntensityCorrelation24 
[7172]</v>
      </c>
      <c r="AZ39" s="89">
        <f>[2]!obGet([2]!obCall("", AY39, "get",$AV$10))</f>
        <v>1.0150462503351148</v>
      </c>
      <c r="BA39" s="18"/>
      <c r="BB39" s="89" t="str">
        <f>[2]!obCall("intensityLando"&amp;AE39, $W$53, "getIntensity", [2]!obMake("", "int", AE39))</f>
        <v>intensityLando24 
[5604]</v>
      </c>
      <c r="BC39" s="89">
        <f>[2]!obGet([2]!obCall("", BB39, "get",$AV$10))</f>
        <v>1E-3</v>
      </c>
      <c r="BD39" s="52"/>
      <c r="BE39" s="89" t="str">
        <f>[2]!obCall("expOfIntegratedIntensityLando"&amp;AE39, $W$53, "getExpOfIntegratedIntensity", [2]!obMake("", "int", AE39))</f>
        <v>expOfIntegratedIntensityLando24 
[5570]</v>
      </c>
      <c r="BF39" s="89">
        <f>[2]!obGet([2]!obCall("", BE39, "get",$AV$10))</f>
        <v>1.0024028823053843</v>
      </c>
      <c r="BG39" s="19"/>
      <c r="BT39" s="10"/>
    </row>
    <row r="40" spans="1:114" ht="15" thickBot="1" x14ac:dyDescent="0.35">
      <c r="B40" s="50"/>
      <c r="C40" s="17"/>
      <c r="D40" s="19"/>
      <c r="E40" s="18"/>
      <c r="F40" s="17"/>
      <c r="G40" s="19"/>
      <c r="H40" s="66"/>
      <c r="I40" s="18"/>
      <c r="K40" s="17"/>
      <c r="L40" s="37" t="str">
        <f>O12</f>
        <v>numberOfPaths 
[5259]</v>
      </c>
      <c r="M40" s="18"/>
      <c r="N40" s="49" t="s">
        <v>17</v>
      </c>
      <c r="O40" s="59"/>
      <c r="P40" s="60"/>
      <c r="Q40" s="19"/>
      <c r="S40" s="18"/>
      <c r="T40" s="18"/>
      <c r="U40" s="18"/>
      <c r="V40" s="18"/>
      <c r="AD40" s="17"/>
      <c r="AE40" s="89">
        <v>25</v>
      </c>
      <c r="AF40" s="89">
        <f>[2]!obGet([2]!obCall("",$AE$10, "getTime",[2]!obMake("", "int", AE40)))</f>
        <v>2.5</v>
      </c>
      <c r="AG40" s="52"/>
      <c r="AH40" s="89" t="str">
        <f>[2]!obCall("underlyingModelFromNPVAndDefault"&amp;AE40, $AH$10, "getUnderlying",  [2]!obMake("", "int", AE40), [2]!obMake("","int", 0))</f>
        <v>underlyingModelFromNPVAndDefault25 
[7525]</v>
      </c>
      <c r="AI40" s="89">
        <f>[2]!obGet([2]!obCall("",AH40,"get", $AV$10))</f>
        <v>-5.6583206646142074E-2</v>
      </c>
      <c r="AJ40" s="52"/>
      <c r="AK40" s="89" t="str">
        <f>[2]!obCall("numeraireFromNPVAndDefaultCorr"&amp;AE40, $T$54, "getNumeraire",  [2]!obMake("", "int", AE40))</f>
        <v>numeraireFromNPVAndDefaultCorr25 
[7224]</v>
      </c>
      <c r="AL40" s="89">
        <f>[2]!obGet([2]!obCall("",AK40,"get", $AV$10))</f>
        <v>0.97594197688225959</v>
      </c>
      <c r="AM40" s="18"/>
      <c r="AN40" s="89" t="str">
        <f>[2]!obCall("zcbondFairPrice"&amp;AE40, $AN$10, "getZeroCouponBond", [2]!obMake("", "double",AF40), [2]!obMake("", "double", $AF$115))</f>
        <v>zcbondFairPrice25 
[8201]</v>
      </c>
      <c r="AO40" s="89">
        <f>[2]!obGet([2]!obCall("", AN40, "get",$AV$10))</f>
        <v>1.1802523420939164</v>
      </c>
      <c r="AP40" s="52"/>
      <c r="AQ40" s="89" t="str">
        <f>[2]!obCall("couponBondPrice"&amp;AE40,  $AH$10,"getFairValue", [2]!obMake("","int",AE40) )</f>
        <v>couponBondPrice25 
[7852]</v>
      </c>
      <c r="AR40" s="89">
        <f>[2]!obGet([2]!obCall("",  AQ40,"get", $AV$10))</f>
        <v>10.091176039608206</v>
      </c>
      <c r="AS40" s="52"/>
      <c r="AT40" s="89">
        <f t="shared" si="0"/>
        <v>10.339934420943177</v>
      </c>
      <c r="AU40" s="18"/>
      <c r="AV40" s="89" t="str">
        <f>[2]!obCall("intensityCorrelation"&amp;AE40, $T$54, "getIntensity", [2]!obMake("", "int", AE40))</f>
        <v>intensityCorrelation25 
[6694]</v>
      </c>
      <c r="AW40" s="89">
        <f>[2]!obGet([2]!obCall("", AV40, "get",$AV$10))</f>
        <v>7.5296226892325449E-3</v>
      </c>
      <c r="AX40" s="52"/>
      <c r="AY40" s="89" t="str">
        <f>[2]!obCall("expOfIntegratedIntensityCorrelation"&amp;AE40, $T$54, "getExpOfIntegratedIntensity", [2]!obMake("", "int", AE40))</f>
        <v>expOfIntegratedIntensityCorrelation25 
[7165]</v>
      </c>
      <c r="AZ40" s="89">
        <f>[2]!obGet([2]!obCall("", AY40, "get",$AV$10))</f>
        <v>1.015781634307648</v>
      </c>
      <c r="BA40" s="18"/>
      <c r="BB40" s="89" t="str">
        <f>[2]!obCall("intensityLando"&amp;AE40, $W$53, "getIntensity", [2]!obMake("", "int", AE40))</f>
        <v>intensityLando25 
[5492]</v>
      </c>
      <c r="BC40" s="89">
        <f>[2]!obGet([2]!obCall("", BB40, "get",$AV$10))</f>
        <v>1E-3</v>
      </c>
      <c r="BD40" s="52"/>
      <c r="BE40" s="89" t="str">
        <f>[2]!obCall("expOfIntegratedIntensityLando"&amp;AE40, $W$53, "getExpOfIntegratedIntensity", [2]!obMake("", "int", AE40))</f>
        <v>expOfIntegratedIntensityLando25 
[5476]</v>
      </c>
      <c r="BF40" s="89">
        <f>[2]!obGet([2]!obCall("", BE40, "get",$AV$10))</f>
        <v>1.0025031276057963</v>
      </c>
      <c r="BG40" s="19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x14ac:dyDescent="0.3">
      <c r="B41" s="50"/>
      <c r="C41" s="77" t="s">
        <v>45</v>
      </c>
      <c r="D41" s="78"/>
      <c r="E41" s="18"/>
      <c r="F41" s="77" t="s">
        <v>45</v>
      </c>
      <c r="G41" s="78"/>
      <c r="H41" s="66"/>
      <c r="I41" s="18"/>
      <c r="K41" s="17"/>
      <c r="L41" s="37" t="str">
        <f>[2]!obMake("hullWhiteCreationHelper",  "test.net.finmath.antonsporrer.masterthesis.montecarlo.HullWhiteCreationHelper",)</f>
        <v>hullWhiteCreationHelper 
[5257]</v>
      </c>
      <c r="M41" s="18"/>
      <c r="N41" s="37" t="str">
        <f>[2]!obMake("cirModel",obLibs&amp;"main.net.finmath.antonsporrer.masterthesis.montecarlo.intensitymodel.CIRModel",N34:N37,L24)</f>
        <v>cirModel 
[5972]</v>
      </c>
      <c r="O41" s="59"/>
      <c r="P41" s="60"/>
      <c r="Q41" s="19"/>
      <c r="S41" s="32"/>
      <c r="T41" s="15"/>
      <c r="U41" s="15"/>
      <c r="V41" s="15"/>
      <c r="W41" s="15"/>
      <c r="X41" s="15"/>
      <c r="Y41" s="23"/>
      <c r="AD41" s="17"/>
      <c r="AE41" s="89">
        <v>26</v>
      </c>
      <c r="AF41" s="89">
        <f>[2]!obGet([2]!obCall("",$AE$10, "getTime",[2]!obMake("", "int", AE41)))</f>
        <v>2.6</v>
      </c>
      <c r="AG41" s="52"/>
      <c r="AH41" s="89" t="str">
        <f>[2]!obCall("underlyingModelFromNPVAndDefault"&amp;AE41, $AH$10, "getUnderlying",  [2]!obMake("", "int", AE41), [2]!obMake("","int", 0))</f>
        <v>underlyingModelFromNPVAndDefault26 
[7688]</v>
      </c>
      <c r="AI41" s="89">
        <f>[2]!obGet([2]!obCall("",AH41,"get", $AV$10))</f>
        <v>-6.5754821089915871E-2</v>
      </c>
      <c r="AJ41" s="52"/>
      <c r="AK41" s="89" t="str">
        <f>[2]!obCall("numeraireFromNPVAndDefaultCorr"&amp;AE41, $T$54, "getNumeraire",  [2]!obMake("", "int", AE41))</f>
        <v>numeraireFromNPVAndDefaultCorr26 
[6977]</v>
      </c>
      <c r="AL41" s="89">
        <f>[2]!obGet([2]!obCall("",AK41,"get", $AV$10))</f>
        <v>0.97141639915008748</v>
      </c>
      <c r="AM41" s="18"/>
      <c r="AN41" s="89" t="str">
        <f>[2]!obCall("zcbondFairPrice"&amp;AE41, $AN$10, "getZeroCouponBond", [2]!obMake("", "double",AF41), [2]!obMake("", "double", $AF$115))</f>
        <v>zcbondFairPrice26 
[8516]</v>
      </c>
      <c r="AO41" s="89">
        <f>[2]!obGet([2]!obCall("", AN41, "get",$AV$10))</f>
        <v>1.2438880507006849</v>
      </c>
      <c r="AP41" s="52"/>
      <c r="AQ41" s="89" t="str">
        <f>[2]!obCall("couponBondPrice"&amp;AE41,  $AH$10,"getFairValue", [2]!obMake("","int",AE41) )</f>
        <v>couponBondPrice26 
[7498]</v>
      </c>
      <c r="AR41" s="89">
        <f>[2]!obGet([2]!obCall("",  AQ41,"get", $AV$10))</f>
        <v>10.412434126931224</v>
      </c>
      <c r="AS41" s="52"/>
      <c r="AT41" s="89">
        <f t="shared" si="0"/>
        <v>10.718816499331574</v>
      </c>
      <c r="AU41" s="18"/>
      <c r="AV41" s="89" t="str">
        <f>[2]!obCall("intensityCorrelation"&amp;AE41, $T$54, "getIntensity", [2]!obMake("", "int", AE41))</f>
        <v>intensityCorrelation26 
[7371]</v>
      </c>
      <c r="AW41" s="89">
        <f>[2]!obGet([2]!obCall("", AV41, "get",$AV$10))</f>
        <v>8.3765604972458989E-3</v>
      </c>
      <c r="AX41" s="52"/>
      <c r="AY41" s="89" t="str">
        <f>[2]!obCall("expOfIntegratedIntensityCorrelation"&amp;AE41, $T$54, "getExpOfIntegratedIntensity", [2]!obMake("", "int", AE41))</f>
        <v>expOfIntegratedIntensityCorrelation26 
[7437]</v>
      </c>
      <c r="AZ41" s="89">
        <f>[2]!obGet([2]!obCall("", AY41, "get",$AV$10))</f>
        <v>1.0165898160798699</v>
      </c>
      <c r="BA41" s="18"/>
      <c r="BB41" s="89" t="str">
        <f>[2]!obCall("intensityLando"&amp;AE41, $W$53, "getIntensity", [2]!obMake("", "int", AE41))</f>
        <v>intensityLando26 
[5498]</v>
      </c>
      <c r="BC41" s="89">
        <f>[2]!obGet([2]!obCall("", BB41, "get",$AV$10))</f>
        <v>1E-3</v>
      </c>
      <c r="BD41" s="52"/>
      <c r="BE41" s="89" t="str">
        <f>[2]!obCall("expOfIntegratedIntensityLando"&amp;AE41, $W$53, "getExpOfIntegratedIntensity", [2]!obMake("", "int", AE41))</f>
        <v>expOfIntegratedIntensityLando26 
[5790]</v>
      </c>
      <c r="BF41" s="89">
        <f>[2]!obGet([2]!obCall("", BE41, "get",$AV$10))</f>
        <v>1.0026033829312397</v>
      </c>
      <c r="BG41" s="19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</row>
    <row r="42" spans="1:114" ht="18" customHeight="1" x14ac:dyDescent="0.5">
      <c r="B42" s="50"/>
      <c r="C42" s="79" t="str">
        <f xml:space="preserve"> [2]!obCall("integrationMethodEnum1_1", "main.net.finmath.antonsporrer.masterthesis.integration.Integration$IntegrationMethod", "valueOf",[2]!obMake("","String", D42))</f>
        <v>integrationMethodEnum1_1 
[5245]</v>
      </c>
      <c r="D42" s="80" t="s">
        <v>22</v>
      </c>
      <c r="E42" s="18"/>
      <c r="F42" s="82" t="str">
        <f>[2]!obMake("penaltyFactorCBCorrIntensity", "double", G42)</f>
        <v>penaltyFactorCBCorrIntensity 
[5258]</v>
      </c>
      <c r="G42" s="102">
        <v>20</v>
      </c>
      <c r="H42" s="66"/>
      <c r="I42" s="18"/>
      <c r="K42" s="17"/>
      <c r="L42" s="18"/>
      <c r="M42" s="18"/>
      <c r="N42" s="18"/>
      <c r="O42" s="18"/>
      <c r="P42" s="18"/>
      <c r="Q42" s="19"/>
      <c r="S42" s="17"/>
      <c r="T42" s="68" t="s">
        <v>51</v>
      </c>
      <c r="U42" s="18"/>
      <c r="V42" s="18"/>
      <c r="W42" s="18"/>
      <c r="X42" s="18"/>
      <c r="Y42" s="19"/>
      <c r="AD42" s="17"/>
      <c r="AE42" s="89">
        <v>27</v>
      </c>
      <c r="AF42" s="89">
        <f>[2]!obGet([2]!obCall("",$AE$10, "getTime",[2]!obMake("", "int", AE42)))</f>
        <v>2.6999999999999997</v>
      </c>
      <c r="AG42" s="52"/>
      <c r="AH42" s="89" t="str">
        <f>[2]!obCall("underlyingModelFromNPVAndDefault"&amp;AE42, $AH$10, "getUnderlying",  [2]!obMake("", "int", AE42), [2]!obMake("","int", 0))</f>
        <v>underlyingModelFromNPVAndDefault27 
[7501]</v>
      </c>
      <c r="AI42" s="89">
        <f>[2]!obGet([2]!obCall("",AH42,"get", $AV$10))</f>
        <v>-7.2983548109422369E-2</v>
      </c>
      <c r="AJ42" s="52"/>
      <c r="AK42" s="89" t="str">
        <f>[2]!obCall("numeraireFromNPVAndDefaultCorr"&amp;AE42, $T$54, "getNumeraire",  [2]!obMake("", "int", AE42))</f>
        <v>numeraireFromNPVAndDefaultCorr27 
[7080]</v>
      </c>
      <c r="AL42" s="89">
        <f>[2]!obGet([2]!obCall("",AK42,"get", $AV$10))</f>
        <v>0.96577376879275445</v>
      </c>
      <c r="AM42" s="18"/>
      <c r="AN42" s="89" t="str">
        <f>[2]!obCall("zcbondFairPrice"&amp;AE42, $AN$10, "getZeroCouponBond", [2]!obMake("", "double",AF42), [2]!obMake("", "double", $AF$115))</f>
        <v>zcbondFairPrice27 
[8465]</v>
      </c>
      <c r="AO42" s="89">
        <f>[2]!obGet([2]!obCall("", AN42, "get",$AV$10))</f>
        <v>1.293872318070695</v>
      </c>
      <c r="AP42" s="52"/>
      <c r="AQ42" s="89" t="str">
        <f>[2]!obCall("couponBondPrice"&amp;AE42,  $AH$10,"getFairValue", [2]!obMake("","int",AE42) )</f>
        <v>couponBondPrice27 
[7912]</v>
      </c>
      <c r="AR42" s="89">
        <f>[2]!obGet([2]!obCall("",  AQ42,"get", $AV$10))</f>
        <v>10.652341991493486</v>
      </c>
      <c r="AS42" s="52"/>
      <c r="AT42" s="89">
        <f t="shared" si="0"/>
        <v>11.029852265307667</v>
      </c>
      <c r="AU42" s="18"/>
      <c r="AV42" s="89" t="str">
        <f>[2]!obCall("intensityCorrelation"&amp;AE42, $T$54, "getIntensity", [2]!obMake("", "int", AE42))</f>
        <v>intensityCorrelation27 
[6688]</v>
      </c>
      <c r="AW42" s="89">
        <f>[2]!obGet([2]!obCall("", AV42, "get",$AV$10))</f>
        <v>8.730911654349062E-3</v>
      </c>
      <c r="AX42" s="52"/>
      <c r="AY42" s="89" t="str">
        <f>[2]!obCall("expOfIntegratedIntensityCorrelation"&amp;AE42, $T$54, "getExpOfIntegratedIntensity", [2]!obMake("", "int", AE42))</f>
        <v>expOfIntegratedIntensityCorrelation27 
[6740]</v>
      </c>
      <c r="AZ42" s="89">
        <f>[2]!obGet([2]!obCall("", AY42, "get",$AV$10))</f>
        <v>1.0174597521854296</v>
      </c>
      <c r="BA42" s="18"/>
      <c r="BB42" s="89" t="str">
        <f>[2]!obCall("intensityLando"&amp;AE42, $W$53, "getIntensity", [2]!obMake("", "int", AE42))</f>
        <v>intensityLando27 
[5658]</v>
      </c>
      <c r="BC42" s="89">
        <f>[2]!obGet([2]!obCall("", BB42, "get",$AV$10))</f>
        <v>1E-3</v>
      </c>
      <c r="BD42" s="52"/>
      <c r="BE42" s="89" t="str">
        <f>[2]!obCall("expOfIntegratedIntensityLando"&amp;AE42, $W$53, "getExpOfIntegratedIntensity", [2]!obMake("", "int", AE42))</f>
        <v>expOfIntegratedIntensityLando27 
[5814]</v>
      </c>
      <c r="BF42" s="89">
        <f>[2]!obGet([2]!obCall("", BE42, "get",$AV$10))</f>
        <v>1.002703648282717</v>
      </c>
      <c r="BG42" s="26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</row>
    <row r="43" spans="1:114" x14ac:dyDescent="0.3">
      <c r="B43" s="50"/>
      <c r="C43" s="17"/>
      <c r="D43" s="26"/>
      <c r="E43" s="18"/>
      <c r="F43" s="17"/>
      <c r="G43" s="19"/>
      <c r="H43" s="66"/>
      <c r="I43" s="18"/>
      <c r="K43" s="17"/>
      <c r="L43" s="49" t="s">
        <v>17</v>
      </c>
      <c r="M43" s="18"/>
      <c r="N43" s="18"/>
      <c r="O43" s="18"/>
      <c r="P43" s="18"/>
      <c r="Q43" s="19"/>
      <c r="S43" s="17"/>
      <c r="T43" s="18"/>
      <c r="U43" s="18"/>
      <c r="V43" s="18"/>
      <c r="W43" s="18"/>
      <c r="X43" s="18"/>
      <c r="Y43" s="19"/>
      <c r="AD43" s="17"/>
      <c r="AE43" s="89">
        <v>28</v>
      </c>
      <c r="AF43" s="89">
        <f>[2]!obGet([2]!obCall("",$AE$10, "getTime",[2]!obMake("", "int", AE43)))</f>
        <v>2.8</v>
      </c>
      <c r="AG43" s="52"/>
      <c r="AH43" s="89" t="str">
        <f>[2]!obCall("underlyingModelFromNPVAndDefault"&amp;AE43, $AH$10, "getUnderlying",  [2]!obMake("", "int", AE43), [2]!obMake("","int", 0))</f>
        <v>underlyingModelFromNPVAndDefault28 
[7826]</v>
      </c>
      <c r="AI43" s="89">
        <f>[2]!obGet([2]!obCall("",AH43,"get", $AV$10))</f>
        <v>-6.9036190703116132E-2</v>
      </c>
      <c r="AJ43" s="52"/>
      <c r="AK43" s="89" t="str">
        <f>[2]!obCall("numeraireFromNPVAndDefaultCorr"&amp;AE43, $T$54, "getNumeraire",  [2]!obMake("", "int", AE43))</f>
        <v>numeraireFromNPVAndDefaultCorr28 
[6792]</v>
      </c>
      <c r="AL43" s="89">
        <f>[2]!obGet([2]!obCall("",AK43,"get", $AV$10))</f>
        <v>0.96039750697657433</v>
      </c>
      <c r="AM43" s="18"/>
      <c r="AN43" s="89" t="str">
        <f>[2]!obCall("zcbondFairPrice"&amp;AE43, $AN$10, "getZeroCouponBond", [2]!obMake("", "double",AF43), [2]!obMake("", "double", $AF$115))</f>
        <v>zcbondFairPrice28 
[8361]</v>
      </c>
      <c r="AO43" s="89">
        <f>[2]!obGet([2]!obCall("", AN43, "get",$AV$10))</f>
        <v>1.256699561702326</v>
      </c>
      <c r="AP43" s="52"/>
      <c r="AQ43" s="89" t="str">
        <f>[2]!obCall("couponBondPrice"&amp;AE43,  $AH$10,"getFairValue", [2]!obMake("","int",AE43) )</f>
        <v>couponBondPrice28 
[7775]</v>
      </c>
      <c r="AR43" s="89">
        <f>[2]!obGet([2]!obCall("",  AQ43,"get", $AV$10))</f>
        <v>10.441502408023533</v>
      </c>
      <c r="AS43" s="52"/>
      <c r="AT43" s="89">
        <f t="shared" si="0"/>
        <v>10.872063215672444</v>
      </c>
      <c r="AU43" s="18"/>
      <c r="AV43" s="89" t="str">
        <f>[2]!obCall("intensityCorrelation"&amp;AE43, $T$54, "getIntensity", [2]!obMake("", "int", AE43))</f>
        <v>intensityCorrelation28 
[7163]</v>
      </c>
      <c r="AW43" s="89">
        <f>[2]!obGet([2]!obCall("", AV43, "get",$AV$10))</f>
        <v>8.676849377517469E-3</v>
      </c>
      <c r="AX43" s="52"/>
      <c r="AY43" s="89" t="str">
        <f>[2]!obCall("expOfIntegratedIntensityCorrelation"&amp;AE43, $T$54, "getExpOfIntegratedIntensity", [2]!obMake("", "int", AE43))</f>
        <v>expOfIntegratedIntensityCorrelation28 
[7259]</v>
      </c>
      <c r="AZ43" s="89">
        <f>[2]!obGet([2]!obCall("", AY43, "get",$AV$10))</f>
        <v>1.0183457225097685</v>
      </c>
      <c r="BA43" s="18"/>
      <c r="BB43" s="89" t="str">
        <f>[2]!obCall("intensityLando"&amp;AE43, $W$53, "getIntensity", [2]!obMake("", "int", AE43))</f>
        <v>intensityLando28 
[5662]</v>
      </c>
      <c r="BC43" s="89">
        <f>[2]!obGet([2]!obCall("", BB43, "get",$AV$10))</f>
        <v>1E-3</v>
      </c>
      <c r="BD43" s="52"/>
      <c r="BE43" s="89" t="str">
        <f>[2]!obCall("expOfIntegratedIntensityLando"&amp;AE43, $W$53, "getExpOfIntegratedIntensity", [2]!obMake("", "int", AE43))</f>
        <v>expOfIntegratedIntensityLando28 
[5552]</v>
      </c>
      <c r="BF43" s="89">
        <f>[2]!obGet([2]!obCall("", BE43, "get",$AV$10))</f>
        <v>1.0028039236612307</v>
      </c>
      <c r="BG43" s="26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</row>
    <row r="44" spans="1:114" x14ac:dyDescent="0.3">
      <c r="A44" s="12"/>
      <c r="B44" s="50"/>
      <c r="C44" s="77" t="s">
        <v>50</v>
      </c>
      <c r="D44" s="78"/>
      <c r="E44" s="18"/>
      <c r="F44" s="17"/>
      <c r="G44" s="19"/>
      <c r="H44" s="66"/>
      <c r="I44" s="18"/>
      <c r="K44" s="17"/>
      <c r="L44" s="37" t="str">
        <f>[2]!obCall("hullWhiteModel",L41,"createHullWhiteModel",L34,L35,L36,L37:L39, L40)</f>
        <v>hullWhiteModel 
[5268]</v>
      </c>
      <c r="M44" s="18"/>
      <c r="N44" s="18"/>
      <c r="O44" s="18"/>
      <c r="P44" s="18"/>
      <c r="Q44" s="19"/>
      <c r="S44" s="17"/>
      <c r="T44" s="25" t="s">
        <v>31</v>
      </c>
      <c r="U44" s="18"/>
      <c r="V44" s="18"/>
      <c r="W44" s="25" t="s">
        <v>32</v>
      </c>
      <c r="X44" s="18"/>
      <c r="Y44" s="19"/>
      <c r="AD44" s="17"/>
      <c r="AE44" s="89">
        <v>29</v>
      </c>
      <c r="AF44" s="89">
        <f>[2]!obGet([2]!obCall("",$AE$10, "getTime",[2]!obMake("", "int", AE44)))</f>
        <v>2.9</v>
      </c>
      <c r="AG44" s="52"/>
      <c r="AH44" s="89" t="str">
        <f>[2]!obCall("underlyingModelFromNPVAndDefault"&amp;AE44, $AH$10, "getUnderlying",  [2]!obMake("", "int", AE44), [2]!obMake("","int", 0))</f>
        <v>underlyingModelFromNPVAndDefault29 
[7642]</v>
      </c>
      <c r="AI44" s="89">
        <f>[2]!obGet([2]!obCall("",AH44,"get", $AV$10))</f>
        <v>-7.7753218823192763E-2</v>
      </c>
      <c r="AJ44" s="52"/>
      <c r="AK44" s="89" t="str">
        <f>[2]!obCall("numeraireFromNPVAndDefaultCorr"&amp;AE44, $T$54, "getNumeraire",  [2]!obMake("", "int", AE44))</f>
        <v>numeraireFromNPVAndDefaultCorr29 
[6613]</v>
      </c>
      <c r="AL44" s="89">
        <f>[2]!obGet([2]!obCall("",AK44,"get", $AV$10))</f>
        <v>0.95515626484330263</v>
      </c>
      <c r="AM44" s="18"/>
      <c r="AN44" s="89" t="str">
        <f>[2]!obCall("zcbondFairPrice"&amp;AE44, $AN$10, "getZeroCouponBond", [2]!obMake("", "double",AF44), [2]!obMake("", "double", $AF$115))</f>
        <v>zcbondFairPrice29 
[8459]</v>
      </c>
      <c r="AO44" s="89">
        <f>[2]!obGet([2]!obCall("", AN44, "get",$AV$10))</f>
        <v>1.3173354861042113</v>
      </c>
      <c r="AP44" s="52"/>
      <c r="AQ44" s="89" t="str">
        <f>[2]!obCall("couponBondPrice"&amp;AE44,  $AH$10,"getFairValue", [2]!obMake("","int",AE44) )</f>
        <v>couponBondPrice29 
[7916]</v>
      </c>
      <c r="AR44" s="89">
        <f>[2]!obGet([2]!obCall("",  AQ44,"get", $AV$10))</f>
        <v>10.726497996745646</v>
      </c>
      <c r="AS44" s="52"/>
      <c r="AT44" s="89">
        <f t="shared" si="0"/>
        <v>11.230097515515299</v>
      </c>
      <c r="AU44" s="18"/>
      <c r="AV44" s="89" t="str">
        <f>[2]!obCall("intensityCorrelation"&amp;AE44, $T$54, "getIntensity", [2]!obMake("", "int", AE44))</f>
        <v>intensityCorrelation29 
[6738]</v>
      </c>
      <c r="AW44" s="89">
        <f>[2]!obGet([2]!obCall("", AV44, "get",$AV$10))</f>
        <v>8.8419124184232999E-3</v>
      </c>
      <c r="AX44" s="52"/>
      <c r="AY44" s="89" t="str">
        <f>[2]!obCall("expOfIntegratedIntensityCorrelation"&amp;AE44, $T$54, "getExpOfIntegratedIntensity", [2]!obMake("", "int", AE44))</f>
        <v>expOfIntegratedIntensityCorrelation29 
[7398]</v>
      </c>
      <c r="AZ44" s="89">
        <f>[2]!obGet([2]!obCall("", AY44, "get",$AV$10))</f>
        <v>1.0192381211025971</v>
      </c>
      <c r="BA44" s="18"/>
      <c r="BB44" s="89" t="str">
        <f>[2]!obCall("intensityLando"&amp;AE44, $W$53, "getIntensity", [2]!obMake("", "int", AE44))</f>
        <v>intensityLando29 
[5856]</v>
      </c>
      <c r="BC44" s="89">
        <f>[2]!obGet([2]!obCall("", BB44, "get",$AV$10))</f>
        <v>1E-3</v>
      </c>
      <c r="BD44" s="52"/>
      <c r="BE44" s="89" t="str">
        <f>[2]!obCall("expOfIntegratedIntensityLando"&amp;AE44, $W$53, "getExpOfIntegratedIntensity", [2]!obMake("", "int", AE44))</f>
        <v>expOfIntegratedIntensityLando29 
[5692]</v>
      </c>
      <c r="BF44" s="89">
        <f>[2]!obGet([2]!obCall("", BE44, "get",$AV$10))</f>
        <v>1.0029042090677835</v>
      </c>
      <c r="BG44" s="26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</row>
    <row r="45" spans="1:114" x14ac:dyDescent="0.3">
      <c r="A45" s="10"/>
      <c r="B45" s="50"/>
      <c r="C45" s="84" t="str">
        <f>[2]!obCall("cvaRandomVariable1_1", C37, "getCVA", T54, C42  )</f>
        <v>cvaRandomVariable1_1 
[6771]</v>
      </c>
      <c r="D45" s="19"/>
      <c r="E45" s="18"/>
      <c r="F45" s="17"/>
      <c r="G45" s="19"/>
      <c r="H45" s="66"/>
      <c r="I45" s="18"/>
      <c r="K45" s="17"/>
      <c r="L45" s="18"/>
      <c r="M45" s="18"/>
      <c r="N45" s="18"/>
      <c r="O45" s="18"/>
      <c r="P45" s="18"/>
      <c r="Q45" s="19"/>
      <c r="S45" s="17"/>
      <c r="T45" s="18"/>
      <c r="U45" s="18"/>
      <c r="V45" s="18"/>
      <c r="W45" s="18"/>
      <c r="X45" s="18"/>
      <c r="Y45" s="19"/>
      <c r="AD45" s="17"/>
      <c r="AE45" s="89">
        <v>30</v>
      </c>
      <c r="AF45" s="89">
        <f>[2]!obGet([2]!obCall("",$AE$10, "getTime",[2]!obMake("", "int", AE45)))</f>
        <v>3</v>
      </c>
      <c r="AG45" s="52"/>
      <c r="AH45" s="89" t="str">
        <f>[2]!obCall("underlyingModelFromNPVAndDefault"&amp;AE45, $AH$10, "getUnderlying",  [2]!obMake("", "int", AE45), [2]!obMake("","int", 0))</f>
        <v>underlyingModelFromNPVAndDefault30 
[7823]</v>
      </c>
      <c r="AI45" s="89">
        <f>[2]!obGet([2]!obCall("",AH45,"get", $AV$10))</f>
        <v>-8.2712472891632638E-2</v>
      </c>
      <c r="AJ45" s="52"/>
      <c r="AK45" s="89" t="str">
        <f>[2]!obCall("numeraireFromNPVAndDefaultCorr"&amp;AE45, $T$54, "getNumeraire",  [2]!obMake("", "int", AE45))</f>
        <v>numeraireFromNPVAndDefaultCorr30 
[6794]</v>
      </c>
      <c r="AL45" s="89">
        <f>[2]!obGet([2]!obCall("",AK45,"get", $AV$10))</f>
        <v>0.94882472495991554</v>
      </c>
      <c r="AM45" s="18"/>
      <c r="AN45" s="89" t="str">
        <f>[2]!obCall("zcbondFairPrice"&amp;AE45, $AN$10, "getZeroCouponBond", [2]!obMake("", "double",AF45), [2]!obMake("", "double", $AF$115))</f>
        <v>zcbondFairPrice30 
[8131]</v>
      </c>
      <c r="AO45" s="89">
        <f>[2]!obGet([2]!obCall("", AN45, "get",$AV$10))</f>
        <v>1.3489772884089535</v>
      </c>
      <c r="AP45" s="52"/>
      <c r="AQ45" s="89" t="str">
        <f>[2]!obCall("couponBondPrice"&amp;AE45,  $AH$10,"getFairValue", [2]!obMake("","int",AE45) )</f>
        <v>couponBondPrice30 
[7729]</v>
      </c>
      <c r="AR45" s="89">
        <f>[2]!obGet([2]!obCall("",  AQ45,"get", $AV$10))</f>
        <v>10.858434669148384</v>
      </c>
      <c r="AS45" s="52"/>
      <c r="AT45" s="89">
        <f xml:space="preserve"> MAX( ($AL$15 * AR45/AL45 ), 0 )</f>
        <v>11.44408907515254</v>
      </c>
      <c r="AU45" s="18"/>
      <c r="AV45" s="89" t="str">
        <f>[2]!obCall("intensityCorrelation"&amp;AE45, $T$54, "getIntensity", [2]!obMake("", "int", AE45))</f>
        <v>intensityCorrelation30 
[7332]</v>
      </c>
      <c r="AW45" s="89">
        <f>[2]!obGet([2]!obCall("", AV45, "get",$AV$10))</f>
        <v>8.9094351932407934E-3</v>
      </c>
      <c r="AX45" s="52"/>
      <c r="AY45" s="89" t="str">
        <f>[2]!obCall("expOfIntegratedIntensityCorrelation"&amp;AE45, $T$54, "getExpOfIntegratedIntensity", [2]!obMake("", "int", AE45))</f>
        <v>expOfIntegratedIntensityCorrelation30 
[7462]</v>
      </c>
      <c r="AZ45" s="89">
        <f>[2]!obGet([2]!obCall("", AY45, "get",$AV$10))</f>
        <v>1.0201431651963282</v>
      </c>
      <c r="BA45" s="18"/>
      <c r="BB45" s="89" t="str">
        <f>[2]!obCall("intensityLando"&amp;AE45, $W$53, "getIntensity", [2]!obMake("", "int", AE45))</f>
        <v>intensityLando30 
[5536]</v>
      </c>
      <c r="BC45" s="89">
        <f>[2]!obGet([2]!obCall("", BB45, "get",$AV$10))</f>
        <v>1E-3</v>
      </c>
      <c r="BD45" s="52"/>
      <c r="BE45" s="89" t="str">
        <f>[2]!obCall("expOfIntegratedIntensityLando"&amp;AE45, $W$53, "getExpOfIntegratedIntensity", [2]!obMake("", "int", AE45))</f>
        <v>expOfIntegratedIntensityLando30 
[5594]</v>
      </c>
      <c r="BF45" s="89">
        <f>[2]!obGet([2]!obCall("", BE45, "get",$AV$10))</f>
        <v>1.0030045045033786</v>
      </c>
      <c r="BG45" s="26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 spans="1:114" x14ac:dyDescent="0.3">
      <c r="B46" s="50"/>
      <c r="C46" s="17"/>
      <c r="D46" s="19"/>
      <c r="E46" s="18"/>
      <c r="F46" s="17"/>
      <c r="G46" s="19"/>
      <c r="H46" s="66"/>
      <c r="I46" s="18"/>
      <c r="K46" s="17"/>
      <c r="L46" s="18"/>
      <c r="M46" s="18"/>
      <c r="N46" s="18"/>
      <c r="O46" s="18"/>
      <c r="P46" s="18"/>
      <c r="Q46" s="19"/>
      <c r="S46" s="17"/>
      <c r="T46" s="40" t="s">
        <v>36</v>
      </c>
      <c r="U46" s="41"/>
      <c r="V46" s="18"/>
      <c r="W46" s="39" t="s">
        <v>36</v>
      </c>
      <c r="X46" s="13"/>
      <c r="Y46" s="19"/>
      <c r="AD46" s="17"/>
      <c r="AE46" s="89">
        <v>31</v>
      </c>
      <c r="AF46" s="89">
        <f>[2]!obGet([2]!obCall("",$AE$10, "getTime",[2]!obMake("", "int", AE46)))</f>
        <v>3.1</v>
      </c>
      <c r="AG46" s="52"/>
      <c r="AH46" s="89" t="str">
        <f>[2]!obCall("underlyingModelFromNPVAndDefault"&amp;AE46, $AH$10, "getUnderlying",  [2]!obMake("", "int", AE46), [2]!obMake("","int", 0))</f>
        <v>underlyingModelFromNPVAndDefault31 
[7715]</v>
      </c>
      <c r="AI46" s="89">
        <f>[2]!obGet([2]!obCall("",AH46,"get", $AV$10))</f>
        <v>-6.7637629039411173E-2</v>
      </c>
      <c r="AJ46" s="52"/>
      <c r="AK46" s="89" t="str">
        <f>[2]!obCall("numeraireFromNPVAndDefaultCorr"&amp;AE46, $T$54, "getNumeraire",  [2]!obMake("", "int", AE46))</f>
        <v>numeraireFromNPVAndDefaultCorr31 
[6633]</v>
      </c>
      <c r="AL46" s="89">
        <f>[2]!obGet([2]!obCall("",AK46,"get", $AV$10))</f>
        <v>0.94337589176873637</v>
      </c>
      <c r="AM46" s="18"/>
      <c r="AN46" s="89" t="str">
        <f>[2]!obCall("zcbondFairPrice"&amp;AE46, $AN$10, "getZeroCouponBond", [2]!obMake("", "double",AF46), [2]!obMake("", "double", $AF$115))</f>
        <v>zcbondFairPrice31 
[8450]</v>
      </c>
      <c r="AO46" s="89">
        <f>[2]!obGet([2]!obCall("", AN46, "get",$AV$10))</f>
        <v>1.2283531059867794</v>
      </c>
      <c r="AP46" s="52"/>
      <c r="AQ46" s="89" t="str">
        <f>[2]!obCall("couponBondPrice"&amp;AE46,  $AH$10,"getFairValue", [2]!obMake("","int",AE46) )</f>
        <v>couponBondPrice31 
[7936]</v>
      </c>
      <c r="AR46" s="89">
        <f>[2]!obGet([2]!obCall("",  AQ46,"get", $AV$10))</f>
        <v>9.24542220328558</v>
      </c>
      <c r="AS46" s="52"/>
      <c r="AT46" s="89">
        <f t="shared" si="0"/>
        <v>9.800358779522476</v>
      </c>
      <c r="AU46" s="18"/>
      <c r="AV46" s="89" t="str">
        <f>[2]!obCall("intensityCorrelation"&amp;AE46, $T$54, "getIntensity", [2]!obMake("", "int", AE46))</f>
        <v>intensityCorrelation31 
[7151]</v>
      </c>
      <c r="AW46" s="89">
        <f>[2]!obGet([2]!obCall("", AV46, "get",$AV$10))</f>
        <v>8.4729249939683535E-3</v>
      </c>
      <c r="AX46" s="52"/>
      <c r="AY46" s="89" t="str">
        <f>[2]!obCall("expOfIntegratedIntensityCorrelation"&amp;AE46, $T$54, "getExpOfIntegratedIntensity", [2]!obMake("", "int", AE46))</f>
        <v>expOfIntegratedIntensityCorrelation31 
[7278]</v>
      </c>
      <c r="AZ46" s="89">
        <f>[2]!obGet([2]!obCall("", AY46, "get",$AV$10))</f>
        <v>1.0210301753957609</v>
      </c>
      <c r="BA46" s="18"/>
      <c r="BB46" s="89" t="str">
        <f>[2]!obCall("intensityLando"&amp;AE46, $W$53, "getIntensity", [2]!obMake("", "int", AE46))</f>
        <v>intensityLando31 
[5732]</v>
      </c>
      <c r="BC46" s="89">
        <f>[2]!obGet([2]!obCall("", BB46, "get",$AV$10))</f>
        <v>8.1994499361083897E-3</v>
      </c>
      <c r="BD46" s="52"/>
      <c r="BE46" s="89" t="str">
        <f>[2]!obCall("expOfIntegratedIntensityLando"&amp;AE46, $W$53, "getExpOfIntegratedIntensity", [2]!obMake("", "int", AE46))</f>
        <v>expOfIntegratedIntensityLando31 
[5686]</v>
      </c>
      <c r="BF46" s="89">
        <f>[2]!obGet([2]!obCall("", BE46, "get",$AV$10))</f>
        <v>1.00346596511108</v>
      </c>
      <c r="BG46" s="26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</row>
    <row r="47" spans="1:114" x14ac:dyDescent="0.3">
      <c r="B47" s="50"/>
      <c r="C47" s="77" t="s">
        <v>39</v>
      </c>
      <c r="D47" s="78"/>
      <c r="E47" s="18"/>
      <c r="F47" s="77" t="s">
        <v>46</v>
      </c>
      <c r="G47" s="78"/>
      <c r="H47" s="66"/>
      <c r="I47" s="18"/>
      <c r="J47" s="18"/>
      <c r="K47" s="17"/>
      <c r="L47" s="25" t="s">
        <v>20</v>
      </c>
      <c r="M47" s="18"/>
      <c r="N47" s="18"/>
      <c r="O47" s="18"/>
      <c r="P47" s="18"/>
      <c r="Q47" s="19"/>
      <c r="S47" s="46"/>
      <c r="T47" s="75" t="str">
        <f>T27</f>
        <v>hullWhiteModel 
[5268]</v>
      </c>
      <c r="U47" s="92"/>
      <c r="V47" s="18"/>
      <c r="W47" s="74" t="str">
        <f>T27</f>
        <v>hullWhiteModel 
[5268]</v>
      </c>
      <c r="X47" s="18"/>
      <c r="Y47" s="19"/>
      <c r="AD47" s="17"/>
      <c r="AE47" s="89">
        <v>32</v>
      </c>
      <c r="AF47" s="89">
        <f>[2]!obGet([2]!obCall("",$AE$10, "getTime",[2]!obMake("", "int", AE47)))</f>
        <v>3.1999999999999997</v>
      </c>
      <c r="AG47" s="52"/>
      <c r="AH47" s="89" t="str">
        <f>[2]!obCall("underlyingModelFromNPVAndDefault"&amp;AE47, $AH$10, "getUnderlying",  [2]!obMake("", "int", AE47), [2]!obMake("","int", 0))</f>
        <v>underlyingModelFromNPVAndDefault32 
[7864]</v>
      </c>
      <c r="AI47" s="89">
        <f>[2]!obGet([2]!obCall("",AH47,"get", $AV$10))</f>
        <v>-7.0519291081628896E-2</v>
      </c>
      <c r="AJ47" s="52"/>
      <c r="AK47" s="89" t="str">
        <f>[2]!obCall("numeraireFromNPVAndDefaultCorr"&amp;AE47, $T$54, "getNumeraire",  [2]!obMake("", "int", AE47))</f>
        <v>numeraireFromNPVAndDefaultCorr32 
[7405]</v>
      </c>
      <c r="AL47" s="89">
        <f>[2]!obGet([2]!obCall("",AK47,"get", $AV$10))</f>
        <v>0.93821767092355712</v>
      </c>
      <c r="AM47" s="18"/>
      <c r="AN47" s="89" t="str">
        <f>[2]!obCall("zcbondFairPrice"&amp;AE47, $AN$10, "getZeroCouponBond", [2]!obMake("", "double",AF47), [2]!obMake("", "double", $AF$115))</f>
        <v>zcbondFairPrice32 
[8316]</v>
      </c>
      <c r="AO47" s="89">
        <f>[2]!obGet([2]!obCall("", AN47, "get",$AV$10))</f>
        <v>1.2431926153500685</v>
      </c>
      <c r="AP47" s="52"/>
      <c r="AQ47" s="89" t="str">
        <f>[2]!obCall("couponBondPrice"&amp;AE47,  $AH$10,"getFairValue", [2]!obMake("","int",AE47) )</f>
        <v>couponBondPrice32 
[7522]</v>
      </c>
      <c r="AR47" s="89">
        <f>[2]!obGet([2]!obCall("",  AQ47,"get", $AV$10))</f>
        <v>9.3041732496187386</v>
      </c>
      <c r="AS47" s="52"/>
      <c r="AT47" s="89">
        <f t="shared" si="0"/>
        <v>9.9168599547479772</v>
      </c>
      <c r="AU47" s="18"/>
      <c r="AV47" s="89" t="str">
        <f>[2]!obCall("intensityCorrelation"&amp;AE47, $T$54, "getIntensity", [2]!obMake("", "int", AE47))</f>
        <v>intensityCorrelation32 
[6936]</v>
      </c>
      <c r="AW47" s="89">
        <f>[2]!obGet([2]!obCall("", AV47, "get",$AV$10))</f>
        <v>8.6867008355953988E-3</v>
      </c>
      <c r="AX47" s="52"/>
      <c r="AY47" s="89" t="str">
        <f>[2]!obCall("expOfIntegratedIntensityCorrelation"&amp;AE47, $T$54, "getExpOfIntegratedIntensity", [2]!obMake("", "int", AE47))</f>
        <v>expOfIntegratedIntensityCorrelation32 
[7276]</v>
      </c>
      <c r="AZ47" s="89">
        <f>[2]!obGet([2]!obCall("", AY47, "get",$AV$10))</f>
        <v>1.0219065760982262</v>
      </c>
      <c r="BA47" s="18"/>
      <c r="BB47" s="89" t="str">
        <f>[2]!obCall("intensityLando"&amp;AE47, $W$53, "getIntensity", [2]!obMake("", "int", AE47))</f>
        <v>intensityLando32 
[5572]</v>
      </c>
      <c r="BC47" s="89">
        <f>[2]!obGet([2]!obCall("", BB47, "get",$AV$10))</f>
        <v>4.7456474800022172E-3</v>
      </c>
      <c r="BD47" s="52"/>
      <c r="BE47" s="89" t="str">
        <f>[2]!obCall("expOfIntegratedIntensityLando"&amp;AE47, $W$53, "getExpOfIntegratedIntensity", [2]!obMake("", "int", AE47))</f>
        <v>expOfIntegratedIntensityLando32 
[5832]</v>
      </c>
      <c r="BF47" s="89">
        <f>[2]!obGet([2]!obCall("", BE47, "get",$AV$10))</f>
        <v>1.0041156735854908</v>
      </c>
      <c r="BG47" s="26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</row>
    <row r="48" spans="1:114" ht="15" thickBot="1" x14ac:dyDescent="0.35">
      <c r="B48" s="50"/>
      <c r="C48" s="83" t="str">
        <f>[2]!obCall("cvaValue1_1", C45, "getAverage")</f>
        <v>cvaValue1_1 
[8952]</v>
      </c>
      <c r="D48" s="103">
        <f>[2]!obGet(C48)</f>
        <v>0.32257986729375843</v>
      </c>
      <c r="E48" s="18"/>
      <c r="F48" s="83" t="str">
        <f>[2]!obCall("cwcCVACouponCorr", F37, "getConstrainedWorstCaseCVA",T54,F42)</f>
        <v>cwcCVACouponCorr 
[8666]</v>
      </c>
      <c r="G48" s="103">
        <f>[2]!obGet(F48)</f>
        <v>0.58765903935130537</v>
      </c>
      <c r="H48" s="66"/>
      <c r="I48" s="18"/>
      <c r="J48" s="18"/>
      <c r="K48" s="17"/>
      <c r="L48" s="25"/>
      <c r="M48" s="18"/>
      <c r="N48" s="18"/>
      <c r="O48" s="18"/>
      <c r="P48" s="18"/>
      <c r="Q48" s="19"/>
      <c r="S48" s="24"/>
      <c r="T48" s="73" t="str">
        <f>T33</f>
        <v>cbConditionalFairValueProcess 
[5271]</v>
      </c>
      <c r="U48" s="93"/>
      <c r="V48" s="18"/>
      <c r="W48" s="74" t="str">
        <f>T33</f>
        <v>cbConditionalFairValueProcess 
[5271]</v>
      </c>
      <c r="X48" s="18"/>
      <c r="Y48" s="19"/>
      <c r="AD48" s="17"/>
      <c r="AE48" s="89">
        <v>33</v>
      </c>
      <c r="AF48" s="89">
        <f>[2]!obGet([2]!obCall("",$AE$10, "getTime",[2]!obMake("", "int", AE48)))</f>
        <v>3.3</v>
      </c>
      <c r="AG48" s="52"/>
      <c r="AH48" s="89" t="str">
        <f>[2]!obCall("underlyingModelFromNPVAndDefault"&amp;AE48, $AH$10, "getUnderlying",  [2]!obMake("", "int", AE48), [2]!obMake("","int", 0))</f>
        <v>underlyingModelFromNPVAndDefault33 
[7839]</v>
      </c>
      <c r="AI48" s="89">
        <f>[2]!obGet([2]!obCall("",AH48,"get", $AV$10))</f>
        <v>-7.786554846974994E-2</v>
      </c>
      <c r="AJ48" s="52"/>
      <c r="AK48" s="89" t="str">
        <f>[2]!obCall("numeraireFromNPVAndDefaultCorr"&amp;AE48, $T$54, "getNumeraire",  [2]!obMake("", "int", AE48))</f>
        <v>numeraireFromNPVAndDefaultCorr33 
[6627]</v>
      </c>
      <c r="AL48" s="89">
        <f>[2]!obGet([2]!obCall("",AK48,"get", $AV$10))</f>
        <v>0.93348557050245984</v>
      </c>
      <c r="AM48" s="18"/>
      <c r="AN48" s="89" t="str">
        <f>[2]!obCall("zcbondFairPrice"&amp;AE48, $AN$10, "getZeroCouponBond", [2]!obMake("", "double",AF48), [2]!obMake("", "double", $AF$115))</f>
        <v>zcbondFairPrice33 
[8301]</v>
      </c>
      <c r="AO48" s="89">
        <f>[2]!obGet([2]!obCall("", AN48, "get",$AV$10))</f>
        <v>1.2901154551617682</v>
      </c>
      <c r="AP48" s="52"/>
      <c r="AQ48" s="89" t="str">
        <f>[2]!obCall("couponBondPrice"&amp;AE48,  $AH$10,"getFairValue", [2]!obMake("","int",AE48) )</f>
        <v>couponBondPrice33 
[7648]</v>
      </c>
      <c r="AR48" s="89">
        <f>[2]!obGet([2]!obCall("",  AQ48,"get", $AV$10))</f>
        <v>9.515864420146487</v>
      </c>
      <c r="AS48" s="52"/>
      <c r="AT48" s="89">
        <f t="shared" si="0"/>
        <v>10.193906280762818</v>
      </c>
      <c r="AU48" s="18"/>
      <c r="AV48" s="89" t="str">
        <f>[2]!obCall("intensityCorrelation"&amp;AE48, $T$54, "getIntensity", [2]!obMake("", "int", AE48))</f>
        <v>intensityCorrelation33 
[7493]</v>
      </c>
      <c r="AW48" s="89">
        <f>[2]!obGet([2]!obCall("", AV48, "get",$AV$10))</f>
        <v>8.8768782502062285E-3</v>
      </c>
      <c r="AX48" s="52"/>
      <c r="AY48" s="89" t="str">
        <f>[2]!obCall("expOfIntegratedIntensityCorrelation"&amp;AE48, $T$54, "getExpOfIntegratedIntensity", [2]!obMake("", "int", AE48))</f>
        <v>expOfIntegratedIntensityCorrelation33 
[7365]</v>
      </c>
      <c r="AZ48" s="89">
        <f>[2]!obGet([2]!obCall("", AY48, "get",$AV$10))</f>
        <v>1.0228043871082741</v>
      </c>
      <c r="BA48" s="18"/>
      <c r="BB48" s="89" t="str">
        <f>[2]!obCall("intensityLando"&amp;AE48, $W$53, "getIntensity", [2]!obMake("", "int", AE48))</f>
        <v>intensityLando33 
[5624]</v>
      </c>
      <c r="BC48" s="89">
        <f>[2]!obGet([2]!obCall("", BB48, "get",$AV$10))</f>
        <v>3.7979230919521281E-3</v>
      </c>
      <c r="BD48" s="52"/>
      <c r="BE48" s="89" t="str">
        <f>[2]!obCall("expOfIntegratedIntensityLando"&amp;AE48, $W$53, "getExpOfIntegratedIntensity", [2]!obMake("", "int", AE48))</f>
        <v>expOfIntegratedIntensityLando33 
[5526]</v>
      </c>
      <c r="BF48" s="89">
        <f>[2]!obGet([2]!obCall("", BE48, "get",$AV$10))</f>
        <v>1.0045447018707867</v>
      </c>
      <c r="BG48" s="26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</row>
    <row r="49" spans="1:72" ht="15" thickBot="1" x14ac:dyDescent="0.35">
      <c r="B49" s="50"/>
      <c r="C49" s="18"/>
      <c r="D49" s="18"/>
      <c r="E49" s="18"/>
      <c r="F49" s="18"/>
      <c r="G49" s="18"/>
      <c r="H49" s="66"/>
      <c r="I49" s="18"/>
      <c r="J49" s="18"/>
      <c r="K49" s="17"/>
      <c r="L49" s="31" t="str">
        <f>[2]!obMake("meanReversionArrayHW", "double[]",L50:L150)</f>
        <v>meanReversionArrayHW 
[5263]</v>
      </c>
      <c r="M49" s="31" t="str">
        <f>[2]!obMake("volatilitesArrayHW", "double[]",M50:M150)</f>
        <v>volatilitesArrayHW 
[5238]</v>
      </c>
      <c r="N49" s="31" t="str">
        <f>[2]!obMake("forwardRatesArrayHW", "double[]",N50:N54)</f>
        <v>forwardRatesArrayHW 
[5242]</v>
      </c>
      <c r="O49" s="13"/>
      <c r="P49" s="18"/>
      <c r="Q49" s="19"/>
      <c r="S49" s="17"/>
      <c r="T49" s="73" t="str">
        <f>N41</f>
        <v>cirModel 
[5972]</v>
      </c>
      <c r="U49" s="93"/>
      <c r="V49" s="18"/>
      <c r="W49" s="74" t="str">
        <f>[2]!obMake("seed_LandosIntensitySimulation", "int", U51)</f>
        <v>seed_LandosIntensitySimulation 
[5248]</v>
      </c>
      <c r="X49" s="18"/>
      <c r="Y49" s="19"/>
      <c r="AD49" s="17"/>
      <c r="AE49" s="89">
        <v>34</v>
      </c>
      <c r="AF49" s="89">
        <f>[2]!obGet([2]!obCall("",$AE$10, "getTime",[2]!obMake("", "int", AE49)))</f>
        <v>3.4</v>
      </c>
      <c r="AG49" s="52"/>
      <c r="AH49" s="89" t="str">
        <f>[2]!obCall("underlyingModelFromNPVAndDefault"&amp;AE49, $AH$10, "getUnderlying",  [2]!obMake("", "int", AE49), [2]!obMake("","int", 0))</f>
        <v>underlyingModelFromNPVAndDefault34 
[7671]</v>
      </c>
      <c r="AI49" s="89">
        <f>[2]!obGet([2]!obCall("",AH49,"get", $AV$10))</f>
        <v>-8.2707058581174442E-2</v>
      </c>
      <c r="AJ49" s="52"/>
      <c r="AK49" s="89" t="str">
        <f>[2]!obCall("numeraireFromNPVAndDefaultCorr"&amp;AE49, $T$54, "getNumeraire",  [2]!obMake("", "int", AE49))</f>
        <v>numeraireFromNPVAndDefaultCorr34 
[7308]</v>
      </c>
      <c r="AL49" s="89">
        <f>[2]!obGet([2]!obCall("",AK49,"get", $AV$10))</f>
        <v>0.92811992567307133</v>
      </c>
      <c r="AM49" s="18"/>
      <c r="AN49" s="89" t="str">
        <f>[2]!obCall("zcbondFairPrice"&amp;AE49, $AN$10, "getZeroCouponBond", [2]!obMake("", "double",AF49), [2]!obMake("", "double", $AF$115))</f>
        <v>zcbondFairPrice34 
[8196]</v>
      </c>
      <c r="AO49" s="89">
        <f>[2]!obGet([2]!obCall("", AN49, "get",$AV$10))</f>
        <v>1.318743520775802</v>
      </c>
      <c r="AP49" s="52"/>
      <c r="AQ49" s="89" t="str">
        <f>[2]!obCall("couponBondPrice"&amp;AE49,  $AH$10,"getFairValue", [2]!obMake("","int",AE49) )</f>
        <v>couponBondPrice34 
[7712]</v>
      </c>
      <c r="AR49" s="89">
        <f>[2]!obGet([2]!obCall("",  AQ49,"get", $AV$10))</f>
        <v>9.6338016563823832</v>
      </c>
      <c r="AS49" s="52"/>
      <c r="AT49" s="89">
        <f t="shared" si="0"/>
        <v>10.379910386468605</v>
      </c>
      <c r="AU49" s="18"/>
      <c r="AV49" s="89" t="str">
        <f>[2]!obCall("intensityCorrelation"&amp;AE49, $T$54, "getIntensity", [2]!obMake("", "int", AE49))</f>
        <v>intensityCorrelation34 
[7273]</v>
      </c>
      <c r="AW49" s="89">
        <f>[2]!obGet([2]!obCall("", AV49, "get",$AV$10))</f>
        <v>9.0943809549849843E-3</v>
      </c>
      <c r="AX49" s="52"/>
      <c r="AY49" s="89" t="str">
        <f>[2]!obCall("expOfIntegratedIntensityCorrelation"&amp;AE49, $T$54, "getExpOfIntegratedIntensity", [2]!obMake("", "int", AE49))</f>
        <v>expOfIntegratedIntensityCorrelation34 
[6945]</v>
      </c>
      <c r="AZ49" s="89">
        <f>[2]!obGet([2]!obCall("", AY49, "get",$AV$10))</f>
        <v>1.0237238542838281</v>
      </c>
      <c r="BA49" s="18"/>
      <c r="BB49" s="89" t="str">
        <f>[2]!obCall("intensityLando"&amp;AE49, $W$53, "getIntensity", [2]!obMake("", "int", AE49))</f>
        <v>intensityLando34 
[5610]</v>
      </c>
      <c r="BC49" s="89">
        <f>[2]!obGet([2]!obCall("", BB49, "get",$AV$10))</f>
        <v>1.2138047242652904E-2</v>
      </c>
      <c r="BD49" s="52"/>
      <c r="BE49" s="89" t="str">
        <f>[2]!obCall("expOfIntegratedIntensityLando"&amp;AE49, $W$53, "getExpOfIntegratedIntensity", [2]!obMake("", "int", AE49))</f>
        <v>expOfIntegratedIntensityLando34 
[5666]</v>
      </c>
      <c r="BF49" s="89">
        <f>[2]!obGet([2]!obCall("", BE49, "get",$AV$10))</f>
        <v>1.005345440570566</v>
      </c>
      <c r="BG49" s="26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</row>
    <row r="50" spans="1:72" x14ac:dyDescent="0.3">
      <c r="B50" s="50"/>
      <c r="C50" s="14" t="s">
        <v>41</v>
      </c>
      <c r="D50" s="23"/>
      <c r="E50" s="18"/>
      <c r="F50" s="14" t="s">
        <v>48</v>
      </c>
      <c r="G50" s="23"/>
      <c r="H50" s="66"/>
      <c r="I50" s="18"/>
      <c r="J50" s="18"/>
      <c r="K50" s="17"/>
      <c r="L50" s="53">
        <v>0.05</v>
      </c>
      <c r="M50" s="54">
        <v>0.03</v>
      </c>
      <c r="N50" s="54">
        <v>0.02</v>
      </c>
      <c r="O50" s="13"/>
      <c r="P50" s="18"/>
      <c r="Q50" s="19"/>
      <c r="S50" s="17"/>
      <c r="T50" s="73" t="str">
        <f>T16</f>
        <v>correlation 
[5266]</v>
      </c>
      <c r="U50" s="76"/>
      <c r="V50" s="18"/>
      <c r="W50" s="74" t="str">
        <f>W16</f>
        <v>intensityFunctionSwitchShiftFloor 
[5265]</v>
      </c>
      <c r="X50" s="18"/>
      <c r="Y50" s="19"/>
      <c r="AD50" s="17"/>
      <c r="AE50" s="89">
        <v>35</v>
      </c>
      <c r="AF50" s="89">
        <f>[2]!obGet([2]!obCall("",$AE$10, "getTime",[2]!obMake("", "int", AE50)))</f>
        <v>3.5</v>
      </c>
      <c r="AG50" s="52"/>
      <c r="AH50" s="89" t="str">
        <f>[2]!obCall("underlyingModelFromNPVAndDefault"&amp;AE50, $AH$10, "getUnderlying",  [2]!obMake("", "int", AE50), [2]!obMake("","int", 0))</f>
        <v>underlyingModelFromNPVAndDefault35 
[7722]</v>
      </c>
      <c r="AI50" s="89">
        <f>[2]!obGet([2]!obCall("",AH50,"get", $AV$10))</f>
        <v>-9.2955700945423075E-2</v>
      </c>
      <c r="AJ50" s="52"/>
      <c r="AK50" s="89" t="str">
        <f>[2]!obCall("numeraireFromNPVAndDefaultCorr"&amp;AE50, $T$54, "getNumeraire",  [2]!obMake("", "int", AE50))</f>
        <v>numeraireFromNPVAndDefaultCorr35 
[7101]</v>
      </c>
      <c r="AL50" s="89">
        <f>[2]!obGet([2]!obCall("",AK50,"get", $AV$10))</f>
        <v>0.92201979331353268</v>
      </c>
      <c r="AM50" s="18"/>
      <c r="AN50" s="89" t="str">
        <f>[2]!obCall("zcbondFairPrice"&amp;AE50, $AN$10, "getZeroCouponBond", [2]!obMake("", "double",AF50), [2]!obMake("", "double", $AF$115))</f>
        <v>zcbondFairPrice35 
[8405]</v>
      </c>
      <c r="AO50" s="89">
        <f>[2]!obGet([2]!obCall("", AN50, "get",$AV$10))</f>
        <v>1.3881420621207277</v>
      </c>
      <c r="AP50" s="52"/>
      <c r="AQ50" s="89" t="str">
        <f>[2]!obCall("couponBondPrice"&amp;AE50,  $AH$10,"getFairValue", [2]!obMake("","int",AE50) )</f>
        <v>couponBondPrice35 
[7700]</v>
      </c>
      <c r="AR50" s="89">
        <f>[2]!obGet([2]!obCall("",  AQ50,"get", $AV$10))</f>
        <v>9.9377091572739378</v>
      </c>
      <c r="AS50" s="52"/>
      <c r="AT50" s="89">
        <f t="shared" si="0"/>
        <v>10.778195033709673</v>
      </c>
      <c r="AU50" s="18"/>
      <c r="AV50" s="89" t="str">
        <f>[2]!obCall("intensityCorrelation"&amp;AE50, $T$54, "getIntensity", [2]!obMake("", "int", AE50))</f>
        <v>intensityCorrelation35 
[7248]</v>
      </c>
      <c r="AW50" s="89">
        <f>[2]!obGet([2]!obCall("", AV50, "get",$AV$10))</f>
        <v>9.5899336533127408E-3</v>
      </c>
      <c r="AX50" s="52"/>
      <c r="AY50" s="89" t="str">
        <f>[2]!obCall("expOfIntegratedIntensityCorrelation"&amp;AE50, $T$54, "getExpOfIntegratedIntensity", [2]!obMake("", "int", AE50))</f>
        <v>expOfIntegratedIntensityCorrelation35 
[7373]</v>
      </c>
      <c r="AZ50" s="89">
        <f>[2]!obGet([2]!obCall("", AY50, "get",$AV$10))</f>
        <v>1.0246806800833677</v>
      </c>
      <c r="BA50" s="18"/>
      <c r="BB50" s="89" t="str">
        <f>[2]!obCall("intensityLando"&amp;AE50, $W$53, "getIntensity", [2]!obMake("", "int", AE50))</f>
        <v>intensityLando35 
[5734]</v>
      </c>
      <c r="BC50" s="89">
        <f>[2]!obGet([2]!obCall("", BB50, "get",$AV$10))</f>
        <v>3.6377046662573964E-2</v>
      </c>
      <c r="BD50" s="52"/>
      <c r="BE50" s="89" t="str">
        <f>[2]!obCall("expOfIntegratedIntensityLando"&amp;AE50, $W$53, "getExpOfIntegratedIntensity", [2]!obMake("", "int", AE50))</f>
        <v>expOfIntegratedIntensityLando35 
[5850]</v>
      </c>
      <c r="BF50" s="89">
        <f>[2]!obGet([2]!obCall("", BE50, "get",$AV$10))</f>
        <v>1.0077871222565005</v>
      </c>
      <c r="BG50" s="26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</row>
    <row r="51" spans="1:72" x14ac:dyDescent="0.3">
      <c r="A51" s="10"/>
      <c r="B51" s="50"/>
      <c r="C51" s="17"/>
      <c r="D51" s="19"/>
      <c r="E51" s="18"/>
      <c r="F51" s="17"/>
      <c r="G51" s="19"/>
      <c r="H51" s="66"/>
      <c r="K51" s="17"/>
      <c r="L51" s="55">
        <v>0.05</v>
      </c>
      <c r="M51" s="56">
        <v>0.03</v>
      </c>
      <c r="N51" s="56">
        <v>0.02</v>
      </c>
      <c r="O51" s="13"/>
      <c r="P51" s="18"/>
      <c r="Q51" s="19"/>
      <c r="S51" s="17"/>
      <c r="T51" s="73" t="str">
        <f>[2]!obMake("seed2", "int", U51)</f>
        <v>seed2 
[5253]</v>
      </c>
      <c r="U51" s="101">
        <v>186</v>
      </c>
      <c r="V51" s="18"/>
      <c r="W51" s="18"/>
      <c r="X51" s="18"/>
      <c r="Y51" s="19"/>
      <c r="AD51" s="17"/>
      <c r="AE51" s="89">
        <v>36</v>
      </c>
      <c r="AF51" s="89">
        <f>[2]!obGet([2]!obCall("",$AE$10, "getTime",[2]!obMake("", "int", AE51)))</f>
        <v>3.6</v>
      </c>
      <c r="AG51" s="52"/>
      <c r="AH51" s="89" t="str">
        <f>[2]!obCall("underlyingModelFromNPVAndDefault"&amp;AE51, $AH$10, "getUnderlying",  [2]!obMake("", "int", AE51), [2]!obMake("","int", 0))</f>
        <v>underlyingModelFromNPVAndDefault36 
[7623]</v>
      </c>
      <c r="AI51" s="89">
        <f>[2]!obGet([2]!obCall("",AH51,"get", $AV$10))</f>
        <v>-7.8893797430178533E-2</v>
      </c>
      <c r="AJ51" s="52"/>
      <c r="AK51" s="89" t="str">
        <f>[2]!obCall("numeraireFromNPVAndDefaultCorr"&amp;AE51, $T$54, "getNumeraire",  [2]!obMake("", "int", AE51))</f>
        <v>numeraireFromNPVAndDefaultCorr36 
[6800]</v>
      </c>
      <c r="AL51" s="89">
        <f>[2]!obGet([2]!obCall("",AK51,"get", $AV$10))</f>
        <v>0.91637057500637942</v>
      </c>
      <c r="AM51" s="18"/>
      <c r="AN51" s="89" t="str">
        <f>[2]!obCall("zcbondFairPrice"&amp;AE51, $AN$10, "getZeroCouponBond", [2]!obMake("", "double",AF51), [2]!obMake("", "double", $AF$115))</f>
        <v>zcbondFairPrice36 
[8432]</v>
      </c>
      <c r="AO51" s="89">
        <f>[2]!obGet([2]!obCall("", AN51, "get",$AV$10))</f>
        <v>1.2773951267807062</v>
      </c>
      <c r="AP51" s="52"/>
      <c r="AQ51" s="89" t="str">
        <f>[2]!obCall("couponBondPrice"&amp;AE51,  $AH$10,"getFairValue", [2]!obMake("","int",AE51) )</f>
        <v>couponBondPrice36 
[7870]</v>
      </c>
      <c r="AR51" s="89">
        <f>[2]!obGet([2]!obCall("",  AQ51,"get", $AV$10))</f>
        <v>9.4001978443744392</v>
      </c>
      <c r="AS51" s="52"/>
      <c r="AT51" s="89">
        <f t="shared" si="0"/>
        <v>10.258074736095709</v>
      </c>
      <c r="AU51" s="18"/>
      <c r="AV51" s="89" t="str">
        <f>[2]!obCall("intensityCorrelation"&amp;AE51, $T$54, "getIntensity", [2]!obMake("", "int", AE51))</f>
        <v>intensityCorrelation36 
[6537]</v>
      </c>
      <c r="AW51" s="89">
        <f>[2]!obGet([2]!obCall("", AV51, "get",$AV$10))</f>
        <v>9.1741803016232269E-3</v>
      </c>
      <c r="AX51" s="52"/>
      <c r="AY51" s="89" t="str">
        <f>[2]!obCall("expOfIntegratedIntensityCorrelation"&amp;AE51, $T$54, "getExpOfIntegratedIntensity", [2]!obMake("", "int", AE51))</f>
        <v>expOfIntegratedIntensityCorrelation36 
[7084]</v>
      </c>
      <c r="AZ51" s="89">
        <f>[2]!obGet([2]!obCall("", AY51, "get",$AV$10))</f>
        <v>1.0256424924541647</v>
      </c>
      <c r="BA51" s="18"/>
      <c r="BB51" s="89" t="str">
        <f>[2]!obCall("intensityLando"&amp;AE51, $W$53, "getIntensity", [2]!obMake("", "int", AE51))</f>
        <v>intensityLando36 
[5854]</v>
      </c>
      <c r="BC51" s="89">
        <f>[2]!obGet([2]!obCall("", BB51, "get",$AV$10))</f>
        <v>2.2213611084307083E-2</v>
      </c>
      <c r="BD51" s="52"/>
      <c r="BE51" s="89" t="str">
        <f>[2]!obCall("expOfIntegratedIntensityLando"&amp;AE51, $W$53, "getExpOfIntegratedIntensity", [2]!obMake("", "int", AE51))</f>
        <v>expOfIntegratedIntensityLando36 
[5520]</v>
      </c>
      <c r="BF51" s="89">
        <f>[2]!obGet([2]!obCall("", BE51, "get",$AV$10))</f>
        <v>1.0107437964972508</v>
      </c>
      <c r="BG51" s="26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</row>
    <row r="52" spans="1:72" x14ac:dyDescent="0.3">
      <c r="A52" s="10"/>
      <c r="B52" s="50"/>
      <c r="C52" s="77" t="s">
        <v>45</v>
      </c>
      <c r="D52" s="78"/>
      <c r="E52" s="18"/>
      <c r="F52" s="77" t="s">
        <v>45</v>
      </c>
      <c r="G52" s="78"/>
      <c r="H52" s="66"/>
      <c r="K52" s="17"/>
      <c r="L52" s="55">
        <v>0.05</v>
      </c>
      <c r="M52" s="56">
        <v>0.03</v>
      </c>
      <c r="N52" s="56">
        <v>0.01</v>
      </c>
      <c r="O52" s="13"/>
      <c r="P52" s="18"/>
      <c r="Q52" s="19"/>
      <c r="S52" s="17"/>
      <c r="T52" s="18"/>
      <c r="U52" s="18"/>
      <c r="V52" s="18"/>
      <c r="W52" s="49" t="s">
        <v>17</v>
      </c>
      <c r="X52" s="13"/>
      <c r="Y52" s="19"/>
      <c r="AD52" s="17"/>
      <c r="AE52" s="89">
        <v>37</v>
      </c>
      <c r="AF52" s="89">
        <f>[2]!obGet([2]!obCall("",$AE$10, "getTime",[2]!obMake("", "int", AE52)))</f>
        <v>3.6999999999999997</v>
      </c>
      <c r="AG52" s="52"/>
      <c r="AH52" s="89" t="str">
        <f>[2]!obCall("underlyingModelFromNPVAndDefault"&amp;AE52, $AH$10, "getUnderlying",  [2]!obMake("", "int", AE52), [2]!obMake("","int", 0))</f>
        <v>underlyingModelFromNPVAndDefault37 
[7768]</v>
      </c>
      <c r="AI52" s="89">
        <f>[2]!obGet([2]!obCall("",AH52,"get", $AV$10))</f>
        <v>-6.116474721535968E-2</v>
      </c>
      <c r="AJ52" s="52"/>
      <c r="AK52" s="89" t="str">
        <f>[2]!obCall("numeraireFromNPVAndDefaultCorr"&amp;AE52, $T$54, "getNumeraire",  [2]!obMake("", "int", AE52))</f>
        <v>numeraireFromNPVAndDefaultCorr37 
[7220]</v>
      </c>
      <c r="AL52" s="89">
        <f>[2]!obGet([2]!obCall("",AK52,"get", $AV$10))</f>
        <v>0.91164105438196963</v>
      </c>
      <c r="AM52" s="18"/>
      <c r="AN52" s="89" t="str">
        <f>[2]!obCall("zcbondFairPrice"&amp;AE52, $AN$10, "getZeroCouponBond", [2]!obMake("", "double",AF52), [2]!obMake("", "double", $AF$115))</f>
        <v>zcbondFairPrice37 
[8296]</v>
      </c>
      <c r="AO52" s="89">
        <f>[2]!obGet([2]!obCall("", AN52, "get",$AV$10))</f>
        <v>1.1548073098622575</v>
      </c>
      <c r="AP52" s="52"/>
      <c r="AQ52" s="89" t="str">
        <f>[2]!obCall("couponBondPrice"&amp;AE52,  $AH$10,"getFairValue", [2]!obMake("","int",AE52) )</f>
        <v>couponBondPrice37 
[7890]</v>
      </c>
      <c r="AR52" s="89">
        <f>[2]!obGet([2]!obCall("",  AQ52,"get", $AV$10))</f>
        <v>8.8090756763311528</v>
      </c>
      <c r="AS52" s="52"/>
      <c r="AT52" s="89">
        <f t="shared" si="0"/>
        <v>9.6628773287345027</v>
      </c>
      <c r="AU52" s="18"/>
      <c r="AV52" s="89" t="str">
        <f>[2]!obCall("intensityCorrelation"&amp;AE52, $T$54, "getIntensity", [2]!obMake("", "int", AE52))</f>
        <v>intensityCorrelation37 
[7093]</v>
      </c>
      <c r="AW52" s="89">
        <f>[2]!obGet([2]!obCall("", AV52, "get",$AV$10))</f>
        <v>8.4114124225934707E-3</v>
      </c>
      <c r="AX52" s="52"/>
      <c r="AY52" s="89" t="str">
        <f>[2]!obCall("expOfIntegratedIntensityCorrelation"&amp;AE52, $T$54, "getExpOfIntegratedIntensity", [2]!obMake("", "int", AE52))</f>
        <v>expOfIntegratedIntensityCorrelation37 
[7133]</v>
      </c>
      <c r="AZ52" s="89">
        <f>[2]!obGet([2]!obCall("", AY52, "get",$AV$10))</f>
        <v>1.0265447156069067</v>
      </c>
      <c r="BA52" s="18"/>
      <c r="BB52" s="89" t="str">
        <f>[2]!obCall("intensityLando"&amp;AE52, $W$53, "getIntensity", [2]!obMake("", "int", AE52))</f>
        <v>intensityLando37 
[5708]</v>
      </c>
      <c r="BC52" s="89">
        <f>[2]!obGet([2]!obCall("", BB52, "get",$AV$10))</f>
        <v>7.349254336531677E-3</v>
      </c>
      <c r="BD52" s="52"/>
      <c r="BE52" s="89" t="str">
        <f>[2]!obCall("expOfIntegratedIntensityLando"&amp;AE52, $W$53, "getExpOfIntegratedIntensity", [2]!obMake("", "int", AE52))</f>
        <v>expOfIntegratedIntensityLando37 
[5762]</v>
      </c>
      <c r="BF52" s="89">
        <f>[2]!obGet([2]!obCall("", BE52, "get",$AV$10))</f>
        <v>1.0122389253739081</v>
      </c>
      <c r="BG52" s="26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</row>
    <row r="53" spans="1:72" x14ac:dyDescent="0.3">
      <c r="B53" s="50"/>
      <c r="C53" s="79" t="str">
        <f xml:space="preserve"> [2]!obCall("integrationMethodEnum2_1", "main.net.finmath.antonsporrer.masterthesis.integration.Integration$IntegrationMethod", "valueOf",[2]!obMake("","String", D53))</f>
        <v>integrationMethodEnum2_1 
[5247]</v>
      </c>
      <c r="D53" s="80" t="s">
        <v>22</v>
      </c>
      <c r="E53" s="18"/>
      <c r="F53" s="82" t="str">
        <f>[2]!obMake("penaltyFactorCBLandosIntensity", "double", G53)</f>
        <v>penaltyFactorCBLandosIntensity 
[19561]</v>
      </c>
      <c r="G53" s="102">
        <v>30</v>
      </c>
      <c r="H53" s="66"/>
      <c r="K53" s="17"/>
      <c r="L53" s="55">
        <v>0.05</v>
      </c>
      <c r="M53" s="56">
        <v>0.03</v>
      </c>
      <c r="N53" s="56">
        <v>0.02</v>
      </c>
      <c r="O53" s="13"/>
      <c r="P53" s="18"/>
      <c r="Q53" s="19"/>
      <c r="S53" s="17"/>
      <c r="T53" s="49" t="s">
        <v>17</v>
      </c>
      <c r="U53" s="13"/>
      <c r="V53" s="18"/>
      <c r="W53" s="74" t="str">
        <f>[2]!obMake("npvAndDefaultIntensityFunctionSimulationCB","main.net.finmath.antonsporrer.masterthesis.montecarlo.cva.NPVAndDefaultsimulation.NPVAndDefaultIntensityFunctionSimulation", W47:W50)</f>
        <v>npvAndDefaultIntensityFunctionSimulationCB 
[5456]</v>
      </c>
      <c r="X53" s="18"/>
      <c r="Y53" s="19"/>
      <c r="AD53" s="17"/>
      <c r="AE53" s="89">
        <v>38</v>
      </c>
      <c r="AF53" s="89">
        <f>[2]!obGet([2]!obCall("",$AE$10, "getTime",[2]!obMake("", "int", AE53)))</f>
        <v>3.8</v>
      </c>
      <c r="AG53" s="52"/>
      <c r="AH53" s="89" t="str">
        <f>[2]!obCall("underlyingModelFromNPVAndDefault"&amp;AE53, $AH$10, "getUnderlying",  [2]!obMake("", "int", AE53), [2]!obMake("","int", 0))</f>
        <v>underlyingModelFromNPVAndDefault38 
[7926]</v>
      </c>
      <c r="AI53" s="89">
        <f>[2]!obGet([2]!obCall("",AH53,"get", $AV$10))</f>
        <v>-5.8070357214470514E-2</v>
      </c>
      <c r="AJ53" s="52"/>
      <c r="AK53" s="89" t="str">
        <f>[2]!obCall("numeraireFromNPVAndDefaultCorr"&amp;AE53, $T$54, "getNumeraire",  [2]!obMake("", "int", AE53))</f>
        <v>numeraireFromNPVAndDefaultCorr38 
[7222]</v>
      </c>
      <c r="AL53" s="89">
        <f>[2]!obGet([2]!obCall("",AK53,"get", $AV$10))</f>
        <v>0.90827065846692667</v>
      </c>
      <c r="AM53" s="18"/>
      <c r="AN53" s="89" t="str">
        <f>[2]!obCall("zcbondFairPrice"&amp;AE53, $AN$10, "getZeroCouponBond", [2]!obMake("", "double",AF53), [2]!obMake("", "double", $AF$115))</f>
        <v>zcbondFairPrice38 
[8483]</v>
      </c>
      <c r="AO53" s="89">
        <f>[2]!obGet([2]!obCall("", AN53, "get",$AV$10))</f>
        <v>1.1316607271646553</v>
      </c>
      <c r="AP53" s="52"/>
      <c r="AQ53" s="89" t="str">
        <f>[2]!obCall("couponBondPrice"&amp;AE53,  $AH$10,"getFairValue", [2]!obMake("","int",AE53) )</f>
        <v>couponBondPrice38 
[7907]</v>
      </c>
      <c r="AR53" s="89">
        <f>[2]!obGet([2]!obCall("",  AQ53,"get", $AV$10))</f>
        <v>8.6884594282132728</v>
      </c>
      <c r="AS53" s="52"/>
      <c r="AT53" s="89">
        <f t="shared" si="0"/>
        <v>9.5659364829406197</v>
      </c>
      <c r="AU53" s="18"/>
      <c r="AV53" s="89" t="str">
        <f>[2]!obCall("intensityCorrelation"&amp;AE53, $T$54, "getIntensity", [2]!obMake("", "int", AE53))</f>
        <v>intensityCorrelation38 
[7196]</v>
      </c>
      <c r="AW53" s="89">
        <f>[2]!obGet([2]!obCall("", AV53, "get",$AV$10))</f>
        <v>8.1653253349206166E-3</v>
      </c>
      <c r="AX53" s="52"/>
      <c r="AY53" s="89" t="str">
        <f>[2]!obCall("expOfIntegratedIntensityCorrelation"&amp;AE53, $T$54, "getExpOfIntegratedIntensity", [2]!obMake("", "int", AE53))</f>
        <v>expOfIntegratedIntensityCorrelation38 
[7326]</v>
      </c>
      <c r="AZ53" s="89">
        <f>[2]!obGet([2]!obCall("", AY53, "get",$AV$10))</f>
        <v>1.0273959064347054</v>
      </c>
      <c r="BA53" s="18"/>
      <c r="BB53" s="89" t="str">
        <f>[2]!obCall("intensityLando"&amp;AE53, $W$53, "getIntensity", [2]!obMake("", "int", AE53))</f>
        <v>intensityLando38 
[5718]</v>
      </c>
      <c r="BC53" s="89">
        <f>[2]!obGet([2]!obCall("", BB53, "get",$AV$10))</f>
        <v>1.5107681731685904E-2</v>
      </c>
      <c r="BD53" s="52"/>
      <c r="BE53" s="89" t="str">
        <f>[2]!obCall("expOfIntegratedIntensityLando"&amp;AE53, $W$53, "getExpOfIntegratedIntensity", [2]!obMake("", "int", AE53))</f>
        <v>expOfIntegratedIntensityLando38 
[5728]</v>
      </c>
      <c r="BF53" s="89">
        <f>[2]!obGet([2]!obCall("", BE53, "get",$AV$10))</f>
        <v>1.01337615296225</v>
      </c>
      <c r="BG53" s="26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</row>
    <row r="54" spans="1:72" x14ac:dyDescent="0.3">
      <c r="B54" s="50"/>
      <c r="C54" s="17"/>
      <c r="D54" s="26"/>
      <c r="E54" s="18"/>
      <c r="F54" s="17"/>
      <c r="G54" s="19"/>
      <c r="H54" s="66"/>
      <c r="K54" s="17"/>
      <c r="L54" s="55">
        <v>0.05</v>
      </c>
      <c r="M54" s="56">
        <v>0.03</v>
      </c>
      <c r="N54" s="57">
        <v>0.01</v>
      </c>
      <c r="O54" s="13"/>
      <c r="P54" s="18"/>
      <c r="Q54" s="19"/>
      <c r="S54" s="24"/>
      <c r="T54" s="74" t="str">
        <f>[2]!obMake("npvAndCorrelatedDefaultIntensitySimulationCB", "main.net.finmath.antonsporrer.masterthesis.montecarlo.cva.NPVAndDefaultsimulation.NPVAndCorrelatedDefaultIntensitySimulation",  T47:T51)</f>
        <v>npvAndCorrelatedDefaultIntensitySimulationCB 
[6535]</v>
      </c>
      <c r="U54" s="18"/>
      <c r="V54" s="18"/>
      <c r="W54" s="18"/>
      <c r="X54" s="18"/>
      <c r="Y54" s="19"/>
      <c r="AD54" s="17"/>
      <c r="AE54" s="89">
        <v>39</v>
      </c>
      <c r="AF54" s="89">
        <f>[2]!obGet([2]!obCall("",$AE$10, "getTime",[2]!obMake("", "int", AE54)))</f>
        <v>3.9</v>
      </c>
      <c r="AG54" s="52"/>
      <c r="AH54" s="89" t="str">
        <f>[2]!obCall("underlyingModelFromNPVAndDefault"&amp;AE54, $AH$10, "getUnderlying",  [2]!obMake("", "int", AE54), [2]!obMake("","int", 0))</f>
        <v>underlyingModelFromNPVAndDefault39 
[7575]</v>
      </c>
      <c r="AI54" s="89">
        <f>[2]!obGet([2]!obCall("",AH54,"get", $AV$10))</f>
        <v>-4.5746466547469118E-2</v>
      </c>
      <c r="AJ54" s="52"/>
      <c r="AK54" s="89" t="str">
        <f>[2]!obCall("numeraireFromNPVAndDefaultCorr"&amp;AE54, $T$54, "getNumeraire",  [2]!obMake("", "int", AE54))</f>
        <v>numeraireFromNPVAndDefaultCorr39 
[7099]</v>
      </c>
      <c r="AL54" s="89">
        <f>[2]!obGet([2]!obCall("",AK54,"get", $AV$10))</f>
        <v>0.9051454484695266</v>
      </c>
      <c r="AM54" s="18"/>
      <c r="AN54" s="89" t="str">
        <f>[2]!obCall("zcbondFairPrice"&amp;AE54, $AN$10, "getZeroCouponBond", [2]!obMake("", "double",AF54), [2]!obMake("", "double", $AF$115))</f>
        <v>zcbondFairPrice39 
[8171]</v>
      </c>
      <c r="AO54" s="89">
        <f>[2]!obGet([2]!obCall("", AN54, "get",$AV$10))</f>
        <v>1.0569695371120349</v>
      </c>
      <c r="AP54" s="52"/>
      <c r="AQ54" s="89" t="str">
        <f>[2]!obCall("couponBondPrice"&amp;AE54,  $AH$10,"getFairValue", [2]!obMake("","int",AE54) )</f>
        <v>couponBondPrice39 
[7736]</v>
      </c>
      <c r="AR54" s="89">
        <f>[2]!obGet([2]!obCall("",  AQ54,"get", $AV$10))</f>
        <v>8.3294408681355971</v>
      </c>
      <c r="AS54" s="52"/>
      <c r="AT54" s="89">
        <f t="shared" si="0"/>
        <v>9.2023230987014379</v>
      </c>
      <c r="AU54" s="18"/>
      <c r="AV54" s="89" t="str">
        <f>[2]!obCall("intensityCorrelation"&amp;AE54, $T$54, "getIntensity", [2]!obMake("", "int", AE54))</f>
        <v>intensityCorrelation39 
[7242]</v>
      </c>
      <c r="AW54" s="89">
        <f>[2]!obGet([2]!obCall("", AV54, "get",$AV$10))</f>
        <v>7.6976339306447867E-3</v>
      </c>
      <c r="AX54" s="52"/>
      <c r="AY54" s="89" t="str">
        <f>[2]!obCall("expOfIntegratedIntensityCorrelation"&amp;AE54, $T$54, "getExpOfIntegratedIntensity", [2]!obMake("", "int", AE54))</f>
        <v>expOfIntegratedIntensityCorrelation39 
[6870]</v>
      </c>
      <c r="AZ54" s="89">
        <f>[2]!obGet([2]!obCall("", AY54, "get",$AV$10))</f>
        <v>1.0282111066498338</v>
      </c>
      <c r="BA54" s="18"/>
      <c r="BB54" s="89" t="str">
        <f>[2]!obCall("intensityLando"&amp;AE54, $W$53, "getIntensity", [2]!obMake("", "int", AE54))</f>
        <v>intensityLando39 
[5472]</v>
      </c>
      <c r="BC54" s="89">
        <f>[2]!obGet([2]!obCall("", BB54, "get",$AV$10))</f>
        <v>1.0229563670984244E-2</v>
      </c>
      <c r="BD54" s="52"/>
      <c r="BE54" s="89" t="str">
        <f>[2]!obCall("expOfIntegratedIntensityLando"&amp;AE54, $W$53, "getExpOfIntegratedIntensity", [2]!obMake("", "int", AE54))</f>
        <v>expOfIntegratedIntensityLando39 
[5468]</v>
      </c>
      <c r="BF54" s="89">
        <f>[2]!obGet([2]!obCall("", BE54, "get",$AV$10))</f>
        <v>1.0146607745233729</v>
      </c>
      <c r="BG54" s="26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</row>
    <row r="55" spans="1:72" x14ac:dyDescent="0.3">
      <c r="B55" s="50"/>
      <c r="C55" s="81" t="s">
        <v>50</v>
      </c>
      <c r="D55" s="26"/>
      <c r="E55" s="18"/>
      <c r="F55" s="17"/>
      <c r="G55" s="19"/>
      <c r="H55" s="66"/>
      <c r="K55" s="17"/>
      <c r="L55" s="55">
        <v>0.05</v>
      </c>
      <c r="M55" s="56">
        <v>0.03</v>
      </c>
      <c r="N55" s="52"/>
      <c r="O55" s="18"/>
      <c r="P55" s="13"/>
      <c r="Q55" s="19"/>
      <c r="S55" s="24"/>
      <c r="T55" s="18"/>
      <c r="U55" s="18"/>
      <c r="V55" s="18"/>
      <c r="W55" s="18"/>
      <c r="X55" s="18"/>
      <c r="Y55" s="19"/>
      <c r="AD55" s="17"/>
      <c r="AE55" s="89">
        <v>40</v>
      </c>
      <c r="AF55" s="89">
        <f>[2]!obGet([2]!obCall("",$AE$10, "getTime",[2]!obMake("", "int", AE55)))</f>
        <v>4</v>
      </c>
      <c r="AG55" s="52"/>
      <c r="AH55" s="89" t="str">
        <f>[2]!obCall("underlyingModelFromNPVAndDefault"&amp;AE55, $AH$10, "getUnderlying",  [2]!obMake("", "int", AE55), [2]!obMake("","int", 0))</f>
        <v>underlyingModelFromNPVAndDefault40 
[7836]</v>
      </c>
      <c r="AI55" s="89">
        <f>[2]!obGet([2]!obCall("",AH55,"get", $AV$10))</f>
        <v>-3.5044671236579658E-2</v>
      </c>
      <c r="AJ55" s="52"/>
      <c r="AK55" s="89" t="str">
        <f>[2]!obCall("numeraireFromNPVAndDefaultCorr"&amp;AE55, $T$54, "getNumeraire",  [2]!obMake("", "int", AE55))</f>
        <v>numeraireFromNPVAndDefaultCorr40 
[6993]</v>
      </c>
      <c r="AL55" s="89">
        <f>[2]!obGet([2]!obCall("",AK55,"get", $AV$10))</f>
        <v>0.90372842697562172</v>
      </c>
      <c r="AM55" s="18"/>
      <c r="AN55" s="89" t="str">
        <f>[2]!obCall("zcbondFairPrice"&amp;AE55, $AN$10, "getZeroCouponBond", [2]!obMake("", "double",AF55), [2]!obMake("", "double", $AF$115))</f>
        <v>zcbondFairPrice40 
[8462]</v>
      </c>
      <c r="AO55" s="89">
        <f>[2]!obGet([2]!obCall("", AN55, "get",$AV$10))</f>
        <v>0.9973961831096847</v>
      </c>
      <c r="AP55" s="52"/>
      <c r="AQ55" s="89" t="str">
        <f>[2]!obCall("couponBondPrice"&amp;AE55,  $AH$10,"getFairValue", [2]!obMake("","int",AE55) )</f>
        <v>couponBondPrice40 
[7733]</v>
      </c>
      <c r="AR55" s="89">
        <f>[2]!obGet([2]!obCall("",  AQ55,"get", $AV$10))</f>
        <v>8.0451300729357715</v>
      </c>
      <c r="AS55" s="52"/>
      <c r="AT55" s="89">
        <f t="shared" si="0"/>
        <v>8.9021544888869482</v>
      </c>
      <c r="AU55" s="18"/>
      <c r="AV55" s="89" t="str">
        <f>[2]!obCall("intensityCorrelation"&amp;AE55, $T$54, "getIntensity", [2]!obMake("", "int", AE55))</f>
        <v>intensityCorrelation40 
[6915]</v>
      </c>
      <c r="AW55" s="89">
        <f>[2]!obGet([2]!obCall("", AV55, "get",$AV$10))</f>
        <v>7.6773466990069806E-3</v>
      </c>
      <c r="AX55" s="52"/>
      <c r="AY55" s="89" t="str">
        <f>[2]!obCall("expOfIntegratedIntensityCorrelation"&amp;AE55, $T$54, "getExpOfIntegratedIntensity", [2]!obMake("", "int", AE55))</f>
        <v>expOfIntegratedIntensityCorrelation40 
[7465]</v>
      </c>
      <c r="AZ55" s="89">
        <f>[2]!obGet([2]!obCall("", AY55, "get",$AV$10))</f>
        <v>1.0290018468436672</v>
      </c>
      <c r="BA55" s="18"/>
      <c r="BB55" s="89" t="str">
        <f>[2]!obCall("intensityLando"&amp;AE55, $W$53, "getIntensity", [2]!obMake("", "int", AE55))</f>
        <v>intensityLando40 
[5834]</v>
      </c>
      <c r="BC55" s="89">
        <f>[2]!obGet([2]!obCall("", BB55, "get",$AV$10))</f>
        <v>4.1091433270529151E-3</v>
      </c>
      <c r="BD55" s="52"/>
      <c r="BE55" s="89" t="str">
        <f>[2]!obCall("expOfIntegratedIntensityLando"&amp;AE55, $W$53, "getExpOfIntegratedIntensity", [2]!obMake("", "int", AE55))</f>
        <v>expOfIntegratedIntensityLando40 
[5584]</v>
      </c>
      <c r="BF55" s="89">
        <f>[2]!obGet([2]!obCall("", BE55, "get",$AV$10))</f>
        <v>1.0153884815290559</v>
      </c>
      <c r="BG55" s="26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 spans="1:72" ht="15" thickBot="1" x14ac:dyDescent="0.35">
      <c r="B56" s="50"/>
      <c r="C56" s="82" t="str">
        <f>[2]!obCall("cvaRandomVariable2_1", C37, "getCVA", W53, C53  )</f>
        <v>cvaRandomVariable2_1 
[5928]</v>
      </c>
      <c r="D56" s="19"/>
      <c r="E56" s="18"/>
      <c r="F56" s="17"/>
      <c r="G56" s="19"/>
      <c r="H56" s="66"/>
      <c r="I56" s="10"/>
      <c r="J56" s="29"/>
      <c r="K56" s="17"/>
      <c r="L56" s="55">
        <v>0.05</v>
      </c>
      <c r="M56" s="56">
        <v>0.03</v>
      </c>
      <c r="N56" s="52"/>
      <c r="O56" s="18"/>
      <c r="P56" s="13"/>
      <c r="Q56" s="19"/>
      <c r="S56" s="20"/>
      <c r="T56" s="21"/>
      <c r="U56" s="21"/>
      <c r="V56" s="21"/>
      <c r="W56" s="21"/>
      <c r="X56" s="21"/>
      <c r="Y56" s="22"/>
      <c r="AD56" s="17"/>
      <c r="AE56" s="89">
        <v>41</v>
      </c>
      <c r="AF56" s="89">
        <f>[2]!obGet([2]!obCall("",$AE$10, "getTime",[2]!obMake("", "int", AE56)))</f>
        <v>4.0999999999999996</v>
      </c>
      <c r="AG56" s="52"/>
      <c r="AH56" s="89" t="str">
        <f>[2]!obCall("underlyingModelFromNPVAndDefault"&amp;AE56, $AH$10, "getUnderlying",  [2]!obMake("", "int", AE56), [2]!obMake("","int", 0))</f>
        <v>underlyingModelFromNPVAndDefault41 
[7705]</v>
      </c>
      <c r="AI56" s="89">
        <f>[2]!obGet([2]!obCall("",AH56,"get", $AV$10))</f>
        <v>-1.3547151332386195E-2</v>
      </c>
      <c r="AJ56" s="52"/>
      <c r="AK56" s="89" t="str">
        <f>[2]!obCall("numeraireFromNPVAndDefaultCorr"&amp;AE56, $T$54, "getNumeraire",  [2]!obMake("", "int", AE56))</f>
        <v>numeraireFromNPVAndDefaultCorr41 
[7105]</v>
      </c>
      <c r="AL56" s="89">
        <f>[2]!obGet([2]!obCall("",AK56,"get", $AV$10))</f>
        <v>0.90373465898329886</v>
      </c>
      <c r="AM56" s="18"/>
      <c r="AN56" s="89" t="str">
        <f>[2]!obCall("zcbondFairPrice"&amp;AE56, $AN$10, "getZeroCouponBond", [2]!obMake("", "double",AF56), [2]!obMake("", "double", $AF$115))</f>
        <v>zcbondFairPrice41 
[8522]</v>
      </c>
      <c r="AO56" s="89">
        <f>[2]!obGet([2]!obCall("", AN56, "get",$AV$10))</f>
        <v>0.89228437467962896</v>
      </c>
      <c r="AP56" s="52"/>
      <c r="AQ56" s="89" t="str">
        <f>[2]!obCall("couponBondPrice"&amp;AE56,  $AH$10,"getFairValue", [2]!obMake("","int",AE56) )</f>
        <v>couponBondPrice41 
[7727]</v>
      </c>
      <c r="AR56" s="89">
        <f>[2]!obGet([2]!obCall("",  AQ56,"get", $AV$10))</f>
        <v>6.5509545683504014</v>
      </c>
      <c r="AS56" s="52"/>
      <c r="AT56" s="89">
        <f t="shared" si="0"/>
        <v>7.248758806838528</v>
      </c>
      <c r="AU56" s="18"/>
      <c r="AV56" s="89" t="str">
        <f>[2]!obCall("intensityCorrelation"&amp;AE56, $T$54, "getIntensity", [2]!obMake("", "int", AE56))</f>
        <v>intensityCorrelation41 
[7375]</v>
      </c>
      <c r="AW56" s="89">
        <f>[2]!obGet([2]!obCall("", AV56, "get",$AV$10))</f>
        <v>6.5641913791884953E-3</v>
      </c>
      <c r="AX56" s="52"/>
      <c r="AY56" s="89" t="str">
        <f>[2]!obCall("expOfIntegratedIntensityCorrelation"&amp;AE56, $T$54, "getExpOfIntegratedIntensity", [2]!obMake("", "int", AE56))</f>
        <v>expOfIntegratedIntensityCorrelation41 
[7355]</v>
      </c>
      <c r="AZ56" s="89">
        <f>[2]!obGet([2]!obCall("", AY56, "get",$AV$10))</f>
        <v>1.029734836234321</v>
      </c>
      <c r="BA56" s="18"/>
      <c r="BB56" s="89" t="str">
        <f>[2]!obCall("intensityLando"&amp;AE56, $W$53, "getIntensity", [2]!obMake("", "int", AE56))</f>
        <v>intensityLando41 
[5780]</v>
      </c>
      <c r="BC56" s="89">
        <f>[2]!obGet([2]!obCall("", BB56, "get",$AV$10))</f>
        <v>1E-3</v>
      </c>
      <c r="BD56" s="52"/>
      <c r="BE56" s="89" t="str">
        <f>[2]!obCall("expOfIntegratedIntensityLando"&amp;AE56, $W$53, "getExpOfIntegratedIntensity", [2]!obMake("", "int", AE56))</f>
        <v>expOfIntegratedIntensityLando41 
[5746]</v>
      </c>
      <c r="BF56" s="89">
        <f>[2]!obGet([2]!obCall("", BE56, "get",$AV$10))</f>
        <v>1.0156479029274113</v>
      </c>
      <c r="BG56" s="26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 spans="1:72" x14ac:dyDescent="0.3">
      <c r="B57" s="50"/>
      <c r="C57" s="17"/>
      <c r="D57" s="19"/>
      <c r="E57" s="18"/>
      <c r="F57" s="17"/>
      <c r="G57" s="19"/>
      <c r="H57" s="66"/>
      <c r="I57" s="10"/>
      <c r="J57" s="29"/>
      <c r="K57" s="17"/>
      <c r="L57" s="55">
        <v>0.05</v>
      </c>
      <c r="M57" s="56">
        <v>0.03</v>
      </c>
      <c r="N57" s="52"/>
      <c r="O57" s="18"/>
      <c r="P57" s="34"/>
      <c r="Q57" s="26"/>
      <c r="R57" s="10"/>
      <c r="AD57" s="17"/>
      <c r="AE57" s="89">
        <v>42</v>
      </c>
      <c r="AF57" s="89">
        <f>[2]!obGet([2]!obCall("",$AE$10, "getTime",[2]!obMake("", "int", AE57)))</f>
        <v>4.2</v>
      </c>
      <c r="AG57" s="52"/>
      <c r="AH57" s="89" t="str">
        <f>[2]!obCall("underlyingModelFromNPVAndDefault"&amp;AE57, $AH$10, "getUnderlying",  [2]!obMake("", "int", AE57), [2]!obMake("","int", 0))</f>
        <v>underlyingModelFromNPVAndDefault42 
[7030]</v>
      </c>
      <c r="AI57" s="89">
        <f>[2]!obGet([2]!obCall("",AH57,"get", $AV$10))</f>
        <v>-2.8731503648297463E-2</v>
      </c>
      <c r="AJ57" s="52"/>
      <c r="AK57" s="89" t="str">
        <f>[2]!obCall("numeraireFromNPVAndDefaultCorr"&amp;AE57, $T$54, "getNumeraire",  [2]!obMake("", "int", AE57))</f>
        <v>numeraireFromNPVAndDefaultCorr42 
[7411]</v>
      </c>
      <c r="AL57" s="89">
        <f>[2]!obGet([2]!obCall("",AK57,"get", $AV$10))</f>
        <v>0.90402418951968144</v>
      </c>
      <c r="AM57" s="18"/>
      <c r="AN57" s="89" t="str">
        <f>[2]!obCall("zcbondFairPrice"&amp;AE57, $AN$10, "getZeroCouponBond", [2]!obMake("", "double",AF57), [2]!obMake("", "double", $AF$115))</f>
        <v>zcbondFairPrice42 
[8456]</v>
      </c>
      <c r="AO57" s="89">
        <f>[2]!obGet([2]!obCall("", AN57, "get",$AV$10))</f>
        <v>0.96329501495422787</v>
      </c>
      <c r="AP57" s="52"/>
      <c r="AQ57" s="89" t="str">
        <f>[2]!obCall("couponBondPrice"&amp;AE57,  $AH$10,"getFairValue", [2]!obMake("","int",AE57) )</f>
        <v>couponBondPrice42 
[7527]</v>
      </c>
      <c r="AR57" s="89">
        <f>[2]!obGet([2]!obCall("",  AQ57,"get", $AV$10))</f>
        <v>6.8845560623595876</v>
      </c>
      <c r="AS57" s="52"/>
      <c r="AT57" s="89">
        <f t="shared" si="0"/>
        <v>7.6154555842332412</v>
      </c>
      <c r="AU57" s="18"/>
      <c r="AV57" s="89" t="str">
        <f>[2]!obCall("intensityCorrelation"&amp;AE57, $T$54, "getIntensity", [2]!obMake("", "int", AE57))</f>
        <v>intensityCorrelation42 
[7191]</v>
      </c>
      <c r="AW57" s="89">
        <f>[2]!obGet([2]!obCall("", AV57, "get",$AV$10))</f>
        <v>6.9660887964002162E-3</v>
      </c>
      <c r="AX57" s="52"/>
      <c r="AY57" s="89" t="str">
        <f>[2]!obCall("expOfIntegratedIntensityCorrelation"&amp;AE57, $T$54, "getExpOfIntegratedIntensity", [2]!obMake("", "int", AE57))</f>
        <v>expOfIntegratedIntensityCorrelation42 
[6686]</v>
      </c>
      <c r="AZ57" s="89">
        <f>[2]!obGet([2]!obCall("", AY57, "get",$AV$10))</f>
        <v>1.0304317019695</v>
      </c>
      <c r="BA57" s="18"/>
      <c r="BB57" s="89" t="str">
        <f>[2]!obCall("intensityLando"&amp;AE57, $W$53, "getIntensity", [2]!obMake("", "int", AE57))</f>
        <v>intensityLando42 
[5458]</v>
      </c>
      <c r="BC57" s="89">
        <f>[2]!obGet([2]!obCall("", BB57, "get",$AV$10))</f>
        <v>1E-3</v>
      </c>
      <c r="BD57" s="52"/>
      <c r="BE57" s="89" t="str">
        <f>[2]!obCall("expOfIntegratedIntensityLando"&amp;AE57, $W$53, "getExpOfIntegratedIntensity", [2]!obMake("", "int", AE57))</f>
        <v>expOfIntegratedIntensityLando42 
[5712]</v>
      </c>
      <c r="BF57" s="89">
        <f>[2]!obGet([2]!obCall("", BE57, "get",$AV$10))</f>
        <v>1.0157494727961127</v>
      </c>
      <c r="BG57" s="26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</row>
    <row r="58" spans="1:72" x14ac:dyDescent="0.3">
      <c r="B58" s="50"/>
      <c r="C58" s="77" t="s">
        <v>39</v>
      </c>
      <c r="D58" s="78"/>
      <c r="E58" s="18"/>
      <c r="F58" s="77" t="s">
        <v>46</v>
      </c>
      <c r="G58" s="78"/>
      <c r="H58" s="66"/>
      <c r="I58" s="10"/>
      <c r="J58" s="10"/>
      <c r="K58" s="17"/>
      <c r="L58" s="55">
        <v>0.05</v>
      </c>
      <c r="M58" s="56">
        <v>0.03</v>
      </c>
      <c r="N58" s="52"/>
      <c r="O58" s="18"/>
      <c r="P58" s="13"/>
      <c r="Q58" s="26"/>
      <c r="R58" s="10"/>
      <c r="AD58" s="17"/>
      <c r="AE58" s="89">
        <v>43</v>
      </c>
      <c r="AF58" s="89">
        <f>[2]!obGet([2]!obCall("",$AE$10, "getTime",[2]!obMake("", "int", AE58)))</f>
        <v>4.3</v>
      </c>
      <c r="AG58" s="52"/>
      <c r="AH58" s="89" t="str">
        <f>[2]!obCall("underlyingModelFromNPVAndDefault"&amp;AE58, $AH$10, "getUnderlying",  [2]!obMake("", "int", AE58), [2]!obMake("","int", 0))</f>
        <v>underlyingModelFromNPVAndDefault43 
[7510]</v>
      </c>
      <c r="AI58" s="89">
        <f>[2]!obGet([2]!obCall("",AH58,"get", $AV$10))</f>
        <v>-2.217706221646204E-2</v>
      </c>
      <c r="AJ58" s="52"/>
      <c r="AK58" s="89" t="str">
        <f>[2]!obCall("numeraireFromNPVAndDefaultCorr"&amp;AE58, $T$54, "getNumeraire",  [2]!obMake("", "int", AE58))</f>
        <v>numeraireFromNPVAndDefaultCorr43 
[7107]</v>
      </c>
      <c r="AL58" s="89">
        <f>[2]!obGet([2]!obCall("",AK58,"get", $AV$10))</f>
        <v>0.90399532725322651</v>
      </c>
      <c r="AM58" s="18"/>
      <c r="AN58" s="89" t="str">
        <f>[2]!obCall("zcbondFairPrice"&amp;AE58, $AN$10, "getZeroCouponBond", [2]!obMake("", "double",AF58), [2]!obMake("", "double", $AF$115))</f>
        <v>zcbondFairPrice43 
[8474]</v>
      </c>
      <c r="AO58" s="89">
        <f>[2]!obGet([2]!obCall("", AN58, "get",$AV$10))</f>
        <v>0.93158921961033725</v>
      </c>
      <c r="AP58" s="52"/>
      <c r="AQ58" s="89" t="str">
        <f>[2]!obCall("couponBondPrice"&amp;AE58,  $AH$10,"getFairValue", [2]!obMake("","int",AE58) )</f>
        <v>couponBondPrice43 
[7854]</v>
      </c>
      <c r="AR58" s="89">
        <f>[2]!obGet([2]!obCall("",  AQ58,"get", $AV$10))</f>
        <v>6.7390243879070937</v>
      </c>
      <c r="AS58" s="52"/>
      <c r="AT58" s="89">
        <f t="shared" si="0"/>
        <v>7.454711528635328</v>
      </c>
      <c r="AU58" s="18"/>
      <c r="AV58" s="89" t="str">
        <f>[2]!obCall("intensityCorrelation"&amp;AE58, $T$54, "getIntensity", [2]!obMake("", "int", AE58))</f>
        <v>intensityCorrelation43 
[7296]</v>
      </c>
      <c r="AW58" s="89">
        <f>[2]!obGet([2]!obCall("", AV58, "get",$AV$10))</f>
        <v>6.7818652902012586E-3</v>
      </c>
      <c r="AX58" s="52"/>
      <c r="AY58" s="89" t="str">
        <f>[2]!obCall("expOfIntegratedIntensityCorrelation"&amp;AE58, $T$54, "getExpOfIntegratedIntensity", [2]!obMake("", "int", AE58))</f>
        <v>expOfIntegratedIntensityCorrelation43 
[7253]</v>
      </c>
      <c r="AZ58" s="89">
        <f>[2]!obGet([2]!obCall("", AY58, "get",$AV$10))</f>
        <v>1.0311402618592229</v>
      </c>
      <c r="BA58" s="18"/>
      <c r="BB58" s="89" t="str">
        <f>[2]!obCall("intensityLando"&amp;AE58, $W$53, "getIntensity", [2]!obMake("", "int", AE58))</f>
        <v>intensityLando43 
[5514]</v>
      </c>
      <c r="BC58" s="89">
        <f>[2]!obGet([2]!obCall("", BB58, "get",$AV$10))</f>
        <v>1E-3</v>
      </c>
      <c r="BD58" s="52"/>
      <c r="BE58" s="89" t="str">
        <f>[2]!obCall("expOfIntegratedIntensityLando"&amp;AE58, $W$53, "getExpOfIntegratedIntensity", [2]!obMake("", "int", AE58))</f>
        <v>expOfIntegratedIntensityLando43 
[5640]</v>
      </c>
      <c r="BF58" s="89">
        <f>[2]!obGet([2]!obCall("", BE58, "get",$AV$10))</f>
        <v>1.015851052822309</v>
      </c>
      <c r="BG58" s="26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</row>
    <row r="59" spans="1:72" ht="15" thickBot="1" x14ac:dyDescent="0.35">
      <c r="B59" s="50"/>
      <c r="C59" s="83" t="str">
        <f>[2]!obCall("cvaValue2_1", C56, "getAverage")</f>
        <v>cvaValue2_1 
[6300]</v>
      </c>
      <c r="D59" s="103">
        <f>[2]!obGet(C59)</f>
        <v>0.32440736889024624</v>
      </c>
      <c r="E59" s="18"/>
      <c r="F59" s="83" t="str">
        <f>[2]!obCall("cwcCVACouponLando", F37, "getConstrainedWorstCaseCVA",W53,F53)</f>
        <v>cwcCVACouponLando 
[19562]</v>
      </c>
      <c r="G59" s="103">
        <f>[2]!obGet(F59)</f>
        <v>0.96964173123976893</v>
      </c>
      <c r="H59" s="66"/>
      <c r="K59" s="17"/>
      <c r="L59" s="55">
        <v>0.05</v>
      </c>
      <c r="M59" s="56">
        <v>0.03</v>
      </c>
      <c r="N59" s="52"/>
      <c r="O59" s="18"/>
      <c r="P59" s="13"/>
      <c r="Q59" s="26"/>
      <c r="R59" s="10"/>
      <c r="AD59" s="17"/>
      <c r="AE59" s="89">
        <v>44</v>
      </c>
      <c r="AF59" s="89">
        <f>[2]!obGet([2]!obCall("",$AE$10, "getTime",[2]!obMake("", "int", AE59)))</f>
        <v>4.3999999999999995</v>
      </c>
      <c r="AG59" s="52"/>
      <c r="AH59" s="89" t="str">
        <f>[2]!obCall("underlyingModelFromNPVAndDefault"&amp;AE59, $AH$10, "getUnderlying",  [2]!obMake("", "int", AE59), [2]!obMake("","int", 0))</f>
        <v>underlyingModelFromNPVAndDefault44 
[7815]</v>
      </c>
      <c r="AI59" s="89">
        <f>[2]!obGet([2]!obCall("",AH59,"get", $AV$10))</f>
        <v>-3.1853849333981693E-2</v>
      </c>
      <c r="AJ59" s="52"/>
      <c r="AK59" s="89" t="str">
        <f>[2]!obCall("numeraireFromNPVAndDefaultCorr"&amp;AE59, $T$54, "getNumeraire",  [2]!obMake("", "int", AE59))</f>
        <v>numeraireFromNPVAndDefaultCorr44 
[6621]</v>
      </c>
      <c r="AL59" s="89">
        <f>[2]!obGet([2]!obCall("",AK59,"get", $AV$10))</f>
        <v>0.90356633866060265</v>
      </c>
      <c r="AM59" s="18"/>
      <c r="AN59" s="89" t="str">
        <f>[2]!obCall("zcbondFairPrice"&amp;AE59, $AN$10, "getZeroCouponBond", [2]!obMake("", "double",AF59), [2]!obMake("", "double", $AF$115))</f>
        <v>zcbondFairPrice44 
[8331]</v>
      </c>
      <c r="AO59" s="89">
        <f>[2]!obGet([2]!obCall("", AN59, "get",$AV$10))</f>
        <v>0.97627000228229621</v>
      </c>
      <c r="AP59" s="52"/>
      <c r="AQ59" s="89" t="str">
        <f>[2]!obCall("couponBondPrice"&amp;AE59,  $AH$10,"getFairValue", [2]!obMake("","int",AE59) )</f>
        <v>couponBondPrice44 
[7023]</v>
      </c>
      <c r="AR59" s="89">
        <f>[2]!obGet([2]!obCall("",  AQ59,"get", $AV$10))</f>
        <v>6.9422667944002141</v>
      </c>
      <c r="AS59" s="52"/>
      <c r="AT59" s="89">
        <f t="shared" si="0"/>
        <v>7.6831843965004838</v>
      </c>
      <c r="AU59" s="18"/>
      <c r="AV59" s="89" t="str">
        <f>[2]!obCall("intensityCorrelation"&amp;AE59, $T$54, "getIntensity", [2]!obMake("", "int", AE59))</f>
        <v>intensityCorrelation44 
[7232]</v>
      </c>
      <c r="AW59" s="89">
        <f>[2]!obGet([2]!obCall("", AV59, "get",$AV$10))</f>
        <v>7.3212611577240872E-3</v>
      </c>
      <c r="AX59" s="52"/>
      <c r="AY59" s="89" t="str">
        <f>[2]!obCall("expOfIntegratedIntensityCorrelation"&amp;AE59, $T$54, "getExpOfIntegratedIntensity", [2]!obMake("", "int", AE59))</f>
        <v>expOfIntegratedIntensityCorrelation44 
[7283]</v>
      </c>
      <c r="AZ59" s="89">
        <f>[2]!obGet([2]!obCall("", AY59, "get",$AV$10))</f>
        <v>1.031867633359316</v>
      </c>
      <c r="BA59" s="18"/>
      <c r="BB59" s="89" t="str">
        <f>[2]!obCall("intensityLando"&amp;AE59, $W$53, "getIntensity", [2]!obMake("", "int", AE59))</f>
        <v>intensityLando44 
[5704]</v>
      </c>
      <c r="BC59" s="89">
        <f>[2]!obGet([2]!obCall("", BB59, "get",$AV$10))</f>
        <v>1E-3</v>
      </c>
      <c r="BD59" s="52"/>
      <c r="BE59" s="89" t="str">
        <f>[2]!obCall("expOfIntegratedIntensityLando"&amp;AE59, $W$53, "getExpOfIntegratedIntensity", [2]!obMake("", "int", AE59))</f>
        <v>expOfIntegratedIntensityLando44 
[5812]</v>
      </c>
      <c r="BF59" s="89">
        <f>[2]!obGet([2]!obCall("", BE59, "get",$AV$10))</f>
        <v>1.0159526430070158</v>
      </c>
      <c r="BG59" s="26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  <row r="60" spans="1:72" x14ac:dyDescent="0.3">
      <c r="B60" s="50"/>
      <c r="C60" s="18"/>
      <c r="D60" s="18"/>
      <c r="E60" s="18"/>
      <c r="F60" s="18"/>
      <c r="G60" s="18"/>
      <c r="H60" s="66"/>
      <c r="K60" s="17"/>
      <c r="L60" s="55">
        <v>0.05</v>
      </c>
      <c r="M60" s="56">
        <v>0.03</v>
      </c>
      <c r="N60" s="52"/>
      <c r="O60" s="18"/>
      <c r="P60" s="18"/>
      <c r="Q60" s="26"/>
      <c r="R60" s="10"/>
      <c r="AD60" s="17"/>
      <c r="AE60" s="89">
        <v>45</v>
      </c>
      <c r="AF60" s="89">
        <f>[2]!obGet([2]!obCall("",$AE$10, "getTime",[2]!obMake("", "int", AE60)))</f>
        <v>4.5</v>
      </c>
      <c r="AG60" s="52"/>
      <c r="AH60" s="89" t="str">
        <f>[2]!obCall("underlyingModelFromNPVAndDefault"&amp;AE60, $AH$10, "getUnderlying",  [2]!obMake("", "int", AE60), [2]!obMake("","int", 0))</f>
        <v>underlyingModelFromNPVAndDefault45 
[7603]</v>
      </c>
      <c r="AI60" s="89">
        <f>[2]!obGet([2]!obCall("",AH60,"get", $AV$10))</f>
        <v>-2.383953417079851E-2</v>
      </c>
      <c r="AJ60" s="52"/>
      <c r="AK60" s="89" t="str">
        <f>[2]!obCall("numeraireFromNPVAndDefaultCorr"&amp;AE60, $T$54, "getNumeraire",  [2]!obMake("", "int", AE60))</f>
        <v>numeraireFromNPVAndDefaultCorr45 
[7314]</v>
      </c>
      <c r="AL60" s="89">
        <f>[2]!obGet([2]!obCall("",AK60,"get", $AV$10))</f>
        <v>0.90314928951661455</v>
      </c>
      <c r="AM60" s="18"/>
      <c r="AN60" s="89" t="str">
        <f>[2]!obCall("zcbondFairPrice"&amp;AE60, $AN$10, "getZeroCouponBond", [2]!obMake("", "double",AF60), [2]!obMake("", "double", $AF$115))</f>
        <v>zcbondFairPrice45 
[8286]</v>
      </c>
      <c r="AO60" s="89">
        <f>[2]!obGet([2]!obCall("", AN60, "get",$AV$10))</f>
        <v>0.93833026626991556</v>
      </c>
      <c r="AP60" s="52"/>
      <c r="AQ60" s="89" t="str">
        <f>[2]!obCall("couponBondPrice"&amp;AE60,  $AH$10,"getFairValue", [2]!obMake("","int",AE60) )</f>
        <v>couponBondPrice45 
[7613]</v>
      </c>
      <c r="AR60" s="89">
        <f>[2]!obGet([2]!obCall("",  AQ60,"get", $AV$10))</f>
        <v>6.7718455395387327</v>
      </c>
      <c r="AS60" s="52"/>
      <c r="AT60" s="89">
        <f t="shared" si="0"/>
        <v>7.4980356161971562</v>
      </c>
      <c r="AU60" s="18"/>
      <c r="AV60" s="89" t="str">
        <f>[2]!obCall("intensityCorrelation"&amp;AE60, $T$54, "getIntensity", [2]!obMake("", "int", AE60))</f>
        <v>intensityCorrelation45 
[7255]</v>
      </c>
      <c r="AW60" s="89">
        <f>[2]!obGet([2]!obCall("", AV60, "get",$AV$10))</f>
        <v>7.1463395693652561E-3</v>
      </c>
      <c r="AX60" s="52"/>
      <c r="AY60" s="89" t="str">
        <f>[2]!obCall("expOfIntegratedIntensityCorrelation"&amp;AE60, $T$54, "getExpOfIntegratedIntensity", [2]!obMake("", "int", AE60))</f>
        <v>expOfIntegratedIntensityCorrelation45 
[7184]</v>
      </c>
      <c r="AZ60" s="89">
        <f>[2]!obGet([2]!obCall("", AY60, "get",$AV$10))</f>
        <v>1.032614335847724</v>
      </c>
      <c r="BA60" s="18"/>
      <c r="BB60" s="89" t="str">
        <f>[2]!obCall("intensityLando"&amp;AE60, $W$53, "getIntensity", [2]!obMake("", "int", AE60))</f>
        <v>intensityLando45 
[5724]</v>
      </c>
      <c r="BC60" s="89">
        <f>[2]!obGet([2]!obCall("", BB60, "get",$AV$10))</f>
        <v>1E-3</v>
      </c>
      <c r="BD60" s="52"/>
      <c r="BE60" s="89" t="str">
        <f>[2]!obCall("expOfIntegratedIntensityLando"&amp;AE60, $W$53, "getExpOfIntegratedIntensity", [2]!obMake("", "int", AE60))</f>
        <v>expOfIntegratedIntensityLando45 
[5716]</v>
      </c>
      <c r="BF60" s="89">
        <f>[2]!obGet([2]!obCall("", BE60, "get",$AV$10))</f>
        <v>1.0160542433512492</v>
      </c>
      <c r="BG60" s="26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 spans="1:72" x14ac:dyDescent="0.3">
      <c r="B61" s="50"/>
      <c r="C61" s="18"/>
      <c r="D61" s="18"/>
      <c r="E61" s="18"/>
      <c r="F61" s="18"/>
      <c r="G61" s="18"/>
      <c r="H61" s="66"/>
      <c r="K61" s="17"/>
      <c r="L61" s="55">
        <v>0.05</v>
      </c>
      <c r="M61" s="56">
        <v>0.03</v>
      </c>
      <c r="N61" s="52"/>
      <c r="O61" s="18"/>
      <c r="P61" s="18"/>
      <c r="Q61" s="26"/>
      <c r="R61" s="10"/>
      <c r="AD61" s="17"/>
      <c r="AE61" s="89">
        <v>46</v>
      </c>
      <c r="AF61" s="89">
        <f>[2]!obGet([2]!obCall("",$AE$10, "getTime",[2]!obMake("", "int", AE61)))</f>
        <v>4.5999999999999996</v>
      </c>
      <c r="AG61" s="52"/>
      <c r="AH61" s="89" t="str">
        <f>[2]!obCall("underlyingModelFromNPVAndDefault"&amp;AE61, $AH$10, "getUnderlying",  [2]!obMake("", "int", AE61), [2]!obMake("","int", 0))</f>
        <v>underlyingModelFromNPVAndDefault46 
[7910]</v>
      </c>
      <c r="AI61" s="89">
        <f>[2]!obGet([2]!obCall("",AH61,"get", $AV$10))</f>
        <v>-3.3369155882323268E-2</v>
      </c>
      <c r="AJ61" s="52"/>
      <c r="AK61" s="89" t="str">
        <f>[2]!obCall("numeraireFromNPVAndDefaultCorr"&amp;AE61, $T$54, "getNumeraire",  [2]!obMake("", "int", AE61))</f>
        <v>numeraireFromNPVAndDefaultCorr46 
[7316]</v>
      </c>
      <c r="AL61" s="89">
        <f>[2]!obGet([2]!obCall("",AK61,"get", $AV$10))</f>
        <v>0.90246054972016565</v>
      </c>
      <c r="AM61" s="18"/>
      <c r="AN61" s="89" t="str">
        <f>[2]!obCall("zcbondFairPrice"&amp;AE61, $AN$10, "getZeroCouponBond", [2]!obMake("", "double",AF61), [2]!obMake("", "double", $AF$115))</f>
        <v>zcbondFairPrice46 
[8376]</v>
      </c>
      <c r="AO61" s="89">
        <f>[2]!obGet([2]!obCall("", AN61, "get",$AV$10))</f>
        <v>0.9813582167185505</v>
      </c>
      <c r="AP61" s="52"/>
      <c r="AQ61" s="89" t="str">
        <f>[2]!obCall("couponBondPrice"&amp;AE61,  $AH$10,"getFairValue", [2]!obMake("","int",AE61) )</f>
        <v>couponBondPrice46 
[7786]</v>
      </c>
      <c r="AR61" s="89">
        <f>[2]!obGet([2]!obCall("",  AQ61,"get", $AV$10))</f>
        <v>6.9626470976822459</v>
      </c>
      <c r="AS61" s="52"/>
      <c r="AT61" s="89">
        <f t="shared" si="0"/>
        <v>7.7151816772946127</v>
      </c>
      <c r="AU61" s="18"/>
      <c r="AV61" s="89" t="str">
        <f>[2]!obCall("intensityCorrelation"&amp;AE61, $T$54, "getIntensity", [2]!obMake("", "int", AE61))</f>
        <v>intensityCorrelation46 
[7380]</v>
      </c>
      <c r="AW61" s="89">
        <f>[2]!obGet([2]!obCall("", AV61, "get",$AV$10))</f>
        <v>7.0819962114593614E-3</v>
      </c>
      <c r="AX61" s="52"/>
      <c r="AY61" s="89" t="str">
        <f>[2]!obCall("expOfIntegratedIntensityCorrelation"&amp;AE61, $T$54, "getExpOfIntegratedIntensity", [2]!obMake("", "int", AE61))</f>
        <v>expOfIntegratedIntensityCorrelation46 
[6910]</v>
      </c>
      <c r="AZ61" s="89">
        <f>[2]!obGet([2]!obCall("", AY61, "get",$AV$10))</f>
        <v>1.033349216395036</v>
      </c>
      <c r="BA61" s="18"/>
      <c r="BB61" s="89" t="str">
        <f>[2]!obCall("intensityLando"&amp;AE61, $W$53, "getIntensity", [2]!obMake("", "int", AE61))</f>
        <v>intensityLando46 
[5556]</v>
      </c>
      <c r="BC61" s="89">
        <f>[2]!obGet([2]!obCall("", BB61, "get",$AV$10))</f>
        <v>1E-3</v>
      </c>
      <c r="BD61" s="52"/>
      <c r="BE61" s="89" t="str">
        <f>[2]!obCall("expOfIntegratedIntensityLando"&amp;AE61, $W$53, "getExpOfIntegratedIntensity", [2]!obMake("", "int", AE61))</f>
        <v>expOfIntegratedIntensityLando46 
[5698]</v>
      </c>
      <c r="BF61" s="89">
        <f>[2]!obGet([2]!obCall("", BE61, "get",$AV$10))</f>
        <v>1.0161558538560249</v>
      </c>
      <c r="BG61" s="26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</row>
    <row r="62" spans="1:72" ht="15" thickBot="1" x14ac:dyDescent="0.35">
      <c r="B62" s="50"/>
      <c r="C62" s="18"/>
      <c r="D62" s="18"/>
      <c r="E62" s="18"/>
      <c r="F62" s="18"/>
      <c r="G62" s="18"/>
      <c r="H62" s="66"/>
      <c r="K62" s="17"/>
      <c r="L62" s="55">
        <v>0.05</v>
      </c>
      <c r="M62" s="56">
        <v>0.03</v>
      </c>
      <c r="N62" s="52"/>
      <c r="O62" s="18"/>
      <c r="P62" s="18"/>
      <c r="Q62" s="19"/>
      <c r="AD62" s="17"/>
      <c r="AE62" s="89">
        <v>47</v>
      </c>
      <c r="AF62" s="89">
        <f>[2]!obGet([2]!obCall("",$AE$10, "getTime",[2]!obMake("", "int", AE62)))</f>
        <v>4.7</v>
      </c>
      <c r="AG62" s="52"/>
      <c r="AH62" s="89" t="str">
        <f>[2]!obCall("underlyingModelFromNPVAndDefault"&amp;AE62, $AH$10, "getUnderlying",  [2]!obMake("", "int", AE62), [2]!obMake("","int", 0))</f>
        <v>underlyingModelFromNPVAndDefault47 
[7932]</v>
      </c>
      <c r="AI62" s="89">
        <f>[2]!obGet([2]!obCall("",AH62,"get", $AV$10))</f>
        <v>-3.4172065382847436E-2</v>
      </c>
      <c r="AJ62" s="52"/>
      <c r="AK62" s="89" t="str">
        <f>[2]!obCall("numeraireFromNPVAndDefaultCorr"&amp;AE62, $T$54, "getNumeraire",  [2]!obMake("", "int", AE62))</f>
        <v>numeraireFromNPVAndDefaultCorr47 
[7206]</v>
      </c>
      <c r="AL62" s="89">
        <f>[2]!obGet([2]!obCall("",AK62,"get", $AV$10))</f>
        <v>0.90163792535383358</v>
      </c>
      <c r="AM62" s="18"/>
      <c r="AN62" s="89" t="str">
        <f>[2]!obCall("zcbondFairPrice"&amp;AE62, $AN$10, "getZeroCouponBond", [2]!obMake("", "double",AF62), [2]!obMake("", "double", $AF$115))</f>
        <v>zcbondFairPrice47 
[8399]</v>
      </c>
      <c r="AO62" s="89">
        <f>[2]!obGet([2]!obCall("", AN62, "get",$AV$10))</f>
        <v>0.98410582846897865</v>
      </c>
      <c r="AP62" s="52"/>
      <c r="AQ62" s="89" t="str">
        <f>[2]!obCall("couponBondPrice"&amp;AE62,  $AH$10,"getFairValue", [2]!obMake("","int",AE62) )</f>
        <v>couponBondPrice47 
[7702]</v>
      </c>
      <c r="AR62" s="89">
        <f>[2]!obGet([2]!obCall("",  AQ62,"get", $AV$10))</f>
        <v>6.9733947787261608</v>
      </c>
      <c r="AS62" s="52"/>
      <c r="AT62" s="89">
        <f t="shared" si="0"/>
        <v>7.734140925792981</v>
      </c>
      <c r="AU62" s="18"/>
      <c r="AV62" s="89" t="str">
        <f>[2]!obCall("intensityCorrelation"&amp;AE62, $T$54, "getIntensity", [2]!obMake("", "int", AE62))</f>
        <v>intensityCorrelation47 
[7238]</v>
      </c>
      <c r="AW62" s="89">
        <f>[2]!obGet([2]!obCall("", AV62, "get",$AV$10))</f>
        <v>7.0483337779588939E-3</v>
      </c>
      <c r="AX62" s="52"/>
      <c r="AY62" s="89" t="str">
        <f>[2]!obCall("expOfIntegratedIntensityCorrelation"&amp;AE62, $T$54, "getExpOfIntegratedIntensity", [2]!obMake("", "int", AE62))</f>
        <v>expOfIntegratedIntensityCorrelation47 
[7487]</v>
      </c>
      <c r="AZ62" s="89">
        <f>[2]!obGet([2]!obCall("", AY62, "get",$AV$10))</f>
        <v>1.0340795526330555</v>
      </c>
      <c r="BA62" s="18"/>
      <c r="BB62" s="89" t="str">
        <f>[2]!obCall("intensityLando"&amp;AE62, $W$53, "getIntensity", [2]!obMake("", "int", AE62))</f>
        <v>intensityLando47 
[5582]</v>
      </c>
      <c r="BC62" s="89">
        <f>[2]!obGet([2]!obCall("", BB62, "get",$AV$10))</f>
        <v>1E-3</v>
      </c>
      <c r="BD62" s="52"/>
      <c r="BE62" s="89" t="str">
        <f>[2]!obCall("expOfIntegratedIntensityLando"&amp;AE62, $W$53, "getExpOfIntegratedIntensity", [2]!obMake("", "int", AE62))</f>
        <v>expOfIntegratedIntensityLando47 
[5518]</v>
      </c>
      <c r="BF62" s="89">
        <f>[2]!obGet([2]!obCall("", BE62, "get",$AV$10))</f>
        <v>1.0162574745223591</v>
      </c>
      <c r="BG62" s="26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</row>
    <row r="63" spans="1:72" x14ac:dyDescent="0.3">
      <c r="B63" s="50"/>
      <c r="C63" s="14" t="s">
        <v>30</v>
      </c>
      <c r="D63" s="23"/>
      <c r="E63" s="18"/>
      <c r="F63" s="18"/>
      <c r="G63" s="18"/>
      <c r="H63" s="66"/>
      <c r="K63" s="17"/>
      <c r="L63" s="55">
        <v>0.05</v>
      </c>
      <c r="M63" s="56">
        <v>0.03</v>
      </c>
      <c r="N63" s="52"/>
      <c r="O63" s="18"/>
      <c r="P63" s="18"/>
      <c r="Q63" s="19"/>
      <c r="AD63" s="17"/>
      <c r="AE63" s="89">
        <v>48</v>
      </c>
      <c r="AF63" s="89">
        <f>[2]!obGet([2]!obCall("",$AE$10, "getTime",[2]!obMake("", "int", AE63)))</f>
        <v>4.8</v>
      </c>
      <c r="AG63" s="52"/>
      <c r="AH63" s="89" t="str">
        <f>[2]!obCall("underlyingModelFromNPVAndDefault"&amp;AE63, $AH$10, "getUnderlying",  [2]!obMake("", "int", AE63), [2]!obMake("","int", 0))</f>
        <v>underlyingModelFromNPVAndDefault48 
[7882]</v>
      </c>
      <c r="AI63" s="89">
        <f>[2]!obGet([2]!obCall("",AH63,"get", $AV$10))</f>
        <v>-3.2784361721282913E-2</v>
      </c>
      <c r="AJ63" s="52"/>
      <c r="AK63" s="89" t="str">
        <f>[2]!obCall("numeraireFromNPVAndDefaultCorr"&amp;AE63, $T$54, "getNumeraire",  [2]!obMake("", "int", AE63))</f>
        <v>numeraireFromNPVAndDefaultCorr48 
[6883]</v>
      </c>
      <c r="AL63" s="89">
        <f>[2]!obGet([2]!obCall("",AK63,"get", $AV$10))</f>
        <v>0.9011988281130896</v>
      </c>
      <c r="AM63" s="18"/>
      <c r="AN63" s="89" t="str">
        <f>[2]!obCall("zcbondFairPrice"&amp;AE63, $AN$10, "getZeroCouponBond", [2]!obMake("", "double",AF63), [2]!obMake("", "double", $AF$115))</f>
        <v>zcbondFairPrice48 
[8281]</v>
      </c>
      <c r="AO63" s="89">
        <f>[2]!obGet([2]!obCall("", AN63, "get",$AV$10))</f>
        <v>0.9769357521444868</v>
      </c>
      <c r="AP63" s="52"/>
      <c r="AQ63" s="89" t="str">
        <f>[2]!obCall("couponBondPrice"&amp;AE63,  $AH$10,"getFairValue", [2]!obMake("","int",AE63) )</f>
        <v>couponBondPrice48 
[7934]</v>
      </c>
      <c r="AR63" s="89">
        <f>[2]!obGet([2]!obCall("",  AQ63,"get", $AV$10))</f>
        <v>6.9414631934442586</v>
      </c>
      <c r="AS63" s="52"/>
      <c r="AT63" s="89">
        <f t="shared" si="0"/>
        <v>7.702476941717892</v>
      </c>
      <c r="AU63" s="18"/>
      <c r="AV63" s="89" t="str">
        <f>[2]!obCall("intensityCorrelation"&amp;AE63, $T$54, "getIntensity", [2]!obMake("", "int", AE63))</f>
        <v>intensityCorrelation48 
[6691]</v>
      </c>
      <c r="AW63" s="89">
        <f>[2]!obGet([2]!obCall("", AV63, "get",$AV$10))</f>
        <v>6.8940278731841149E-3</v>
      </c>
      <c r="AX63" s="52"/>
      <c r="AY63" s="89" t="str">
        <f>[2]!obCall("expOfIntegratedIntensityCorrelation"&amp;AE63, $T$54, "getExpOfIntegratedIntensity", [2]!obMake("", "int", AE63))</f>
        <v>expOfIntegratedIntensityCorrelation48 
[7246]</v>
      </c>
      <c r="AZ63" s="89">
        <f>[2]!obGet([2]!obCall("", AY63, "get",$AV$10))</f>
        <v>1.0348006795140887</v>
      </c>
      <c r="BA63" s="18"/>
      <c r="BB63" s="89" t="str">
        <f>[2]!obCall("intensityLando"&amp;AE63, $W$53, "getIntensity", [2]!obMake("", "int", AE63))</f>
        <v>intensityLando48 
[5494]</v>
      </c>
      <c r="BC63" s="89">
        <f>[2]!obGet([2]!obCall("", BB63, "get",$AV$10))</f>
        <v>1E-3</v>
      </c>
      <c r="BD63" s="52"/>
      <c r="BE63" s="89" t="str">
        <f>[2]!obCall("expOfIntegratedIntensityLando"&amp;AE63, $W$53, "getExpOfIntegratedIntensity", [2]!obMake("", "int", AE63))</f>
        <v>expOfIntegratedIntensityLando48 
[5544]</v>
      </c>
      <c r="BF63" s="89">
        <f>[2]!obGet([2]!obCall("", BE63, "get",$AV$10))</f>
        <v>1.0163591053512682</v>
      </c>
      <c r="BG63" s="26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 spans="1:72" x14ac:dyDescent="0.3">
      <c r="B64" s="50"/>
      <c r="C64" s="17"/>
      <c r="D64" s="19"/>
      <c r="E64" s="18"/>
      <c r="F64" s="18"/>
      <c r="G64" s="18"/>
      <c r="H64" s="66"/>
      <c r="K64" s="17"/>
      <c r="L64" s="55">
        <v>0.05</v>
      </c>
      <c r="M64" s="56">
        <v>0.03</v>
      </c>
      <c r="N64" s="52"/>
      <c r="O64" s="18"/>
      <c r="P64" s="18"/>
      <c r="Q64" s="19"/>
      <c r="AD64" s="17"/>
      <c r="AE64" s="89">
        <v>49</v>
      </c>
      <c r="AF64" s="89">
        <f>[2]!obGet([2]!obCall("",$AE$10, "getTime",[2]!obMake("", "int", AE64)))</f>
        <v>4.8999999999999995</v>
      </c>
      <c r="AG64" s="52"/>
      <c r="AH64" s="89" t="str">
        <f>[2]!obCall("underlyingModelFromNPVAndDefault"&amp;AE64, $AH$10, "getUnderlying",  [2]!obMake("", "int", AE64), [2]!obMake("","int", 0))</f>
        <v>underlyingModelFromNPVAndDefault49 
[7651]</v>
      </c>
      <c r="AI64" s="89">
        <f>[2]!obGet([2]!obCall("",AH64,"get", $AV$10))</f>
        <v>-3.8114562951769765E-2</v>
      </c>
      <c r="AJ64" s="52"/>
      <c r="AK64" s="89" t="str">
        <f>[2]!obCall("numeraireFromNPVAndDefaultCorr"&amp;AE64, $T$54, "getNumeraire",  [2]!obMake("", "int", AE64))</f>
        <v>numeraireFromNPVAndDefaultCorr49 
[7212]</v>
      </c>
      <c r="AL64" s="89">
        <f>[2]!obGet([2]!obCall("",AK64,"get", $AV$10))</f>
        <v>0.90058441828187619</v>
      </c>
      <c r="AM64" s="18"/>
      <c r="AN64" s="89" t="str">
        <f>[2]!obCall("zcbondFairPrice"&amp;AE64, $AN$10, "getZeroCouponBond", [2]!obMake("", "double",AF64), [2]!obMake("", "double", $AF$115))</f>
        <v>zcbondFairPrice49 
[8420]</v>
      </c>
      <c r="AO64" s="89">
        <f>[2]!obGet([2]!obCall("", AN64, "get",$AV$10))</f>
        <v>0.99985488306376913</v>
      </c>
      <c r="AP64" s="52"/>
      <c r="AQ64" s="89" t="str">
        <f>[2]!obCall("couponBondPrice"&amp;AE64,  $AH$10,"getFairValue", [2]!obMake("","int",AE64) )</f>
        <v>couponBondPrice49 
[7784]</v>
      </c>
      <c r="AR64" s="89">
        <f>[2]!obGet([2]!obCall("",  AQ64,"get", $AV$10))</f>
        <v>7.0365641758737736</v>
      </c>
      <c r="AS64" s="52"/>
      <c r="AT64" s="89">
        <f t="shared" si="0"/>
        <v>7.8133310248672121</v>
      </c>
      <c r="AU64" s="18"/>
      <c r="AV64" s="89" t="str">
        <f>[2]!obCall("intensityCorrelation"&amp;AE64, $T$54, "getIntensity", [2]!obMake("", "int", AE64))</f>
        <v>intensityCorrelation49 
[7362]</v>
      </c>
      <c r="AW64" s="89">
        <f>[2]!obGet([2]!obCall("", AV64, "get",$AV$10))</f>
        <v>6.7821328508024699E-3</v>
      </c>
      <c r="AX64" s="52"/>
      <c r="AY64" s="89" t="str">
        <f>[2]!obCall("expOfIntegratedIntensityCorrelation"&amp;AE64, $T$54, "getExpOfIntegratedIntensity", [2]!obMake("", "int", AE64))</f>
        <v>expOfIntegratedIntensityCorrelation49 
[6585]</v>
      </c>
      <c r="AZ64" s="89">
        <f>[2]!obGet([2]!obCall("", AY64, "get",$AV$10))</f>
        <v>1.0355085265227595</v>
      </c>
      <c r="BA64" s="18"/>
      <c r="BB64" s="89" t="str">
        <f>[2]!obCall("intensityLando"&amp;AE64, $W$53, "getIntensity", [2]!obMake("", "int", AE64))</f>
        <v>intensityLando49 
[5664]</v>
      </c>
      <c r="BC64" s="89">
        <f>[2]!obGet([2]!obCall("", BB64, "get",$AV$10))</f>
        <v>1E-3</v>
      </c>
      <c r="BD64" s="52"/>
      <c r="BE64" s="89" t="str">
        <f>[2]!obCall("expOfIntegratedIntensityLando"&amp;AE64, $W$53, "getExpOfIntegratedIntensity", [2]!obMake("", "int", AE64))</f>
        <v>expOfIntegratedIntensityLando49 
[5648]</v>
      </c>
      <c r="BF64" s="89">
        <f>[2]!obGet([2]!obCall("", BE64, "get",$AV$10))</f>
        <v>1.0164607463437683</v>
      </c>
      <c r="BG64" s="26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</row>
    <row r="65" spans="2:72" x14ac:dyDescent="0.3">
      <c r="B65" s="50"/>
      <c r="C65" s="81" t="s">
        <v>50</v>
      </c>
      <c r="D65" s="19"/>
      <c r="E65" s="18"/>
      <c r="F65" s="18"/>
      <c r="G65" s="18"/>
      <c r="H65" s="66"/>
      <c r="K65" s="17"/>
      <c r="L65" s="55">
        <v>0.05</v>
      </c>
      <c r="M65" s="56">
        <v>0.03</v>
      </c>
      <c r="N65" s="52"/>
      <c r="O65" s="18"/>
      <c r="P65" s="18"/>
      <c r="Q65" s="19"/>
      <c r="AD65" s="17"/>
      <c r="AE65" s="89">
        <v>50</v>
      </c>
      <c r="AF65" s="89">
        <f>[2]!obGet([2]!obCall("",$AE$10, "getTime",[2]!obMake("", "int", AE65)))</f>
        <v>5</v>
      </c>
      <c r="AG65" s="52"/>
      <c r="AH65" s="89" t="str">
        <f>[2]!obCall("underlyingModelFromNPVAndDefault"&amp;AE65, $AH$10, "getUnderlying",  [2]!obMake("", "int", AE65), [2]!obMake("","int", 0))</f>
        <v>underlyingModelFromNPVAndDefault50 
[7049]</v>
      </c>
      <c r="AI65" s="89">
        <f>[2]!obGet([2]!obCall("",AH65,"get", $AV$10))</f>
        <v>-2.8353825933430468E-2</v>
      </c>
      <c r="AJ65" s="52"/>
      <c r="AK65" s="89" t="str">
        <f>[2]!obCall("numeraireFromNPVAndDefaultCorr"&amp;AE65, $T$54, "getNumeraire",  [2]!obMake("", "int", AE65))</f>
        <v>numeraireFromNPVAndDefaultCorr50 
[6987]</v>
      </c>
      <c r="AL65" s="89">
        <f>[2]!obGet([2]!obCall("",AK65,"get", $AV$10))</f>
        <v>0.90006518320683404</v>
      </c>
      <c r="AM65" s="18"/>
      <c r="AN65" s="89" t="str">
        <f>[2]!obCall("zcbondFairPrice"&amp;AE65, $AN$10, "getZeroCouponBond", [2]!obMake("", "double",AF65), [2]!obMake("", "double", $AF$115))</f>
        <v>zcbondFairPrice50 
[8504]</v>
      </c>
      <c r="AO65" s="89">
        <f>[2]!obGet([2]!obCall("", AN65, "get",$AV$10))</f>
        <v>0.95647549759209671</v>
      </c>
      <c r="AP65" s="52"/>
      <c r="AQ65" s="89" t="str">
        <f>[2]!obCall("couponBondPrice"&amp;AE65,  $AH$10,"getFairValue", [2]!obMake("","int",AE65) )</f>
        <v>couponBondPrice50 
[7833]</v>
      </c>
      <c r="AR65" s="89">
        <f>[2]!obGet([2]!obCall("",  AQ65,"get", $AV$10))</f>
        <v>6.8546007065502383</v>
      </c>
      <c r="AS65" s="52"/>
      <c r="AT65" s="89">
        <f t="shared" si="0"/>
        <v>7.6156714362931401</v>
      </c>
      <c r="AU65" s="18"/>
      <c r="AV65" s="89" t="str">
        <f>[2]!obCall("intensityCorrelation"&amp;AE65, $T$54, "getIntensity", [2]!obMake("", "int", AE65))</f>
        <v>intensityCorrelation50 
[7490]</v>
      </c>
      <c r="AW65" s="89">
        <f>[2]!obGet([2]!obCall("", AV65, "get",$AV$10))</f>
        <v>6.5101595995471799E-3</v>
      </c>
      <c r="AX65" s="52"/>
      <c r="AY65" s="89" t="str">
        <f>[2]!obCall("expOfIntegratedIntensityCorrelation"&amp;AE65, $T$54, "getExpOfIntegratedIntensity", [2]!obMake("", "int", AE65))</f>
        <v>expOfIntegratedIntensityCorrelation50 
[6561]</v>
      </c>
      <c r="AZ65" s="89">
        <f>[2]!obGet([2]!obCall("", AY65, "get",$AV$10))</f>
        <v>1.0361969693804818</v>
      </c>
      <c r="BA65" s="18"/>
      <c r="BB65" s="89" t="str">
        <f>[2]!obCall("intensityLando"&amp;AE65, $W$53, "getIntensity", [2]!obMake("", "int", AE65))</f>
        <v>intensityLando50 
[5614]</v>
      </c>
      <c r="BC65" s="89">
        <f>[2]!obGet([2]!obCall("", BB65, "get",$AV$10))</f>
        <v>1E-3</v>
      </c>
      <c r="BD65" s="52"/>
      <c r="BE65" s="89" t="str">
        <f>[2]!obCall("expOfIntegratedIntensityLando"&amp;AE65, $W$53, "getExpOfIntegratedIntensity", [2]!obMake("", "int", AE65))</f>
        <v>expOfIntegratedIntensityLando50 
[5560]</v>
      </c>
      <c r="BF65" s="89">
        <f>[2]!obGet([2]!obCall("", BE65, "get",$AV$10))</f>
        <v>1.0165623975008757</v>
      </c>
      <c r="BG65" s="26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</row>
    <row r="66" spans="2:72" x14ac:dyDescent="0.3">
      <c r="B66" s="50"/>
      <c r="C66" s="82" t="str">
        <f>[2]!obCall("productValueCBRV", AH10, "getFairValue", [2]!obMake("", "int", 0))</f>
        <v>productValueCBRV 
[7518]</v>
      </c>
      <c r="D66" s="19"/>
      <c r="E66" s="18"/>
      <c r="F66" s="18"/>
      <c r="G66" s="18"/>
      <c r="H66" s="66"/>
      <c r="K66" s="17"/>
      <c r="L66" s="55">
        <v>0.05</v>
      </c>
      <c r="M66" s="56">
        <v>0.03</v>
      </c>
      <c r="N66" s="52"/>
      <c r="O66" s="18"/>
      <c r="P66" s="18"/>
      <c r="Q66" s="19"/>
      <c r="AD66" s="17"/>
      <c r="AE66" s="89">
        <v>51</v>
      </c>
      <c r="AF66" s="89">
        <f>[2]!obGet([2]!obCall("",$AE$10, "getTime",[2]!obMake("", "int", AE66)))</f>
        <v>5.0999999999999996</v>
      </c>
      <c r="AG66" s="52"/>
      <c r="AH66" s="89" t="str">
        <f>[2]!obCall("underlyingModelFromNPVAndDefault"&amp;AE66, $AH$10, "getUnderlying",  [2]!obMake("", "int", AE66), [2]!obMake("","int", 0))</f>
        <v>underlyingModelFromNPVAndDefault51 
[7637]</v>
      </c>
      <c r="AI66" s="89">
        <f>[2]!obGet([2]!obCall("",AH66,"get", $AV$10))</f>
        <v>-3.1166172354966284E-2</v>
      </c>
      <c r="AJ66" s="52"/>
      <c r="AK66" s="89" t="str">
        <f>[2]!obCall("numeraireFromNPVAndDefaultCorr"&amp;AE66, $T$54, "getNumeraire",  [2]!obMake("", "int", AE66))</f>
        <v>numeraireFromNPVAndDefaultCorr51 
[7413]</v>
      </c>
      <c r="AL66" s="89">
        <f>[2]!obGet([2]!obCall("",AK66,"get", $AV$10))</f>
        <v>0.90005752736414035</v>
      </c>
      <c r="AM66" s="18"/>
      <c r="AN66" s="89" t="str">
        <f>[2]!obCall("zcbondFairPrice"&amp;AE66, $AN$10, "getZeroCouponBond", [2]!obMake("", "double",AF66), [2]!obMake("", "double", $AF$115))</f>
        <v>zcbondFairPrice51 
[8136]</v>
      </c>
      <c r="AO66" s="89">
        <f>[2]!obGet([2]!obCall("", AN66, "get",$AV$10))</f>
        <v>0.96805863314930607</v>
      </c>
      <c r="AP66" s="52"/>
      <c r="AQ66" s="89" t="str">
        <f>[2]!obCall("couponBondPrice"&amp;AE66,  $AH$10,"getFairValue", [2]!obMake("","int",AE66) )</f>
        <v>couponBondPrice51 
[7054]</v>
      </c>
      <c r="AR66" s="89">
        <f>[2]!obGet([2]!obCall("",  AQ66,"get", $AV$10))</f>
        <v>5.9029251603819342</v>
      </c>
      <c r="AS66" s="52"/>
      <c r="AT66" s="89">
        <f t="shared" si="0"/>
        <v>6.5583865263245125</v>
      </c>
      <c r="AU66" s="18"/>
      <c r="AV66" s="89" t="str">
        <f>[2]!obCall("intensityCorrelation"&amp;AE66, $T$54, "getIntensity", [2]!obMake("", "int", AE66))</f>
        <v>intensityCorrelation51 
[6765]</v>
      </c>
      <c r="AW66" s="89">
        <f>[2]!obGet([2]!obCall("", AV66, "get",$AV$10))</f>
        <v>6.6039813708989687E-3</v>
      </c>
      <c r="AX66" s="52"/>
      <c r="AY66" s="89" t="str">
        <f>[2]!obCall("expOfIntegratedIntensityCorrelation"&amp;AE66, $T$54, "getExpOfIntegratedIntensity", [2]!obMake("", "int", AE66))</f>
        <v>expOfIntegratedIntensityCorrelation51 
[7432]</v>
      </c>
      <c r="AZ66" s="89">
        <f>[2]!obGet([2]!obCall("", AY66, "get",$AV$10))</f>
        <v>1.0368766338429993</v>
      </c>
      <c r="BA66" s="18"/>
      <c r="BB66" s="89" t="str">
        <f>[2]!obCall("intensityLando"&amp;AE66, $W$53, "getIntensity", [2]!obMake("", "int", AE66))</f>
        <v>intensityLando51 
[5546]</v>
      </c>
      <c r="BC66" s="89">
        <f>[2]!obGet([2]!obCall("", BB66, "get",$AV$10))</f>
        <v>1E-3</v>
      </c>
      <c r="BD66" s="52"/>
      <c r="BE66" s="89" t="str">
        <f>[2]!obCall("expOfIntegratedIntensityLando"&amp;AE66, $W$53, "getExpOfIntegratedIntensity", [2]!obMake("", "int", AE66))</f>
        <v>expOfIntegratedIntensityLando51 
[5816]</v>
      </c>
      <c r="BF66" s="89">
        <f>[2]!obGet([2]!obCall("", BE66, "get",$AV$10))</f>
        <v>1.0166640588236073</v>
      </c>
      <c r="BG66" s="26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</row>
    <row r="67" spans="2:72" x14ac:dyDescent="0.3">
      <c r="B67" s="50"/>
      <c r="C67" s="17"/>
      <c r="D67" s="19"/>
      <c r="E67" s="18"/>
      <c r="F67" s="18"/>
      <c r="G67" s="18"/>
      <c r="H67" s="66"/>
      <c r="K67" s="17"/>
      <c r="L67" s="55">
        <v>0.05</v>
      </c>
      <c r="M67" s="56">
        <v>0.03</v>
      </c>
      <c r="N67" s="52"/>
      <c r="O67" s="18"/>
      <c r="P67" s="18"/>
      <c r="Q67" s="19"/>
      <c r="AD67" s="17"/>
      <c r="AE67" s="89">
        <v>52</v>
      </c>
      <c r="AF67" s="89">
        <f>[2]!obGet([2]!obCall("",$AE$10, "getTime",[2]!obMake("", "int", AE67)))</f>
        <v>5.2</v>
      </c>
      <c r="AG67" s="52"/>
      <c r="AH67" s="89" t="str">
        <f>[2]!obCall("underlyingModelFromNPVAndDefault"&amp;AE67, $AH$10, "getUnderlying",  [2]!obMake("", "int", AE67), [2]!obMake("","int", 0))</f>
        <v>underlyingModelFromNPVAndDefault52 
[7585]</v>
      </c>
      <c r="AI67" s="89">
        <f>[2]!obGet([2]!obCall("",AH67,"get", $AV$10))</f>
        <v>-2.4772998311137915E-2</v>
      </c>
      <c r="AJ67" s="52"/>
      <c r="AK67" s="89" t="str">
        <f>[2]!obCall("numeraireFromNPVAndDefaultCorr"&amp;AE67, $T$54, "getNumeraire",  [2]!obMake("", "int", AE67))</f>
        <v>numeraireFromNPVAndDefaultCorr52 
[7111]</v>
      </c>
      <c r="AL67" s="89">
        <f>[2]!obGet([2]!obCall("",AK67,"get", $AV$10))</f>
        <v>0.90037494397994766</v>
      </c>
      <c r="AM67" s="18"/>
      <c r="AN67" s="89" t="str">
        <f>[2]!obCall("zcbondFairPrice"&amp;AE67, $AN$10, "getZeroCouponBond", [2]!obMake("", "double",AF67), [2]!obMake("", "double", $AF$115))</f>
        <v>zcbondFairPrice52 
[8291]</v>
      </c>
      <c r="AO67" s="89">
        <f>[2]!obGet([2]!obCall("", AN67, "get",$AV$10))</f>
        <v>0.94166698086213174</v>
      </c>
      <c r="AP67" s="52"/>
      <c r="AQ67" s="89" t="str">
        <f>[2]!obCall("couponBondPrice"&amp;AE67,  $AH$10,"getFairValue", [2]!obMake("","int",AE67) )</f>
        <v>couponBondPrice52 
[7615]</v>
      </c>
      <c r="AR67" s="89">
        <f>[2]!obGet([2]!obCall("",  AQ67,"get", $AV$10))</f>
        <v>5.7959429438171677</v>
      </c>
      <c r="AS67" s="52"/>
      <c r="AT67" s="89">
        <f t="shared" si="0"/>
        <v>6.4372548154185969</v>
      </c>
      <c r="AU67" s="18"/>
      <c r="AV67" s="89" t="str">
        <f>[2]!obCall("intensityCorrelation"&amp;AE67, $T$54, "getIntensity", [2]!obMake("", "int", AE67))</f>
        <v>intensityCorrelation52 
[6773]</v>
      </c>
      <c r="AW67" s="89">
        <f>[2]!obGet([2]!obCall("", AV67, "get",$AV$10))</f>
        <v>6.2404173203339224E-3</v>
      </c>
      <c r="AX67" s="52"/>
      <c r="AY67" s="89" t="str">
        <f>[2]!obCall("expOfIntegratedIntensityCorrelation"&amp;AE67, $T$54, "getExpOfIntegratedIntensity", [2]!obMake("", "int", AE67))</f>
        <v>expOfIntegratedIntensityCorrelation52 
[7149]</v>
      </c>
      <c r="AZ67" s="89">
        <f>[2]!obGet([2]!obCall("", AY67, "get",$AV$10))</f>
        <v>1.0375427505607571</v>
      </c>
      <c r="BA67" s="18"/>
      <c r="BB67" s="89" t="str">
        <f>[2]!obCall("intensityLando"&amp;AE67, $W$53, "getIntensity", [2]!obMake("", "int", AE67))</f>
        <v>intensityLando52 
[5464]</v>
      </c>
      <c r="BC67" s="89">
        <f>[2]!obGet([2]!obCall("", BB67, "get",$AV$10))</f>
        <v>1E-3</v>
      </c>
      <c r="BD67" s="52"/>
      <c r="BE67" s="89" t="str">
        <f>[2]!obCall("expOfIntegratedIntensityLando"&amp;AE67, $W$53, "getExpOfIntegratedIntensity", [2]!obMake("", "int", AE67))</f>
        <v>expOfIntegratedIntensityLando52 
[5848]</v>
      </c>
      <c r="BF67" s="89">
        <f>[2]!obGet([2]!obCall("", BE67, "get",$AV$10))</f>
        <v>1.0167657303129796</v>
      </c>
      <c r="BG67" s="26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</row>
    <row r="68" spans="2:72" x14ac:dyDescent="0.3">
      <c r="B68" s="50"/>
      <c r="C68" s="77" t="s">
        <v>53</v>
      </c>
      <c r="D68" s="78"/>
      <c r="E68" s="18"/>
      <c r="F68" s="18"/>
      <c r="G68" s="18"/>
      <c r="H68" s="66"/>
      <c r="K68" s="17"/>
      <c r="L68" s="55">
        <v>0.05</v>
      </c>
      <c r="M68" s="56">
        <v>0.03</v>
      </c>
      <c r="N68" s="52"/>
      <c r="O68" s="18"/>
      <c r="P68" s="18"/>
      <c r="Q68" s="19"/>
      <c r="AD68" s="17"/>
      <c r="AE68" s="89">
        <v>53</v>
      </c>
      <c r="AF68" s="89">
        <f>[2]!obGet([2]!obCall("",$AE$10, "getTime",[2]!obMake("", "int", AE68)))</f>
        <v>5.3</v>
      </c>
      <c r="AG68" s="52"/>
      <c r="AH68" s="89" t="str">
        <f>[2]!obCall("underlyingModelFromNPVAndDefault"&amp;AE68, $AH$10, "getUnderlying",  [2]!obMake("", "int", AE68), [2]!obMake("","int", 0))</f>
        <v>underlyingModelFromNPVAndDefault53 
[7631]</v>
      </c>
      <c r="AI68" s="89">
        <f>[2]!obGet([2]!obCall("",AH68,"get", $AV$10))</f>
        <v>-2.4475687976099315E-2</v>
      </c>
      <c r="AJ68" s="52"/>
      <c r="AK68" s="89" t="str">
        <f>[2]!obCall("numeraireFromNPVAndDefaultCorr"&amp;AE68, $T$54, "getNumeraire",  [2]!obMake("", "int", AE68))</f>
        <v>numeraireFromNPVAndDefaultCorr53 
[7417]</v>
      </c>
      <c r="AL68" s="89">
        <f>[2]!obGet([2]!obCall("",AK68,"get", $AV$10))</f>
        <v>0.90089988186616232</v>
      </c>
      <c r="AM68" s="18"/>
      <c r="AN68" s="89" t="str">
        <f>[2]!obCall("zcbondFairPrice"&amp;AE68, $AN$10, "getZeroCouponBond", [2]!obMake("", "double",AF68), [2]!obMake("", "double", $AF$115))</f>
        <v>zcbondFairPrice53 
[8121]</v>
      </c>
      <c r="AO68" s="89">
        <f>[2]!obGet([2]!obCall("", AN68, "get",$AV$10))</f>
        <v>0.940675129123825</v>
      </c>
      <c r="AP68" s="52"/>
      <c r="AQ68" s="89" t="str">
        <f>[2]!obCall("couponBondPrice"&amp;AE68,  $AH$10,"getFairValue", [2]!obMake("","int",AE68) )</f>
        <v>couponBondPrice53 
[7698]</v>
      </c>
      <c r="AR68" s="89">
        <f>[2]!obGet([2]!obCall("",  AQ68,"get", $AV$10))</f>
        <v>5.7935011640348746</v>
      </c>
      <c r="AS68" s="52"/>
      <c r="AT68" s="89">
        <f t="shared" si="0"/>
        <v>6.4307935661329756</v>
      </c>
      <c r="AU68" s="18"/>
      <c r="AV68" s="89" t="str">
        <f>[2]!obCall("intensityCorrelation"&amp;AE68, $T$54, "getIntensity", [2]!obMake("", "int", AE68))</f>
        <v>intensityCorrelation53 
[7096]</v>
      </c>
      <c r="AW68" s="89">
        <f>[2]!obGet([2]!obCall("", AV68, "get",$AV$10))</f>
        <v>6.2201475837464397E-3</v>
      </c>
      <c r="AX68" s="52"/>
      <c r="AY68" s="89" t="str">
        <f>[2]!obCall("expOfIntegratedIntensityCorrelation"&amp;AE68, $T$54, "getExpOfIntegratedIntensity", [2]!obMake("", "int", AE68))</f>
        <v>expOfIntegratedIntensityCorrelation53 
[6596]</v>
      </c>
      <c r="AZ68" s="89">
        <f>[2]!obGet([2]!obCall("", AY68, "get",$AV$10))</f>
        <v>1.038189370410262</v>
      </c>
      <c r="BA68" s="18"/>
      <c r="BB68" s="89" t="str">
        <f>[2]!obCall("intensityLando"&amp;AE68, $W$53, "getIntensity", [2]!obMake("", "int", AE68))</f>
        <v>intensityLando53 
[5606]</v>
      </c>
      <c r="BC68" s="89">
        <f>[2]!obGet([2]!obCall("", BB68, "get",$AV$10))</f>
        <v>1E-3</v>
      </c>
      <c r="BD68" s="52"/>
      <c r="BE68" s="89" t="str">
        <f>[2]!obCall("expOfIntegratedIntensityLando"&amp;AE68, $W$53, "getExpOfIntegratedIntensity", [2]!obMake("", "int", AE68))</f>
        <v>expOfIntegratedIntensityLando53 
[5842]</v>
      </c>
      <c r="BF68" s="89">
        <f>[2]!obGet([2]!obCall("", BE68, "get",$AV$10))</f>
        <v>1.016867411970009</v>
      </c>
      <c r="BG68" s="26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</row>
    <row r="69" spans="2:72" ht="15" thickBot="1" x14ac:dyDescent="0.35">
      <c r="B69" s="50"/>
      <c r="C69" s="83" t="str">
        <f>[2]!obCall("productValue", C66, "getAverage")</f>
        <v>productValue 
[8855]</v>
      </c>
      <c r="D69" s="103">
        <f>[2]!obGet(C69)</f>
        <v>9.9553568402679904</v>
      </c>
      <c r="E69" s="18"/>
      <c r="F69" s="18"/>
      <c r="G69" s="18"/>
      <c r="H69" s="66"/>
      <c r="K69" s="17"/>
      <c r="L69" s="55">
        <v>0.05</v>
      </c>
      <c r="M69" s="56">
        <v>0.03</v>
      </c>
      <c r="N69" s="52"/>
      <c r="O69" s="18"/>
      <c r="P69" s="18"/>
      <c r="Q69" s="19"/>
      <c r="AD69" s="17"/>
      <c r="AE69" s="89">
        <v>54</v>
      </c>
      <c r="AF69" s="89">
        <f>[2]!obGet([2]!obCall("",$AE$10, "getTime",[2]!obMake("", "int", AE69)))</f>
        <v>5.3999999999999995</v>
      </c>
      <c r="AG69" s="52"/>
      <c r="AH69" s="89" t="str">
        <f>[2]!obCall("underlyingModelFromNPVAndDefault"&amp;AE69, $AH$10, "getUnderlying",  [2]!obMake("", "int", AE69), [2]!obMake("","int", 0))</f>
        <v>underlyingModelFromNPVAndDefault54 
[7559]</v>
      </c>
      <c r="AI69" s="89">
        <f>[2]!obGet([2]!obCall("",AH69,"get", $AV$10))</f>
        <v>-2.7374095465170192E-2</v>
      </c>
      <c r="AJ69" s="52"/>
      <c r="AK69" s="89" t="str">
        <f>[2]!obCall("numeraireFromNPVAndDefaultCorr"&amp;AE69, $T$54, "getNumeraire",  [2]!obMake("", "int", AE69))</f>
        <v>numeraireFromNPVAndDefaultCorr54 
[6619]</v>
      </c>
      <c r="AL69" s="89">
        <f>[2]!obGet([2]!obCall("",AK69,"get", $AV$10))</f>
        <v>0.90183487708942933</v>
      </c>
      <c r="AM69" s="18"/>
      <c r="AN69" s="89" t="str">
        <f>[2]!obCall("zcbondFairPrice"&amp;AE69, $AN$10, "getZeroCouponBond", [2]!obMake("", "double",AF69), [2]!obMake("", "double", $AF$115))</f>
        <v>zcbondFairPrice54 
[8453]</v>
      </c>
      <c r="AO69" s="89">
        <f>[2]!obGet([2]!obCall("", AN69, "get",$AV$10))</f>
        <v>0.95219664658323622</v>
      </c>
      <c r="AP69" s="52"/>
      <c r="AQ69" s="89" t="str">
        <f>[2]!obCall("couponBondPrice"&amp;AE69,  $AH$10,"getFairValue", [2]!obMake("","int",AE69) )</f>
        <v>couponBondPrice54 
[7646]</v>
      </c>
      <c r="AR69" s="89">
        <f>[2]!obGet([2]!obCall("",  AQ69,"get", $AV$10))</f>
        <v>5.8409081446717686</v>
      </c>
      <c r="AS69" s="52"/>
      <c r="AT69" s="89">
        <f t="shared" si="0"/>
        <v>6.4766935644833818</v>
      </c>
      <c r="AU69" s="18"/>
      <c r="AV69" s="89" t="str">
        <f>[2]!obCall("intensityCorrelation"&amp;AE69, $T$54, "getIntensity", [2]!obMake("", "int", AE69))</f>
        <v>intensityCorrelation54 
[6569]</v>
      </c>
      <c r="AW69" s="89">
        <f>[2]!obGet([2]!obCall("", AV69, "get",$AV$10))</f>
        <v>6.5712999326272958E-3</v>
      </c>
      <c r="AX69" s="52"/>
      <c r="AY69" s="89" t="str">
        <f>[2]!obCall("expOfIntegratedIntensityCorrelation"&amp;AE69, $T$54, "getExpOfIntegratedIntensity", [2]!obMake("", "int", AE69))</f>
        <v>expOfIntegratedIntensityCorrelation54 
[7125]</v>
      </c>
      <c r="AZ69" s="89">
        <f>[2]!obGet([2]!obCall("", AY69, "get",$AV$10))</f>
        <v>1.0388535800348675</v>
      </c>
      <c r="BA69" s="18"/>
      <c r="BB69" s="89" t="str">
        <f>[2]!obCall("intensityLando"&amp;AE69, $W$53, "getIntensity", [2]!obMake("", "int", AE69))</f>
        <v>intensityLando54 
[5846]</v>
      </c>
      <c r="BC69" s="89">
        <f>[2]!obGet([2]!obCall("", BB69, "get",$AV$10))</f>
        <v>1E-3</v>
      </c>
      <c r="BD69" s="52"/>
      <c r="BE69" s="89" t="str">
        <f>[2]!obCall("expOfIntegratedIntensityLando"&amp;AE69, $W$53, "getExpOfIntegratedIntensity", [2]!obMake("", "int", AE69))</f>
        <v>expOfIntegratedIntensityLando54 
[5792]</v>
      </c>
      <c r="BF69" s="89">
        <f>[2]!obGet([2]!obCall("", BE69, "get",$AV$10))</f>
        <v>1.0169691037957125</v>
      </c>
      <c r="BG69" s="26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</row>
    <row r="70" spans="2:72" x14ac:dyDescent="0.3">
      <c r="B70" s="50"/>
      <c r="C70" s="18"/>
      <c r="D70" s="18"/>
      <c r="E70" s="18"/>
      <c r="F70" s="18"/>
      <c r="G70" s="18"/>
      <c r="H70" s="66"/>
      <c r="K70" s="17"/>
      <c r="L70" s="55">
        <v>0.05</v>
      </c>
      <c r="M70" s="56">
        <v>0.03</v>
      </c>
      <c r="N70" s="52"/>
      <c r="O70" s="18"/>
      <c r="P70" s="18"/>
      <c r="Q70" s="19"/>
      <c r="AD70" s="17"/>
      <c r="AE70" s="89">
        <v>55</v>
      </c>
      <c r="AF70" s="89">
        <f>[2]!obGet([2]!obCall("",$AE$10, "getTime",[2]!obMake("", "int", AE70)))</f>
        <v>5.5</v>
      </c>
      <c r="AG70" s="52"/>
      <c r="AH70" s="89" t="str">
        <f>[2]!obCall("underlyingModelFromNPVAndDefault"&amp;AE70, $AH$10, "getUnderlying",  [2]!obMake("", "int", AE70), [2]!obMake("","int", 0))</f>
        <v>underlyingModelFromNPVAndDefault55 
[7634]</v>
      </c>
      <c r="AI70" s="89">
        <f>[2]!obGet([2]!obCall("",AH70,"get", $AV$10))</f>
        <v>-2.4518855663231226E-2</v>
      </c>
      <c r="AJ70" s="52"/>
      <c r="AK70" s="89" t="str">
        <f>[2]!obCall("numeraireFromNPVAndDefaultCorr"&amp;AE70, $T$54, "getNumeraire",  [2]!obMake("", "int", AE70))</f>
        <v>numeraireFromNPVAndDefaultCorr55 
[7300]</v>
      </c>
      <c r="AL70" s="89">
        <f>[2]!obGet([2]!obCall("",AK70,"get", $AV$10))</f>
        <v>0.90236609308777049</v>
      </c>
      <c r="AM70" s="18"/>
      <c r="AN70" s="89" t="str">
        <f>[2]!obCall("zcbondFairPrice"&amp;AE70, $AN$10, "getZeroCouponBond", [2]!obMake("", "double",AF70), [2]!obMake("", "double", $AF$115))</f>
        <v>zcbondFairPrice55 
[8346]</v>
      </c>
      <c r="AO70" s="89">
        <f>[2]!obGet([2]!obCall("", AN70, "get",$AV$10))</f>
        <v>0.9413796248123244</v>
      </c>
      <c r="AP70" s="52"/>
      <c r="AQ70" s="89" t="str">
        <f>[2]!obCall("couponBondPrice"&amp;AE70,  $AH$10,"getFairValue", [2]!obMake("","int",AE70) )</f>
        <v>couponBondPrice55 
[7016]</v>
      </c>
      <c r="AR70" s="89">
        <f>[2]!obGet([2]!obCall("",  AQ70,"get", $AV$10))</f>
        <v>5.7996567813358517</v>
      </c>
      <c r="AS70" s="52"/>
      <c r="AT70" s="89">
        <f t="shared" si="0"/>
        <v>6.427166120005948</v>
      </c>
      <c r="AU70" s="18"/>
      <c r="AV70" s="89" t="str">
        <f>[2]!obCall("intensityCorrelation"&amp;AE70, $T$54, "getIntensity", [2]!obMake("", "int", AE70))</f>
        <v>intensityCorrelation55 
[6759]</v>
      </c>
      <c r="AW70" s="89">
        <f>[2]!obGet([2]!obCall("", AV70, "get",$AV$10))</f>
        <v>6.5158091720473868E-3</v>
      </c>
      <c r="AX70" s="52"/>
      <c r="AY70" s="89" t="str">
        <f>[2]!obCall("expOfIntegratedIntensityCorrelation"&amp;AE70, $T$54, "getExpOfIntegratedIntensity", [2]!obMake("", "int", AE70))</f>
        <v>expOfIntegratedIntensityCorrelation55 
[7131]</v>
      </c>
      <c r="AZ70" s="89">
        <f>[2]!obGet([2]!obCall("", AY70, "get",$AV$10))</f>
        <v>1.0395335819993863</v>
      </c>
      <c r="BA70" s="18"/>
      <c r="BB70" s="89" t="str">
        <f>[2]!obCall("intensityLando"&amp;AE70, $W$53, "getIntensity", [2]!obMake("", "int", AE70))</f>
        <v>intensityLando55 
[5628]</v>
      </c>
      <c r="BC70" s="89">
        <f>[2]!obGet([2]!obCall("", BB70, "get",$AV$10))</f>
        <v>1E-3</v>
      </c>
      <c r="BD70" s="52"/>
      <c r="BE70" s="89" t="str">
        <f>[2]!obCall("expOfIntegratedIntensityLando"&amp;AE70, $W$53, "getExpOfIntegratedIntensity", [2]!obMake("", "int", AE70))</f>
        <v>expOfIntegratedIntensityLando55 
[5616]</v>
      </c>
      <c r="BF70" s="89">
        <f>[2]!obGet([2]!obCall("", BE70, "get",$AV$10))</f>
        <v>1.0170708057911071</v>
      </c>
      <c r="BG70" s="26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</row>
    <row r="71" spans="2:72" ht="15" thickBot="1" x14ac:dyDescent="0.35">
      <c r="B71" s="97"/>
      <c r="C71" s="95"/>
      <c r="D71" s="95"/>
      <c r="E71" s="95"/>
      <c r="F71" s="95"/>
      <c r="G71" s="95"/>
      <c r="H71" s="96"/>
      <c r="K71" s="17"/>
      <c r="L71" s="55">
        <v>0.05</v>
      </c>
      <c r="M71" s="56">
        <v>0.03</v>
      </c>
      <c r="N71" s="52"/>
      <c r="O71" s="18"/>
      <c r="P71" s="18"/>
      <c r="Q71" s="19"/>
      <c r="AD71" s="17"/>
      <c r="AE71" s="89">
        <v>56</v>
      </c>
      <c r="AF71" s="89">
        <f>[2]!obGet([2]!obCall("",$AE$10, "getTime",[2]!obMake("", "int", AE71)))</f>
        <v>5.6</v>
      </c>
      <c r="AG71" s="52"/>
      <c r="AH71" s="89" t="str">
        <f>[2]!obCall("underlyingModelFromNPVAndDefault"&amp;AE71, $AH$10, "getUnderlying",  [2]!obMake("", "int", AE71), [2]!obMake("","int", 0))</f>
        <v>underlyingModelFromNPVAndDefault56 
[7035]</v>
      </c>
      <c r="AI71" s="89">
        <f>[2]!obGet([2]!obCall("",AH71,"get", $AV$10))</f>
        <v>-9.8715507238579716E-3</v>
      </c>
      <c r="AJ71" s="52"/>
      <c r="AK71" s="89" t="str">
        <f>[2]!obCall("numeraireFromNPVAndDefaultCorr"&amp;AE71, $T$54, "getNumeraire",  [2]!obMake("", "int", AE71))</f>
        <v>numeraireFromNPVAndDefaultCorr56 
[6808]</v>
      </c>
      <c r="AL71" s="89">
        <f>[2]!obGet([2]!obCall("",AK71,"get", $AV$10))</f>
        <v>0.90336793500996926</v>
      </c>
      <c r="AM71" s="18"/>
      <c r="AN71" s="89" t="str">
        <f>[2]!obCall("zcbondFairPrice"&amp;AE71, $AN$10, "getZeroCouponBond", [2]!obMake("", "double",AF71), [2]!obMake("", "double", $AF$115))</f>
        <v>zcbondFairPrice56 
[8206]</v>
      </c>
      <c r="AO71" s="89">
        <f>[2]!obGet([2]!obCall("", AN71, "get",$AV$10))</f>
        <v>0.88878626953820417</v>
      </c>
      <c r="AP71" s="52"/>
      <c r="AQ71" s="89" t="str">
        <f>[2]!obCall("couponBondPrice"&amp;AE71,  $AH$10,"getFairValue", [2]!obMake("","int",AE71) )</f>
        <v>couponBondPrice56 
[7874]</v>
      </c>
      <c r="AR71" s="89">
        <f>[2]!obGet([2]!obCall("",  AQ71,"get", $AV$10))</f>
        <v>5.5970353818733356</v>
      </c>
      <c r="AS71" s="52"/>
      <c r="AT71" s="89">
        <f t="shared" si="0"/>
        <v>6.1957428030822994</v>
      </c>
      <c r="AU71" s="18"/>
      <c r="AV71" s="89" t="str">
        <f>[2]!obCall("intensityCorrelation"&amp;AE71, $T$54, "getIntensity", [2]!obMake("", "int", AE71))</f>
        <v>intensityCorrelation56 
[6544]</v>
      </c>
      <c r="AW71" s="89">
        <f>[2]!obGet([2]!obCall("", AV71, "get",$AV$10))</f>
        <v>6.0152463164441549E-3</v>
      </c>
      <c r="AX71" s="52"/>
      <c r="AY71" s="89" t="str">
        <f>[2]!obCall("expOfIntegratedIntensityCorrelation"&amp;AE71, $T$54, "getExpOfIntegratedIntensity", [2]!obMake("", "int", AE71))</f>
        <v>expOfIntegratedIntensityCorrelation56 
[6729]</v>
      </c>
      <c r="AZ71" s="89">
        <f>[2]!obGet([2]!obCall("", AY71, "get",$AV$10))</f>
        <v>1.0401851087359237</v>
      </c>
      <c r="BA71" s="18"/>
      <c r="BB71" s="89" t="str">
        <f>[2]!obCall("intensityLando"&amp;AE71, $W$53, "getIntensity", [2]!obMake("", "int", AE71))</f>
        <v>intensityLando56 
[5696]</v>
      </c>
      <c r="BC71" s="89">
        <f>[2]!obGet([2]!obCall("", BB71, "get",$AV$10))</f>
        <v>1E-3</v>
      </c>
      <c r="BD71" s="52"/>
      <c r="BE71" s="89" t="str">
        <f>[2]!obCall("expOfIntegratedIntensityLando"&amp;AE71, $W$53, "getExpOfIntegratedIntensity", [2]!obMake("", "int", AE71))</f>
        <v>expOfIntegratedIntensityLando56 
[5510]</v>
      </c>
      <c r="BF71" s="89">
        <f>[2]!obGet([2]!obCall("", BE71, "get",$AV$10))</f>
        <v>1.0171725179572098</v>
      </c>
      <c r="BG71" s="26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</row>
    <row r="72" spans="2:72" ht="15" thickTop="1" x14ac:dyDescent="0.3">
      <c r="K72" s="17"/>
      <c r="L72" s="55">
        <v>0.05</v>
      </c>
      <c r="M72" s="56">
        <v>0.03</v>
      </c>
      <c r="N72" s="52"/>
      <c r="O72" s="18"/>
      <c r="P72" s="18"/>
      <c r="Q72" s="19"/>
      <c r="AD72" s="17"/>
      <c r="AE72" s="89">
        <v>57</v>
      </c>
      <c r="AF72" s="89">
        <f>[2]!obGet([2]!obCall("",$AE$10, "getTime",[2]!obMake("", "int", AE72)))</f>
        <v>5.7</v>
      </c>
      <c r="AG72" s="52"/>
      <c r="AH72" s="89" t="str">
        <f>[2]!obCall("underlyingModelFromNPVAndDefault"&amp;AE72, $AH$10, "getUnderlying",  [2]!obMake("", "int", AE72), [2]!obMake("","int", 0))</f>
        <v>underlyingModelFromNPVAndDefault57 
[7739]</v>
      </c>
      <c r="AI72" s="89">
        <f>[2]!obGet([2]!obCall("",AH72,"get", $AV$10))</f>
        <v>-1.4143226137567261E-2</v>
      </c>
      <c r="AJ72" s="52"/>
      <c r="AK72" s="89" t="str">
        <f>[2]!obCall("numeraireFromNPVAndDefaultCorr"&amp;AE72, $T$54, "getNumeraire",  [2]!obMake("", "int", AE72))</f>
        <v>numeraireFromNPVAndDefaultCorr57 
[7306]</v>
      </c>
      <c r="AL72" s="89">
        <f>[2]!obGet([2]!obCall("",AK72,"get", $AV$10))</f>
        <v>0.90509402631748692</v>
      </c>
      <c r="AM72" s="18"/>
      <c r="AN72" s="89" t="str">
        <f>[2]!obCall("zcbondFairPrice"&amp;AE72, $AN$10, "getZeroCouponBond", [2]!obMake("", "double",AF72), [2]!obMake("", "double", $AF$115))</f>
        <v>zcbondFairPrice57 
[8231]</v>
      </c>
      <c r="AO72" s="89">
        <f>[2]!obGet([2]!obCall("", AN72, "get",$AV$10))</f>
        <v>0.90503415762219597</v>
      </c>
      <c r="AP72" s="52"/>
      <c r="AQ72" s="89" t="str">
        <f>[2]!obCall("couponBondPrice"&amp;AE72,  $AH$10,"getFairValue", [2]!obMake("","int",AE72) )</f>
        <v>couponBondPrice57 
[7751]</v>
      </c>
      <c r="AR72" s="89">
        <f>[2]!obGet([2]!obCall("",  AQ72,"get", $AV$10))</f>
        <v>5.664451527113882</v>
      </c>
      <c r="AS72" s="52"/>
      <c r="AT72" s="89">
        <f t="shared" si="0"/>
        <v>6.2584122338764816</v>
      </c>
      <c r="AU72" s="18"/>
      <c r="AV72" s="89" t="str">
        <f>[2]!obCall("intensityCorrelation"&amp;AE72, $T$54, "getIntensity", [2]!obMake("", "int", AE72))</f>
        <v>intensityCorrelation57 
[7344]</v>
      </c>
      <c r="AW72" s="89">
        <f>[2]!obGet([2]!obCall("", AV72, "get",$AV$10))</f>
        <v>6.0535259026387872E-3</v>
      </c>
      <c r="AX72" s="52"/>
      <c r="AY72" s="89" t="str">
        <f>[2]!obCall("expOfIntegratedIntensityCorrelation"&amp;AE72, $T$54, "getExpOfIntegratedIntensity", [2]!obMake("", "int", AE72))</f>
        <v>expOfIntegratedIntensityCorrelation57 
[6734]</v>
      </c>
      <c r="AZ72" s="89">
        <f>[2]!obGet([2]!obCall("", AY72, "get",$AV$10))</f>
        <v>1.0408129860167188</v>
      </c>
      <c r="BA72" s="18"/>
      <c r="BB72" s="89" t="str">
        <f>[2]!obCall("intensityLando"&amp;AE72, $W$53, "getIntensity", [2]!obMake("", "int", AE72))</f>
        <v>intensityLando57 
[5858]</v>
      </c>
      <c r="BC72" s="89">
        <f>[2]!obGet([2]!obCall("", BB72, "get",$AV$10))</f>
        <v>1E-3</v>
      </c>
      <c r="BD72" s="52"/>
      <c r="BE72" s="89" t="str">
        <f>[2]!obCall("expOfIntegratedIntensityLando"&amp;AE72, $W$53, "getExpOfIntegratedIntensity", [2]!obMake("", "int", AE72))</f>
        <v>expOfIntegratedIntensityLando57 
[5840]</v>
      </c>
      <c r="BF72" s="89">
        <f>[2]!obGet([2]!obCall("", BE72, "get",$AV$10))</f>
        <v>1.0172742402950377</v>
      </c>
      <c r="BG72" s="26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</row>
    <row r="73" spans="2:72" x14ac:dyDescent="0.3">
      <c r="K73" s="17"/>
      <c r="L73" s="55">
        <v>0.05</v>
      </c>
      <c r="M73" s="56">
        <v>0.03</v>
      </c>
      <c r="N73" s="52"/>
      <c r="O73" s="18"/>
      <c r="P73" s="18"/>
      <c r="Q73" s="19"/>
      <c r="AD73" s="17"/>
      <c r="AE73" s="89">
        <v>58</v>
      </c>
      <c r="AF73" s="89">
        <f>[2]!obGet([2]!obCall("",$AE$10, "getTime",[2]!obMake("", "int", AE73)))</f>
        <v>5.8</v>
      </c>
      <c r="AG73" s="52"/>
      <c r="AH73" s="89" t="str">
        <f>[2]!obCall("underlyingModelFromNPVAndDefault"&amp;AE73, $AH$10, "getUnderlying",  [2]!obMake("", "int", AE73), [2]!obMake("","int", 0))</f>
        <v>underlyingModelFromNPVAndDefault58 
[7537]</v>
      </c>
      <c r="AI73" s="89">
        <f>[2]!obGet([2]!obCall("",AH73,"get", $AV$10))</f>
        <v>-1.9174186382261496E-2</v>
      </c>
      <c r="AJ73" s="52"/>
      <c r="AK73" s="89" t="str">
        <f>[2]!obCall("numeraireFromNPVAndDefaultCorr"&amp;AE73, $T$54, "getNumeraire",  [2]!obMake("", "int", AE73))</f>
        <v>numeraireFromNPVAndDefaultCorr58 
[7389]</v>
      </c>
      <c r="AL73" s="89">
        <f>[2]!obGet([2]!obCall("",AK73,"get", $AV$10))</f>
        <v>0.90652822905508212</v>
      </c>
      <c r="AM73" s="18"/>
      <c r="AN73" s="89" t="str">
        <f>[2]!obCall("zcbondFairPrice"&amp;AE73, $AN$10, "getZeroCouponBond", [2]!obMake("", "double",AF73), [2]!obMake("", "double", $AF$115))</f>
        <v>zcbondFairPrice58 
[8525]</v>
      </c>
      <c r="AO73" s="89">
        <f>[2]!obGet([2]!obCall("", AN73, "get",$AV$10))</f>
        <v>0.92364515848568574</v>
      </c>
      <c r="AP73" s="52"/>
      <c r="AQ73" s="89" t="str">
        <f>[2]!obCall("couponBondPrice"&amp;AE73,  $AH$10,"getFairValue", [2]!obMake("","int",AE73) )</f>
        <v>couponBondPrice58 
[7731]</v>
      </c>
      <c r="AR73" s="89">
        <f>[2]!obGet([2]!obCall("",  AQ73,"get", $AV$10))</f>
        <v>5.738747570615593</v>
      </c>
      <c r="AS73" s="52"/>
      <c r="AT73" s="89">
        <f t="shared" si="0"/>
        <v>6.3304675868697053</v>
      </c>
      <c r="AU73" s="18"/>
      <c r="AV73" s="89" t="str">
        <f>[2]!obCall("intensityCorrelation"&amp;AE73, $T$54, "getIntensity", [2]!obMake("", "int", AE73))</f>
        <v>intensityCorrelation58 
[7236]</v>
      </c>
      <c r="AW73" s="89">
        <f>[2]!obGet([2]!obCall("", AV73, "get",$AV$10))</f>
        <v>6.1910575402718427E-3</v>
      </c>
      <c r="AX73" s="52"/>
      <c r="AY73" s="89" t="str">
        <f>[2]!obCall("expOfIntegratedIntensityCorrelation"&amp;AE73, $T$54, "getExpOfIntegratedIntensity", [2]!obMake("", "int", AE73))</f>
        <v>expOfIntegratedIntensityCorrelation58 
[6874]</v>
      </c>
      <c r="AZ73" s="89">
        <f>[2]!obGet([2]!obCall("", AY73, "get",$AV$10))</f>
        <v>1.0414503971904541</v>
      </c>
      <c r="BA73" s="18"/>
      <c r="BB73" s="89" t="str">
        <f>[2]!obCall("intensityLando"&amp;AE73, $W$53, "getIntensity", [2]!obMake("", "int", AE73))</f>
        <v>intensityLando58 
[5634]</v>
      </c>
      <c r="BC73" s="89">
        <f>[2]!obGet([2]!obCall("", BB73, "get",$AV$10))</f>
        <v>1E-3</v>
      </c>
      <c r="BD73" s="52"/>
      <c r="BE73" s="89" t="str">
        <f>[2]!obCall("expOfIntegratedIntensityLando"&amp;AE73, $W$53, "getExpOfIntegratedIntensity", [2]!obMake("", "int", AE73))</f>
        <v>expOfIntegratedIntensityLando58 
[5516]</v>
      </c>
      <c r="BF73" s="89">
        <f>[2]!obGet([2]!obCall("", BE73, "get",$AV$10))</f>
        <v>1.017375972805608</v>
      </c>
      <c r="BG73" s="26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</row>
    <row r="74" spans="2:72" x14ac:dyDescent="0.3">
      <c r="K74" s="17"/>
      <c r="L74" s="55">
        <v>0.05</v>
      </c>
      <c r="M74" s="56">
        <v>0.03</v>
      </c>
      <c r="N74" s="52"/>
      <c r="O74" s="18"/>
      <c r="P74" s="18"/>
      <c r="Q74" s="19"/>
      <c r="AD74" s="17"/>
      <c r="AE74" s="89">
        <v>59</v>
      </c>
      <c r="AF74" s="89">
        <f>[2]!obGet([2]!obCall("",$AE$10, "getTime",[2]!obMake("", "int", AE74)))</f>
        <v>5.8999999999999995</v>
      </c>
      <c r="AG74" s="52"/>
      <c r="AH74" s="89" t="str">
        <f>[2]!obCall("underlyingModelFromNPVAndDefault"&amp;AE74, $AH$10, "getUnderlying",  [2]!obMake("", "int", AE74), [2]!obMake("","int", 0))</f>
        <v>underlyingModelFromNPVAndDefault59 
[7019]</v>
      </c>
      <c r="AI74" s="89">
        <f>[2]!obGet([2]!obCall("",AH74,"get", $AV$10))</f>
        <v>-2.983269453104816E-2</v>
      </c>
      <c r="AJ74" s="52"/>
      <c r="AK74" s="89" t="str">
        <f>[2]!obCall("numeraireFromNPVAndDefaultCorr"&amp;AE74, $T$54, "getNumeraire",  [2]!obMake("", "int", AE74))</f>
        <v>numeraireFromNPVAndDefaultCorr59 
[6991]</v>
      </c>
      <c r="AL74" s="89">
        <f>[2]!obGet([2]!obCall("",AK74,"get", $AV$10))</f>
        <v>0.90700261648598091</v>
      </c>
      <c r="AM74" s="18"/>
      <c r="AN74" s="89" t="str">
        <f>[2]!obCall("zcbondFairPrice"&amp;AE74, $AN$10, "getZeroCouponBond", [2]!obMake("", "double",AF74), [2]!obMake("", "double", $AF$115))</f>
        <v>zcbondFairPrice59 
[8519]</v>
      </c>
      <c r="AO74" s="89">
        <f>[2]!obGet([2]!obCall("", AN74, "get",$AV$10))</f>
        <v>0.96177366083703164</v>
      </c>
      <c r="AP74" s="52"/>
      <c r="AQ74" s="89" t="str">
        <f>[2]!obCall("couponBondPrice"&amp;AE74,  $AH$10,"getFairValue", [2]!obMake("","int",AE74) )</f>
        <v>couponBondPrice59 
[7918]</v>
      </c>
      <c r="AR74" s="89">
        <f>[2]!obGet([2]!obCall("",  AQ74,"get", $AV$10))</f>
        <v>5.8822312803229204</v>
      </c>
      <c r="AS74" s="52"/>
      <c r="AT74" s="89">
        <f t="shared" si="0"/>
        <v>6.4853520523596409</v>
      </c>
      <c r="AU74" s="18"/>
      <c r="AV74" s="89" t="str">
        <f>[2]!obCall("intensityCorrelation"&amp;AE74, $T$54, "getIntensity", [2]!obMake("", "int", AE74))</f>
        <v>intensityCorrelation59 
[6542]</v>
      </c>
      <c r="AW74" s="89">
        <f>[2]!obGet([2]!obCall("", AV74, "get",$AV$10))</f>
        <v>6.892999870205186E-3</v>
      </c>
      <c r="AX74" s="52"/>
      <c r="AY74" s="89" t="str">
        <f>[2]!obCall("expOfIntegratedIntensityCorrelation"&amp;AE74, $T$54, "getExpOfIntegratedIntensity", [2]!obMake("", "int", AE74))</f>
        <v>expOfIntegratedIntensityCorrelation59 
[6929]</v>
      </c>
      <c r="AZ74" s="89">
        <f>[2]!obGet([2]!obCall("", AY74, "get",$AV$10))</f>
        <v>1.0421319399391082</v>
      </c>
      <c r="BA74" s="18"/>
      <c r="BB74" s="89" t="str">
        <f>[2]!obCall("intensityLando"&amp;AE74, $W$53, "getIntensity", [2]!obMake("", "int", AE74))</f>
        <v>intensityLando59 
[5580]</v>
      </c>
      <c r="BC74" s="89">
        <f>[2]!obGet([2]!obCall("", BB74, "get",$AV$10))</f>
        <v>1E-3</v>
      </c>
      <c r="BD74" s="52"/>
      <c r="BE74" s="89" t="str">
        <f>[2]!obCall("expOfIntegratedIntensityLando"&amp;AE74, $W$53, "getExpOfIntegratedIntensity", [2]!obMake("", "int", AE74))</f>
        <v>expOfIntegratedIntensityLando59 
[5470]</v>
      </c>
      <c r="BF74" s="89">
        <f>[2]!obGet([2]!obCall("", BE74, "get",$AV$10))</f>
        <v>1.0174777154899379</v>
      </c>
      <c r="BG74" s="26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</row>
    <row r="75" spans="2:72" x14ac:dyDescent="0.3">
      <c r="K75" s="17"/>
      <c r="L75" s="55">
        <v>0.05</v>
      </c>
      <c r="M75" s="56">
        <v>0.03</v>
      </c>
      <c r="N75" s="52"/>
      <c r="O75" s="18"/>
      <c r="P75" s="18"/>
      <c r="Q75" s="19"/>
      <c r="AD75" s="17"/>
      <c r="AE75" s="89">
        <v>60</v>
      </c>
      <c r="AF75" s="89">
        <f>[2]!obGet([2]!obCall("",$AE$10, "getTime",[2]!obMake("", "int", AE75)))</f>
        <v>6</v>
      </c>
      <c r="AG75" s="52"/>
      <c r="AH75" s="89" t="str">
        <f>[2]!obCall("underlyingModelFromNPVAndDefault"&amp;AE75, $AH$10, "getUnderlying",  [2]!obMake("", "int", AE75), [2]!obMake("","int", 0))</f>
        <v>underlyingModelFromNPVAndDefault60 
[7725]</v>
      </c>
      <c r="AI75" s="89">
        <f>[2]!obGet([2]!obCall("",AH75,"get", $AV$10))</f>
        <v>-2.9075953363400544E-2</v>
      </c>
      <c r="AJ75" s="52"/>
      <c r="AK75" s="89" t="str">
        <f>[2]!obCall("numeraireFromNPVAndDefaultCorr"&amp;AE75, $T$54, "getNumeraire",  [2]!obMake("", "int", AE75))</f>
        <v>numeraireFromNPVAndDefaultCorr60 
[7218]</v>
      </c>
      <c r="AL75" s="89">
        <f>[2]!obGet([2]!obCall("",AK75,"get", $AV$10))</f>
        <v>0.90750195120235655</v>
      </c>
      <c r="AM75" s="18"/>
      <c r="AN75" s="89" t="str">
        <f>[2]!obCall("zcbondFairPrice"&amp;AE75, $AN$10, "getZeroCouponBond", [2]!obMake("", "double",AF75), [2]!obMake("", "double", $AF$115))</f>
        <v>zcbondFairPrice60 
[8513]</v>
      </c>
      <c r="AO75" s="89">
        <f>[2]!obGet([2]!obCall("", AN75, "get",$AV$10))</f>
        <v>0.95925259385089889</v>
      </c>
      <c r="AP75" s="52"/>
      <c r="AQ75" s="89" t="str">
        <f>[2]!obCall("couponBondPrice"&amp;AE75,  $AH$10,"getFairValue", [2]!obMake("","int",AE75) )</f>
        <v>couponBondPrice60 
[7923]</v>
      </c>
      <c r="AR75" s="89">
        <f>[2]!obGet([2]!obCall("",  AQ75,"get", $AV$10))</f>
        <v>5.8739679723323857</v>
      </c>
      <c r="AS75" s="52"/>
      <c r="AT75" s="89">
        <f t="shared" si="0"/>
        <v>6.4726780637219772</v>
      </c>
      <c r="AU75" s="18"/>
      <c r="AV75" s="89" t="str">
        <f>[2]!obCall("intensityCorrelation"&amp;AE75, $T$54, "getIntensity", [2]!obMake("", "int", AE75))</f>
        <v>intensityCorrelation60 
[6540]</v>
      </c>
      <c r="AW75" s="89">
        <f>[2]!obGet([2]!obCall("", AV75, "get",$AV$10))</f>
        <v>7.0706811535466733E-3</v>
      </c>
      <c r="AX75" s="52"/>
      <c r="AY75" s="89" t="str">
        <f>[2]!obCall("expOfIntegratedIntensityCorrelation"&amp;AE75, $T$54, "getExpOfIntegratedIntensity", [2]!obMake("", "int", AE75))</f>
        <v>expOfIntegratedIntensityCorrelation60 
[7267]</v>
      </c>
      <c r="AZ75" s="89">
        <f>[2]!obGet([2]!obCall("", AY75, "get",$AV$10))</f>
        <v>1.0428597938972528</v>
      </c>
      <c r="BA75" s="18"/>
      <c r="BB75" s="89" t="str">
        <f>[2]!obCall("intensityLando"&amp;AE75, $W$53, "getIntensity", [2]!obMake("", "int", AE75))</f>
        <v>intensityLando60 
[5748]</v>
      </c>
      <c r="BC75" s="89">
        <f>[2]!obGet([2]!obCall("", BB75, "get",$AV$10))</f>
        <v>1E-3</v>
      </c>
      <c r="BD75" s="52"/>
      <c r="BE75" s="89" t="str">
        <f>[2]!obCall("expOfIntegratedIntensityLando"&amp;AE75, $W$53, "getExpOfIntegratedIntensity", [2]!obMake("", "int", AE75))</f>
        <v>expOfIntegratedIntensityLando60 
[5462]</v>
      </c>
      <c r="BF75" s="89">
        <f>[2]!obGet([2]!obCall("", BE75, "get",$AV$10))</f>
        <v>1.0175794683490451</v>
      </c>
      <c r="BG75" s="26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</row>
    <row r="76" spans="2:72" x14ac:dyDescent="0.3">
      <c r="K76" s="17"/>
      <c r="L76" s="55">
        <v>0.05</v>
      </c>
      <c r="M76" s="56">
        <v>0.03</v>
      </c>
      <c r="N76" s="52"/>
      <c r="O76" s="18"/>
      <c r="P76" s="18"/>
      <c r="Q76" s="19"/>
      <c r="AD76" s="17"/>
      <c r="AE76" s="89">
        <v>61</v>
      </c>
      <c r="AF76" s="89">
        <f>[2]!obGet([2]!obCall("",$AE$10, "getTime",[2]!obMake("", "int", AE76)))</f>
        <v>6.1</v>
      </c>
      <c r="AG76" s="52"/>
      <c r="AH76" s="89" t="str">
        <f>[2]!obCall("underlyingModelFromNPVAndDefault"&amp;AE76, $AH$10, "getUnderlying",  [2]!obMake("", "int", AE76), [2]!obMake("","int", 0))</f>
        <v>underlyingModelFromNPVAndDefault61 
[7861]</v>
      </c>
      <c r="AI76" s="89">
        <f>[2]!obGet([2]!obCall("",AH76,"get", $AV$10))</f>
        <v>-3.1986472901482793E-2</v>
      </c>
      <c r="AJ76" s="52"/>
      <c r="AK76" s="89" t="str">
        <f>[2]!obCall("numeraireFromNPVAndDefaultCorr"&amp;AE76, $T$54, "getNumeraire",  [2]!obMake("", "int", AE76))</f>
        <v>numeraireFromNPVAndDefaultCorr61 
[6981]</v>
      </c>
      <c r="AL76" s="89">
        <f>[2]!obGet([2]!obCall("",AK76,"get", $AV$10))</f>
        <v>0.90817261044306985</v>
      </c>
      <c r="AM76" s="18"/>
      <c r="AN76" s="89" t="str">
        <f>[2]!obCall("zcbondFairPrice"&amp;AE76, $AN$10, "getZeroCouponBond", [2]!obMake("", "double",AF76), [2]!obMake("", "double", $AF$115))</f>
        <v>zcbondFairPrice61 
[8501]</v>
      </c>
      <c r="AO76" s="89">
        <f>[2]!obGet([2]!obCall("", AN76, "get",$AV$10))</f>
        <v>0.96942062357799896</v>
      </c>
      <c r="AP76" s="52"/>
      <c r="AQ76" s="89" t="str">
        <f>[2]!obCall("couponBondPrice"&amp;AE76,  $AH$10,"getFairValue", [2]!obMake("","int",AE76) )</f>
        <v>couponBondPrice61 
[7059]</v>
      </c>
      <c r="AR76" s="89">
        <f>[2]!obGet([2]!obCall("",  AQ76,"get", $AV$10))</f>
        <v>4.9108823480286841</v>
      </c>
      <c r="AS76" s="52"/>
      <c r="AT76" s="89">
        <f t="shared" si="0"/>
        <v>5.4074327848676402</v>
      </c>
      <c r="AU76" s="18"/>
      <c r="AV76" s="89" t="str">
        <f>[2]!obCall("intensityCorrelation"&amp;AE76, $T$54, "getIntensity", [2]!obMake("", "int", AE76))</f>
        <v>intensityCorrelation61 
[7383]</v>
      </c>
      <c r="AW76" s="89">
        <f>[2]!obGet([2]!obCall("", AV76, "get",$AV$10))</f>
        <v>7.1629669779182314E-3</v>
      </c>
      <c r="AX76" s="52"/>
      <c r="AY76" s="89" t="str">
        <f>[2]!obCall("expOfIntegratedIntensityCorrelation"&amp;AE76, $T$54, "getExpOfIntegratedIntensity", [2]!obMake("", "int", AE76))</f>
        <v>expOfIntegratedIntensityCorrelation61 
[6583]</v>
      </c>
      <c r="AZ76" s="89">
        <f>[2]!obGet([2]!obCall("", AY76, "get",$AV$10))</f>
        <v>1.043602243027747</v>
      </c>
      <c r="BA76" s="18"/>
      <c r="BB76" s="89" t="str">
        <f>[2]!obCall("intensityLando"&amp;AE76, $W$53, "getIntensity", [2]!obMake("", "int", AE76))</f>
        <v>intensityLando61 
[5768]</v>
      </c>
      <c r="BC76" s="89">
        <f>[2]!obGet([2]!obCall("", BB76, "get",$AV$10))</f>
        <v>1E-3</v>
      </c>
      <c r="BD76" s="52"/>
      <c r="BE76" s="89" t="str">
        <f>[2]!obCall("expOfIntegratedIntensityLando"&amp;AE76, $W$53, "getExpOfIntegratedIntensity", [2]!obMake("", "int", AE76))</f>
        <v>expOfIntegratedIntensityLando61 
[5460]</v>
      </c>
      <c r="BF76" s="89">
        <f>[2]!obGet([2]!obCall("", BE76, "get",$AV$10))</f>
        <v>1.0176812313839469</v>
      </c>
      <c r="BG76" s="26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</row>
    <row r="77" spans="2:72" x14ac:dyDescent="0.3">
      <c r="K77" s="17"/>
      <c r="L77" s="55">
        <v>0.05</v>
      </c>
      <c r="M77" s="56">
        <v>0.03</v>
      </c>
      <c r="N77" s="52"/>
      <c r="O77" s="18"/>
      <c r="P77" s="18"/>
      <c r="Q77" s="19"/>
      <c r="AD77" s="17"/>
      <c r="AE77" s="89">
        <v>62</v>
      </c>
      <c r="AF77" s="89">
        <f>[2]!obGet([2]!obCall("",$AE$10, "getTime",[2]!obMake("", "int", AE77)))</f>
        <v>6.2</v>
      </c>
      <c r="AG77" s="52"/>
      <c r="AH77" s="89" t="str">
        <f>[2]!obCall("underlyingModelFromNPVAndDefault"&amp;AE77, $AH$10, "getUnderlying",  [2]!obMake("", "int", AE77), [2]!obMake("","int", 0))</f>
        <v>underlyingModelFromNPVAndDefault62 
[7532]</v>
      </c>
      <c r="AI77" s="89">
        <f>[2]!obGet([2]!obCall("",AH77,"get", $AV$10))</f>
        <v>-2.6518209427683022E-2</v>
      </c>
      <c r="AJ77" s="52"/>
      <c r="AK77" s="89" t="str">
        <f>[2]!obCall("numeraireFromNPVAndDefaultCorr"&amp;AE77, $T$54, "getNumeraire",  [2]!obMake("", "int", AE77))</f>
        <v>numeraireFromNPVAndDefaultCorr62 
[7419]</v>
      </c>
      <c r="AL77" s="89">
        <f>[2]!obGet([2]!obCall("",AK77,"get", $AV$10))</f>
        <v>0.90865773830051078</v>
      </c>
      <c r="AM77" s="18"/>
      <c r="AN77" s="89" t="str">
        <f>[2]!obCall("zcbondFairPrice"&amp;AE77, $AN$10, "getZeroCouponBond", [2]!obMake("", "double",AF77), [2]!obMake("", "double", $AF$115))</f>
        <v>zcbondFairPrice62 
[8266]</v>
      </c>
      <c r="AO77" s="89">
        <f>[2]!obGet([2]!obCall("", AN77, "get",$AV$10))</f>
        <v>0.95128189145508157</v>
      </c>
      <c r="AP77" s="52"/>
      <c r="AQ77" s="89" t="str">
        <f>[2]!obCall("couponBondPrice"&amp;AE77,  $AH$10,"getFairValue", [2]!obMake("","int",AE77) )</f>
        <v>couponBondPrice62 
[7914]</v>
      </c>
      <c r="AR77" s="89">
        <f>[2]!obGet([2]!obCall("",  AQ77,"get", $AV$10))</f>
        <v>4.8475371328949617</v>
      </c>
      <c r="AS77" s="52"/>
      <c r="AT77" s="89">
        <f t="shared" si="0"/>
        <v>5.3348328293131058</v>
      </c>
      <c r="AU77" s="18"/>
      <c r="AV77" s="89" t="str">
        <f>[2]!obCall("intensityCorrelation"&amp;AE77, $T$54, "getIntensity", [2]!obMake("", "int", AE77))</f>
        <v>intensityCorrelation62 
[7182]</v>
      </c>
      <c r="AW77" s="89">
        <f>[2]!obGet([2]!obCall("", AV77, "get",$AV$10))</f>
        <v>6.7931716589508997E-3</v>
      </c>
      <c r="AX77" s="52"/>
      <c r="AY77" s="89" t="str">
        <f>[2]!obCall("expOfIntegratedIntensityCorrelation"&amp;AE77, $T$54, "getExpOfIntegratedIntensity", [2]!obMake("", "int", AE77))</f>
        <v>expOfIntegratedIntensityCorrelation62 
[7285]</v>
      </c>
      <c r="AZ77" s="89">
        <f>[2]!obGet([2]!obCall("", AY77, "get",$AV$10))</f>
        <v>1.0443307300491054</v>
      </c>
      <c r="BA77" s="18"/>
      <c r="BB77" s="89" t="str">
        <f>[2]!obCall("intensityLando"&amp;AE77, $W$53, "getIntensity", [2]!obMake("", "int", AE77))</f>
        <v>intensityLando62 
[5562]</v>
      </c>
      <c r="BC77" s="89">
        <f>[2]!obGet([2]!obCall("", BB77, "get",$AV$10))</f>
        <v>1E-3</v>
      </c>
      <c r="BD77" s="52"/>
      <c r="BE77" s="89" t="str">
        <f>[2]!obCall("expOfIntegratedIntensityLando"&amp;AE77, $W$53, "getExpOfIntegratedIntensity", [2]!obMake("", "int", AE77))</f>
        <v>expOfIntegratedIntensityLando62 
[5618]</v>
      </c>
      <c r="BF77" s="89">
        <f>[2]!obGet([2]!obCall("", BE77, "get",$AV$10))</f>
        <v>1.0177830045956611</v>
      </c>
      <c r="BG77" s="26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</row>
    <row r="78" spans="2:72" x14ac:dyDescent="0.3">
      <c r="K78" s="17"/>
      <c r="L78" s="55">
        <v>0.05</v>
      </c>
      <c r="M78" s="56">
        <v>0.03</v>
      </c>
      <c r="N78" s="52"/>
      <c r="O78" s="18"/>
      <c r="P78" s="18"/>
      <c r="Q78" s="19"/>
      <c r="AD78" s="17"/>
      <c r="AE78" s="89">
        <v>63</v>
      </c>
      <c r="AF78" s="89">
        <f>[2]!obGet([2]!obCall("",$AE$10, "getTime",[2]!obMake("", "int", AE78)))</f>
        <v>6.3</v>
      </c>
      <c r="AG78" s="52"/>
      <c r="AH78" s="89" t="str">
        <f>[2]!obCall("underlyingModelFromNPVAndDefault"&amp;AE78, $AH$10, "getUnderlying",  [2]!obMake("", "int", AE78), [2]!obMake("","int", 0))</f>
        <v>underlyingModelFromNPVAndDefault63 
[7794]</v>
      </c>
      <c r="AI78" s="89">
        <f>[2]!obGet([2]!obCall("",AH78,"get", $AV$10))</f>
        <v>-4.2110897540038834E-2</v>
      </c>
      <c r="AJ78" s="52"/>
      <c r="AK78" s="89" t="str">
        <f>[2]!obCall("numeraireFromNPVAndDefaultCorr"&amp;AE78, $T$54, "getNumeraire",  [2]!obMake("", "int", AE78))</f>
        <v>numeraireFromNPVAndDefaultCorr63 
[7403]</v>
      </c>
      <c r="AL78" s="89">
        <f>[2]!obGet([2]!obCall("",AK78,"get", $AV$10))</f>
        <v>0.90847924523345835</v>
      </c>
      <c r="AM78" s="18"/>
      <c r="AN78" s="89" t="str">
        <f>[2]!obCall("zcbondFairPrice"&amp;AE78, $AN$10, "getZeroCouponBond", [2]!obMake("", "double",AF78), [2]!obMake("", "double", $AF$115))</f>
        <v>zcbondFairPrice63 
[8161]</v>
      </c>
      <c r="AO78" s="89">
        <f>[2]!obGet([2]!obCall("", AN78, "get",$AV$10))</f>
        <v>1.0032649363288662</v>
      </c>
      <c r="AP78" s="52"/>
      <c r="AQ78" s="89" t="str">
        <f>[2]!obCall("couponBondPrice"&amp;AE78,  $AH$10,"getFairValue", [2]!obMake("","int",AE78) )</f>
        <v>couponBondPrice63 
[7807]</v>
      </c>
      <c r="AR78" s="89">
        <f>[2]!obGet([2]!obCall("",  AQ78,"get", $AV$10))</f>
        <v>5.0284571351545608</v>
      </c>
      <c r="AS78" s="52"/>
      <c r="AT78" s="89">
        <f t="shared" si="0"/>
        <v>5.5350269822205593</v>
      </c>
      <c r="AU78" s="18"/>
      <c r="AV78" s="89" t="str">
        <f>[2]!obCall("intensityCorrelation"&amp;AE78, $T$54, "getIntensity", [2]!obMake("", "int", AE78))</f>
        <v>intensityCorrelation63 
[7262]</v>
      </c>
      <c r="AW78" s="89">
        <f>[2]!obGet([2]!obCall("", AV78, "get",$AV$10))</f>
        <v>7.5774202143987519E-3</v>
      </c>
      <c r="AX78" s="52"/>
      <c r="AY78" s="89" t="str">
        <f>[2]!obCall("expOfIntegratedIntensityCorrelation"&amp;AE78, $T$54, "getExpOfIntegratedIntensity", [2]!obMake("", "int", AE78))</f>
        <v>expOfIntegratedIntensityCorrelation63 
[7450]</v>
      </c>
      <c r="AZ78" s="89">
        <f>[2]!obGet([2]!obCall("", AY78, "get",$AV$10))</f>
        <v>1.045081382234831</v>
      </c>
      <c r="BA78" s="18"/>
      <c r="BB78" s="89" t="str">
        <f>[2]!obCall("intensityLando"&amp;AE78, $W$53, "getIntensity", [2]!obMake("", "int", AE78))</f>
        <v>intensityLando63 
[5542]</v>
      </c>
      <c r="BC78" s="89">
        <f>[2]!obGet([2]!obCall("", BB78, "get",$AV$10))</f>
        <v>1E-3</v>
      </c>
      <c r="BD78" s="52"/>
      <c r="BE78" s="89" t="str">
        <f>[2]!obCall("expOfIntegratedIntensityLando"&amp;AE78, $W$53, "getExpOfIntegratedIntensity", [2]!obMake("", "int", AE78))</f>
        <v>expOfIntegratedIntensityLando63 
[5818]</v>
      </c>
      <c r="BF78" s="89">
        <f>[2]!obGet([2]!obCall("", BE78, "get",$AV$10))</f>
        <v>1.0178847879852053</v>
      </c>
      <c r="BG78" s="26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</row>
    <row r="79" spans="2:72" x14ac:dyDescent="0.3">
      <c r="K79" s="17"/>
      <c r="L79" s="55">
        <v>0.05</v>
      </c>
      <c r="M79" s="56">
        <v>0.03</v>
      </c>
      <c r="N79" s="52"/>
      <c r="O79" s="18"/>
      <c r="P79" s="18"/>
      <c r="Q79" s="19"/>
      <c r="S79" s="18"/>
      <c r="T79" s="18"/>
      <c r="U79" s="18"/>
      <c r="V79" s="18"/>
      <c r="W79" s="25"/>
      <c r="X79" s="18"/>
      <c r="Y79" s="18"/>
      <c r="AD79" s="17"/>
      <c r="AE79" s="89">
        <v>64</v>
      </c>
      <c r="AF79" s="89">
        <f>[2]!obGet([2]!obCall("",$AE$10, "getTime",[2]!obMake("", "int", AE79)))</f>
        <v>6.3999999999999995</v>
      </c>
      <c r="AG79" s="52"/>
      <c r="AH79" s="89" t="str">
        <f>[2]!obCall("underlyingModelFromNPVAndDefault"&amp;AE79, $AH$10, "getUnderlying",  [2]!obMake("", "int", AE79), [2]!obMake("","int", 0))</f>
        <v>underlyingModelFromNPVAndDefault64 
[7057]</v>
      </c>
      <c r="AI79" s="89">
        <f>[2]!obGet([2]!obCall("",AH79,"get", $AV$10))</f>
        <v>-4.9153377568047905E-2</v>
      </c>
      <c r="AJ79" s="52"/>
      <c r="AK79" s="89" t="str">
        <f>[2]!obCall("numeraireFromNPVAndDefaultCorr"&amp;AE79, $T$54, "getNumeraire",  [2]!obMake("", "int", AE79))</f>
        <v>numeraireFromNPVAndDefaultCorr64 
[6629]</v>
      </c>
      <c r="AL79" s="89">
        <f>[2]!obGet([2]!obCall("",AK79,"get", $AV$10))</f>
        <v>0.90683203048019789</v>
      </c>
      <c r="AM79" s="18"/>
      <c r="AN79" s="89" t="str">
        <f>[2]!obCall("zcbondFairPrice"&amp;AE79, $AN$10, "getZeroCouponBond", [2]!obMake("", "double",AF79), [2]!obMake("", "double", $AF$115))</f>
        <v>zcbondFairPrice64 
[8528]</v>
      </c>
      <c r="AO79" s="89">
        <f>[2]!obGet([2]!obCall("", AN79, "get",$AV$10))</f>
        <v>1.0260763722590553</v>
      </c>
      <c r="AP79" s="52"/>
      <c r="AQ79" s="89" t="str">
        <f>[2]!obCall("couponBondPrice"&amp;AE79,  $AH$10,"getFairValue", [2]!obMake("","int",AE79) )</f>
        <v>couponBondPrice64 
[7012]</v>
      </c>
      <c r="AR79" s="89">
        <f>[2]!obGet([2]!obCall("",  AQ79,"get", $AV$10))</f>
        <v>5.1044926292840502</v>
      </c>
      <c r="AS79" s="52"/>
      <c r="AT79" s="89">
        <f t="shared" si="0"/>
        <v>5.6289284649341846</v>
      </c>
      <c r="AU79" s="18"/>
      <c r="AV79" s="89" t="str">
        <f>[2]!obCall("intensityCorrelation"&amp;AE79, $T$54, "getIntensity", [2]!obMake("", "int", AE79))</f>
        <v>intensityCorrelation64 
[6715]</v>
      </c>
      <c r="AW79" s="89">
        <f>[2]!obGet([2]!obCall("", AV79, "get",$AV$10))</f>
        <v>7.7348972020645319E-3</v>
      </c>
      <c r="AX79" s="52"/>
      <c r="AY79" s="89" t="str">
        <f>[2]!obCall("expOfIntegratedIntensityCorrelation"&amp;AE79, $T$54, "getExpOfIntegratedIntensity", [2]!obMake("", "int", AE79))</f>
        <v>expOfIntegratedIntensityCorrelation64 
[7175]</v>
      </c>
      <c r="AZ79" s="89">
        <f>[2]!obGet([2]!obCall("", AY79, "get",$AV$10))</f>
        <v>1.0458818195020103</v>
      </c>
      <c r="BA79" s="18"/>
      <c r="BB79" s="89" t="str">
        <f>[2]!obCall("intensityLando"&amp;AE79, $W$53, "getIntensity", [2]!obMake("", "int", AE79))</f>
        <v>intensityLando64 
[5774]</v>
      </c>
      <c r="BC79" s="89">
        <f>[2]!obGet([2]!obCall("", BB79, "get",$AV$10))</f>
        <v>1.577222281829159E-2</v>
      </c>
      <c r="BD79" s="52"/>
      <c r="BE79" s="89" t="str">
        <f>[2]!obCall("expOfIntegratedIntensityLando"&amp;AE79, $W$53, "getExpOfIntegratedIntensity", [2]!obMake("", "int", AE79))</f>
        <v>expOfIntegratedIntensityLando64 
[5608]</v>
      </c>
      <c r="BF79" s="89">
        <f>[2]!obGet([2]!obCall("", BE79, "get",$AV$10))</f>
        <v>1.018738755531879</v>
      </c>
      <c r="BG79" s="26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</row>
    <row r="80" spans="2:72" x14ac:dyDescent="0.3">
      <c r="K80" s="17"/>
      <c r="L80" s="55">
        <v>0.05</v>
      </c>
      <c r="M80" s="56">
        <v>0.03</v>
      </c>
      <c r="N80" s="52"/>
      <c r="O80" s="18"/>
      <c r="P80" s="18"/>
      <c r="Q80" s="19"/>
      <c r="S80" s="18"/>
      <c r="T80" s="18"/>
      <c r="U80" s="18"/>
      <c r="V80" s="18"/>
      <c r="W80" s="18"/>
      <c r="X80" s="18"/>
      <c r="Y80" s="18"/>
      <c r="AD80" s="17"/>
      <c r="AE80" s="89">
        <v>65</v>
      </c>
      <c r="AF80" s="89">
        <f>[2]!obGet([2]!obCall("",$AE$10, "getTime",[2]!obMake("", "int", AE80)))</f>
        <v>6.5</v>
      </c>
      <c r="AG80" s="52"/>
      <c r="AH80" s="89" t="str">
        <f>[2]!obCall("underlyingModelFromNPVAndDefault"&amp;AE80, $AH$10, "getUnderlying",  [2]!obMake("", "int", AE80), [2]!obMake("","int", 0))</f>
        <v>underlyingModelFromNPVAndDefault65 
[7850]</v>
      </c>
      <c r="AI80" s="89">
        <f>[2]!obGet([2]!obCall("",AH80,"get", $AV$10))</f>
        <v>-5.6400535980756866E-2</v>
      </c>
      <c r="AJ80" s="52"/>
      <c r="AK80" s="89" t="str">
        <f>[2]!obCall("numeraireFromNPVAndDefaultCorr"&amp;AE80, $T$54, "getNumeraire",  [2]!obMake("", "int", AE80))</f>
        <v>numeraireFromNPVAndDefaultCorr65 
[7409]</v>
      </c>
      <c r="AL80" s="89">
        <f>[2]!obGet([2]!obCall("",AK80,"get", $AV$10))</f>
        <v>0.90518259345379759</v>
      </c>
      <c r="AM80" s="18"/>
      <c r="AN80" s="89" t="str">
        <f>[2]!obCall("zcbondFairPrice"&amp;AE80, $AN$10, "getZeroCouponBond", [2]!obMake("", "double",AF80), [2]!obMake("", "double", $AF$115))</f>
        <v>zcbondFairPrice65 
[8356]</v>
      </c>
      <c r="AO80" s="89">
        <f>[2]!obGet([2]!obCall("", AN80, "get",$AV$10))</f>
        <v>1.0488996510603765</v>
      </c>
      <c r="AP80" s="52"/>
      <c r="AQ80" s="89" t="str">
        <f>[2]!obCall("couponBondPrice"&amp;AE80,  $AH$10,"getFairValue", [2]!obMake("","int",AE80) )</f>
        <v>couponBondPrice65 
[7773]</v>
      </c>
      <c r="AR80" s="89">
        <f>[2]!obGet([2]!obCall("",  AQ80,"get", $AV$10))</f>
        <v>5.17791276962061</v>
      </c>
      <c r="AS80" s="52"/>
      <c r="AT80" s="89">
        <f t="shared" ref="AT80:AT114" si="1" xml:space="preserve"> MAX( ($AL$15 * AR80/AL80 ), 0 )</f>
        <v>5.7202964430235719</v>
      </c>
      <c r="AU80" s="18"/>
      <c r="AV80" s="89" t="str">
        <f>[2]!obCall("intensityCorrelation"&amp;AE80, $T$54, "getIntensity", [2]!obMake("", "int", AE80))</f>
        <v>intensityCorrelation65 
[6574]</v>
      </c>
      <c r="AW80" s="89">
        <f>[2]!obGet([2]!obCall("", AV80, "get",$AV$10))</f>
        <v>8.0688700050349539E-3</v>
      </c>
      <c r="AX80" s="52"/>
      <c r="AY80" s="89" t="str">
        <f>[2]!obCall("expOfIntegratedIntensityCorrelation"&amp;AE80, $T$54, "getExpOfIntegratedIntensity", [2]!obMake("", "int", AE80))</f>
        <v>expOfIntegratedIntensityCorrelation65 
[6920]</v>
      </c>
      <c r="AZ80" s="89">
        <f>[2]!obGet([2]!obCall("", AY80, "get",$AV$10))</f>
        <v>1.0467085897511819</v>
      </c>
      <c r="BA80" s="18"/>
      <c r="BB80" s="89" t="str">
        <f>[2]!obCall("intensityLando"&amp;AE80, $W$53, "getIntensity", [2]!obMake("", "int", AE80))</f>
        <v>intensityLando65 
[5502]</v>
      </c>
      <c r="BC80" s="89">
        <f>[2]!obGet([2]!obCall("", BB80, "get",$AV$10))</f>
        <v>2.3966787402774761E-2</v>
      </c>
      <c r="BD80" s="52"/>
      <c r="BE80" s="89" t="str">
        <f>[2]!obCall("expOfIntegratedIntensityLando"&amp;AE80, $W$53, "getExpOfIntegratedIntensity", [2]!obMake("", "int", AE80))</f>
        <v>expOfIntegratedIntensityLando65 
[5824]</v>
      </c>
      <c r="BF80" s="89">
        <f>[2]!obGet([2]!obCall("", BE80, "get",$AV$10))</f>
        <v>1.0207649513315888</v>
      </c>
      <c r="BG80" s="26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</row>
    <row r="81" spans="1:72" x14ac:dyDescent="0.3">
      <c r="K81" s="17"/>
      <c r="L81" s="55">
        <v>0.05</v>
      </c>
      <c r="M81" s="56">
        <v>0.03</v>
      </c>
      <c r="N81" s="52"/>
      <c r="O81" s="18"/>
      <c r="P81" s="18"/>
      <c r="Q81" s="19"/>
      <c r="S81" s="18"/>
      <c r="T81" s="18"/>
      <c r="U81" s="18"/>
      <c r="V81" s="18"/>
      <c r="W81" s="18"/>
      <c r="X81" s="18"/>
      <c r="Y81" s="18"/>
      <c r="AD81" s="17"/>
      <c r="AE81" s="89">
        <v>66</v>
      </c>
      <c r="AF81" s="89">
        <f>[2]!obGet([2]!obCall("",$AE$10, "getTime",[2]!obMake("", "int", AE81)))</f>
        <v>6.6</v>
      </c>
      <c r="AG81" s="52"/>
      <c r="AH81" s="89" t="str">
        <f>[2]!obCall("underlyingModelFromNPVAndDefault"&amp;AE81, $AH$10, "getUnderlying",  [2]!obMake("", "int", AE81), [2]!obMake("","int", 0))</f>
        <v>underlyingModelFromNPVAndDefault66 
[7762]</v>
      </c>
      <c r="AI81" s="89">
        <f>[2]!obGet([2]!obCall("",AH81,"get", $AV$10))</f>
        <v>-4.8184991513201686E-2</v>
      </c>
      <c r="AJ81" s="52"/>
      <c r="AK81" s="89" t="str">
        <f>[2]!obCall("numeraireFromNPVAndDefaultCorr"&amp;AE81, $T$54, "getNumeraire",  [2]!obMake("", "int", AE81))</f>
        <v>numeraireFromNPVAndDefaultCorr66 
[6802]</v>
      </c>
      <c r="AL81" s="89">
        <f>[2]!obGet([2]!obCall("",AK81,"get", $AV$10))</f>
        <v>0.90364494089471092</v>
      </c>
      <c r="AM81" s="18"/>
      <c r="AN81" s="89" t="str">
        <f>[2]!obCall("zcbondFairPrice"&amp;AE81, $AN$10, "getZeroCouponBond", [2]!obMake("", "double",AF81), [2]!obMake("", "double", $AF$115))</f>
        <v>zcbondFairPrice66 
[8211]</v>
      </c>
      <c r="AO81" s="89">
        <f>[2]!obGet([2]!obCall("", AN81, "get",$AV$10))</f>
        <v>1.0204206280063532</v>
      </c>
      <c r="AP81" s="52"/>
      <c r="AQ81" s="89" t="str">
        <f>[2]!obCall("couponBondPrice"&amp;AE81,  $AH$10,"getFairValue", [2]!obMake("","int",AE81) )</f>
        <v>couponBondPrice66 
[7534]</v>
      </c>
      <c r="AR81" s="89">
        <f>[2]!obGet([2]!obCall("",  AQ81,"get", $AV$10))</f>
        <v>5.081055460982145</v>
      </c>
      <c r="AS81" s="52"/>
      <c r="AT81" s="89">
        <f t="shared" si="1"/>
        <v>5.62284502578117</v>
      </c>
      <c r="AU81" s="18"/>
      <c r="AV81" s="89" t="str">
        <f>[2]!obCall("intensityCorrelation"&amp;AE81, $T$54, "getIntensity", [2]!obMake("", "int", AE81))</f>
        <v>intensityCorrelation66 
[6743]</v>
      </c>
      <c r="AW81" s="89">
        <f>[2]!obGet([2]!obCall("", AV81, "get",$AV$10))</f>
        <v>7.9357549505656398E-3</v>
      </c>
      <c r="AX81" s="52"/>
      <c r="AY81" s="89" t="str">
        <f>[2]!obCall("expOfIntegratedIntensityCorrelation"&amp;AE81, $T$54, "getExpOfIntegratedIntensity", [2]!obMake("", "int", AE81))</f>
        <v>expOfIntegratedIntensityCorrelation66 
[7473]</v>
      </c>
      <c r="AZ81" s="89">
        <f>[2]!obGet([2]!obCall("", AY81, "get",$AV$10))</f>
        <v>1.047546533901851</v>
      </c>
      <c r="BA81" s="18"/>
      <c r="BB81" s="89" t="str">
        <f>[2]!obCall("intensityLando"&amp;AE81, $W$53, "getIntensity", [2]!obMake("", "int", AE81))</f>
        <v>intensityLando66 
[5530]</v>
      </c>
      <c r="BC81" s="89">
        <f>[2]!obGet([2]!obCall("", BB81, "get",$AV$10))</f>
        <v>4.8898233510377559E-3</v>
      </c>
      <c r="BD81" s="52"/>
      <c r="BE81" s="89" t="str">
        <f>[2]!obCall("expOfIntegratedIntensityLando"&amp;AE81, $W$53, "getExpOfIntegratedIntensity", [2]!obMake("", "int", AE81))</f>
        <v>expOfIntegratedIntensityLando66 
[5600]</v>
      </c>
      <c r="BF81" s="89">
        <f>[2]!obGet([2]!obCall("", BE81, "get",$AV$10))</f>
        <v>1.0222388051801605</v>
      </c>
      <c r="BG81" s="26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</row>
    <row r="82" spans="1:72" x14ac:dyDescent="0.3">
      <c r="K82" s="17"/>
      <c r="L82" s="55">
        <v>0.05</v>
      </c>
      <c r="M82" s="56">
        <v>0.03</v>
      </c>
      <c r="N82" s="52"/>
      <c r="O82" s="18"/>
      <c r="P82" s="18"/>
      <c r="Q82" s="19"/>
      <c r="S82" s="18"/>
      <c r="T82" s="18"/>
      <c r="U82" s="18"/>
      <c r="V82" s="18"/>
      <c r="W82" s="18"/>
      <c r="X82" s="18"/>
      <c r="Y82" s="18"/>
      <c r="AD82" s="17"/>
      <c r="AE82" s="89">
        <v>67</v>
      </c>
      <c r="AF82" s="89">
        <f>[2]!obGet([2]!obCall("",$AE$10, "getTime",[2]!obMake("", "int", AE82)))</f>
        <v>6.7</v>
      </c>
      <c r="AG82" s="52"/>
      <c r="AH82" s="89" t="str">
        <f>[2]!obCall("underlyingModelFromNPVAndDefault"&amp;AE82, $AH$10, "getUnderlying",  [2]!obMake("", "int", AE82), [2]!obMake("","int", 0))</f>
        <v>underlyingModelFromNPVAndDefault67 
[7600]</v>
      </c>
      <c r="AI82" s="89">
        <f>[2]!obGet([2]!obCall("",AH82,"get", $AV$10))</f>
        <v>-5.682523000167488E-2</v>
      </c>
      <c r="AJ82" s="52"/>
      <c r="AK82" s="89" t="str">
        <f>[2]!obCall("numeraireFromNPVAndDefaultCorr"&amp;AE82, $T$54, "getNumeraire",  [2]!obMake("", "int", AE82))</f>
        <v>numeraireFromNPVAndDefaultCorr67 
[7208]</v>
      </c>
      <c r="AL82" s="89">
        <f>[2]!obGet([2]!obCall("",AK82,"get", $AV$10))</f>
        <v>0.90190728443181511</v>
      </c>
      <c r="AM82" s="18"/>
      <c r="AN82" s="89" t="str">
        <f>[2]!obCall("zcbondFairPrice"&amp;AE82, $AN$10, "getZeroCouponBond", [2]!obMake("", "double",AF82), [2]!obMake("", "double", $AF$115))</f>
        <v>zcbondFairPrice67 
[8435]</v>
      </c>
      <c r="AO82" s="89">
        <f>[2]!obGet([2]!obCall("", AN82, "get",$AV$10))</f>
        <v>1.0464335949711054</v>
      </c>
      <c r="AP82" s="52"/>
      <c r="AQ82" s="89" t="str">
        <f>[2]!obCall("couponBondPrice"&amp;AE82,  $AH$10,"getFairValue", [2]!obMake("","int",AE82) )</f>
        <v>couponBondPrice67 
[7905]</v>
      </c>
      <c r="AR82" s="89">
        <f>[2]!obGet([2]!obCall("",  AQ82,"get", $AV$10))</f>
        <v>5.1623612449477969</v>
      </c>
      <c r="AS82" s="52"/>
      <c r="AT82" s="89">
        <f t="shared" si="1"/>
        <v>5.7238269765167589</v>
      </c>
      <c r="AU82" s="18"/>
      <c r="AV82" s="89" t="str">
        <f>[2]!obCall("intensityCorrelation"&amp;AE82, $T$54, "getIntensity", [2]!obMake("", "int", AE82))</f>
        <v>intensityCorrelation67 
[7280]</v>
      </c>
      <c r="AW82" s="89">
        <f>[2]!obGet([2]!obCall("", AV82, "get",$AV$10))</f>
        <v>8.1941699204918089E-3</v>
      </c>
      <c r="AX82" s="52"/>
      <c r="AY82" s="89" t="str">
        <f>[2]!obCall("expOfIntegratedIntensityCorrelation"&amp;AE82, $T$54, "getExpOfIntegratedIntensity", [2]!obMake("", "int", AE82))</f>
        <v>expOfIntegratedIntensityCorrelation67 
[7443]</v>
      </c>
      <c r="AZ82" s="89">
        <f>[2]!obGet([2]!obCall("", AY82, "get",$AV$10))</f>
        <v>1.0483917170190828</v>
      </c>
      <c r="BA82" s="18"/>
      <c r="BB82" s="89" t="str">
        <f>[2]!obCall("intensityLando"&amp;AE82, $W$53, "getIntensity", [2]!obMake("", "int", AE82))</f>
        <v>intensityLando67 
[5486]</v>
      </c>
      <c r="BC82" s="89">
        <f>[2]!obGet([2]!obCall("", BB82, "get",$AV$10))</f>
        <v>1E-3</v>
      </c>
      <c r="BD82" s="52"/>
      <c r="BE82" s="89" t="str">
        <f>[2]!obCall("expOfIntegratedIntensityLando"&amp;AE82, $W$53, "getExpOfIntegratedIntensity", [2]!obMake("", "int", AE82))</f>
        <v>expOfIntegratedIntensityLando67 
[5478]</v>
      </c>
      <c r="BF82" s="89">
        <f>[2]!obGet([2]!obCall("", BE82, "get",$AV$10))</f>
        <v>1.0225398898106213</v>
      </c>
      <c r="BG82" s="26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</row>
    <row r="83" spans="1:72" x14ac:dyDescent="0.3">
      <c r="K83" s="17"/>
      <c r="L83" s="55">
        <v>0.05</v>
      </c>
      <c r="M83" s="56">
        <v>0.03</v>
      </c>
      <c r="N83" s="52"/>
      <c r="O83" s="18"/>
      <c r="P83" s="18"/>
      <c r="Q83" s="19"/>
      <c r="S83" s="18"/>
      <c r="T83" s="18"/>
      <c r="U83" s="18"/>
      <c r="V83" s="18"/>
      <c r="W83" s="18"/>
      <c r="X83" s="18"/>
      <c r="Y83" s="13"/>
      <c r="AD83" s="17"/>
      <c r="AE83" s="89">
        <v>68</v>
      </c>
      <c r="AF83" s="89">
        <f>[2]!obGet([2]!obCall("",$AE$10, "getTime",[2]!obMake("", "int", AE83)))</f>
        <v>6.8</v>
      </c>
      <c r="AG83" s="52"/>
      <c r="AH83" s="89" t="str">
        <f>[2]!obCall("underlyingModelFromNPVAndDefault"&amp;AE83, $AH$10, "getUnderlying",  [2]!obMake("", "int", AE83), [2]!obMake("","int", 0))</f>
        <v>underlyingModelFromNPVAndDefault68 
[7606]</v>
      </c>
      <c r="AI83" s="89">
        <f>[2]!obGet([2]!obCall("",AH83,"get", $AV$10))</f>
        <v>-6.663615928035832E-2</v>
      </c>
      <c r="AJ83" s="52"/>
      <c r="AK83" s="89" t="str">
        <f>[2]!obCall("numeraireFromNPVAndDefaultCorr"&amp;AE83, $T$54, "getNumeraire",  [2]!obMake("", "int", AE83))</f>
        <v>numeraireFromNPVAndDefaultCorr68 
[7312]</v>
      </c>
      <c r="AL83" s="89">
        <f>[2]!obGet([2]!obCall("",AK83,"get", $AV$10))</f>
        <v>0.89909362766391887</v>
      </c>
      <c r="AM83" s="18"/>
      <c r="AN83" s="89" t="str">
        <f>[2]!obCall("zcbondFairPrice"&amp;AE83, $AN$10, "getZeroCouponBond", [2]!obMake("", "double",AF83), [2]!obMake("", "double", $AF$115))</f>
        <v>zcbondFairPrice68 
[8471]</v>
      </c>
      <c r="AO83" s="89">
        <f>[2]!obGet([2]!obCall("", AN83, "get",$AV$10))</f>
        <v>1.0752888644836764</v>
      </c>
      <c r="AP83" s="52"/>
      <c r="AQ83" s="89" t="str">
        <f>[2]!obCall("couponBondPrice"&amp;AE83,  $AH$10,"getFairValue", [2]!obMake("","int",AE83) )</f>
        <v>couponBondPrice68 
[7886]</v>
      </c>
      <c r="AR83" s="89">
        <f>[2]!obGet([2]!obCall("",  AQ83,"get", $AV$10))</f>
        <v>5.2490297489709725</v>
      </c>
      <c r="AS83" s="52"/>
      <c r="AT83" s="89">
        <f t="shared" si="1"/>
        <v>5.8381347475560794</v>
      </c>
      <c r="AU83" s="18"/>
      <c r="AV83" s="89" t="str">
        <f>[2]!obCall("intensityCorrelation"&amp;AE83, $T$54, "getIntensity", [2]!obMake("", "int", AE83))</f>
        <v>intensityCorrelation68 
[6572]</v>
      </c>
      <c r="AW83" s="89">
        <f>[2]!obGet([2]!obCall("", AV83, "get",$AV$10))</f>
        <v>8.4962715330661846E-3</v>
      </c>
      <c r="AX83" s="52"/>
      <c r="AY83" s="89" t="str">
        <f>[2]!obCall("expOfIntegratedIntensityCorrelation"&amp;AE83, $T$54, "getExpOfIntegratedIntensity", [2]!obMake("", "int", AE83))</f>
        <v>expOfIntegratedIntensityCorrelation68 
[7180]</v>
      </c>
      <c r="AZ83" s="89">
        <f>[2]!obGet([2]!obCall("", AY83, "get",$AV$10))</f>
        <v>1.0492669882135166</v>
      </c>
      <c r="BA83" s="18"/>
      <c r="BB83" s="89" t="str">
        <f>[2]!obCall("intensityLando"&amp;AE83, $W$53, "getIntensity", [2]!obMake("", "int", AE83))</f>
        <v>intensityLando68 
[5820]</v>
      </c>
      <c r="BC83" s="89">
        <f>[2]!obGet([2]!obCall("", BB83, "get",$AV$10))</f>
        <v>1E-3</v>
      </c>
      <c r="BD83" s="52"/>
      <c r="BE83" s="89" t="str">
        <f>[2]!obCall("expOfIntegratedIntensityLando"&amp;AE83, $W$53, "getExpOfIntegratedIntensity", [2]!obMake("", "int", AE83))</f>
        <v>expOfIntegratedIntensityLando68 
[5548]</v>
      </c>
      <c r="BF83" s="89">
        <f>[2]!obGet([2]!obCall("", BE83, "get",$AV$10))</f>
        <v>1.0226421489124722</v>
      </c>
      <c r="BG83" s="26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</row>
    <row r="84" spans="1:72" x14ac:dyDescent="0.3">
      <c r="K84" s="17"/>
      <c r="L84" s="55">
        <v>0.05</v>
      </c>
      <c r="M84" s="56">
        <v>0.03</v>
      </c>
      <c r="N84" s="52"/>
      <c r="O84" s="18"/>
      <c r="P84" s="18"/>
      <c r="Q84" s="19"/>
      <c r="S84" s="18"/>
      <c r="T84" s="18"/>
      <c r="U84" s="18"/>
      <c r="V84" s="18"/>
      <c r="W84" s="18"/>
      <c r="X84" s="18"/>
      <c r="Y84" s="18"/>
      <c r="AD84" s="17"/>
      <c r="AE84" s="89">
        <v>69</v>
      </c>
      <c r="AF84" s="89">
        <f>[2]!obGet([2]!obCall("",$AE$10, "getTime",[2]!obMake("", "int", AE84)))</f>
        <v>6.8999999999999995</v>
      </c>
      <c r="AG84" s="52"/>
      <c r="AH84" s="89" t="str">
        <f>[2]!obCall("underlyingModelFromNPVAndDefault"&amp;AE84, $AH$10, "getUnderlying",  [2]!obMake("", "int", AE84), [2]!obMake("","int", 0))</f>
        <v>underlyingModelFromNPVAndDefault69 
[7074]</v>
      </c>
      <c r="AI84" s="89">
        <f>[2]!obGet([2]!obCall("",AH84,"get", $AV$10))</f>
        <v>-6.2086135290308354E-2</v>
      </c>
      <c r="AJ84" s="52"/>
      <c r="AK84" s="89" t="str">
        <f>[2]!obCall("numeraireFromNPVAndDefaultCorr"&amp;AE84, $T$54, "getNumeraire",  [2]!obMake("", "int", AE84))</f>
        <v>numeraireFromNPVAndDefaultCorr69 
[6881]</v>
      </c>
      <c r="AL84" s="89">
        <f>[2]!obGet([2]!obCall("",AK84,"get", $AV$10))</f>
        <v>0.89653713777875899</v>
      </c>
      <c r="AM84" s="18"/>
      <c r="AN84" s="89" t="str">
        <f>[2]!obCall("zcbondFairPrice"&amp;AE84, $AN$10, "getZeroCouponBond", [2]!obMake("", "double",AF84), [2]!obMake("", "double", $AF$115))</f>
        <v>zcbondFairPrice69 
[8468]</v>
      </c>
      <c r="AO84" s="89">
        <f>[2]!obGet([2]!obCall("", AN84, "get",$AV$10))</f>
        <v>1.0585562215037096</v>
      </c>
      <c r="AP84" s="52"/>
      <c r="AQ84" s="89" t="str">
        <f>[2]!obCall("couponBondPrice"&amp;AE84,  $AH$10,"getFairValue", [2]!obMake("","int",AE84) )</f>
        <v>couponBondPrice69 
[7872]</v>
      </c>
      <c r="AR84" s="89">
        <f>[2]!obGet([2]!obCall("",  AQ84,"get", $AV$10))</f>
        <v>5.1915511683952813</v>
      </c>
      <c r="AS84" s="52"/>
      <c r="AT84" s="89">
        <f t="shared" si="1"/>
        <v>5.7906705139485419</v>
      </c>
      <c r="AU84" s="18"/>
      <c r="AV84" s="89" t="str">
        <f>[2]!obCall("intensityCorrelation"&amp;AE84, $T$54, "getIntensity", [2]!obMake("", "int", AE84))</f>
        <v>intensityCorrelation69 
[7470]</v>
      </c>
      <c r="AW84" s="89">
        <f>[2]!obGet([2]!obCall("", AV84, "get",$AV$10))</f>
        <v>8.2977414232108231E-3</v>
      </c>
      <c r="AX84" s="52"/>
      <c r="AY84" s="89" t="str">
        <f>[2]!obCall("expOfIntegratedIntensityCorrelation"&amp;AE84, $T$54, "getExpOfIntegratedIntensity", [2]!obMake("", "int", AE84))</f>
        <v>expOfIntegratedIntensityCorrelation69 
[7468]</v>
      </c>
      <c r="AZ84" s="89">
        <f>[2]!obGet([2]!obCall("", AY84, "get",$AV$10))</f>
        <v>1.0501484284044071</v>
      </c>
      <c r="BA84" s="18"/>
      <c r="BB84" s="89" t="str">
        <f>[2]!obCall("intensityLando"&amp;AE84, $W$53, "getIntensity", [2]!obMake("", "int", AE84))</f>
        <v>intensityLando69 
[5512]</v>
      </c>
      <c r="BC84" s="89">
        <f>[2]!obGet([2]!obCall("", BB84, "get",$AV$10))</f>
        <v>1E-3</v>
      </c>
      <c r="BD84" s="52"/>
      <c r="BE84" s="89" t="str">
        <f>[2]!obCall("expOfIntegratedIntensityLando"&amp;AE84, $W$53, "getExpOfIntegratedIntensity", [2]!obMake("", "int", AE84))</f>
        <v>expOfIntegratedIntensityLando69 
[5574]</v>
      </c>
      <c r="BF84" s="89">
        <f>[2]!obGet([2]!obCall("", BE84, "get",$AV$10))</f>
        <v>1.0227444182407446</v>
      </c>
      <c r="BG84" s="26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</row>
    <row r="85" spans="1:72" x14ac:dyDescent="0.3">
      <c r="K85" s="17"/>
      <c r="L85" s="55">
        <v>0.05</v>
      </c>
      <c r="M85" s="56">
        <v>0.03</v>
      </c>
      <c r="N85" s="52"/>
      <c r="O85" s="18"/>
      <c r="P85" s="18"/>
      <c r="Q85" s="19"/>
      <c r="S85" s="18"/>
      <c r="T85" s="18"/>
      <c r="U85" s="18"/>
      <c r="V85" s="18"/>
      <c r="W85" s="18"/>
      <c r="X85" s="18"/>
      <c r="Y85" s="18"/>
      <c r="AD85" s="17"/>
      <c r="AE85" s="89">
        <v>70</v>
      </c>
      <c r="AF85" s="89">
        <f>[2]!obGet([2]!obCall("",$AE$10, "getTime",[2]!obMake("", "int", AE85)))</f>
        <v>7</v>
      </c>
      <c r="AG85" s="52"/>
      <c r="AH85" s="89" t="str">
        <f>[2]!obCall("underlyingModelFromNPVAndDefault"&amp;AE85, $AH$10, "getUnderlying",  [2]!obMake("", "int", AE85), [2]!obMake("","int", 0))</f>
        <v>underlyingModelFromNPVAndDefault70 
[7620]</v>
      </c>
      <c r="AI85" s="89">
        <f>[2]!obGet([2]!obCall("",AH85,"get", $AV$10))</f>
        <v>-6.6623546466747216E-2</v>
      </c>
      <c r="AJ85" s="52"/>
      <c r="AK85" s="89" t="str">
        <f>[2]!obCall("numeraireFromNPVAndDefaultCorr"&amp;AE85, $T$54, "getNumeraire",  [2]!obMake("", "int", AE85))</f>
        <v>numeraireFromNPVAndDefaultCorr70 
[7113]</v>
      </c>
      <c r="AL85" s="89">
        <f>[2]!obGet([2]!obCall("",AK85,"get", $AV$10))</f>
        <v>0.89348211954766987</v>
      </c>
      <c r="AM85" s="18"/>
      <c r="AN85" s="89" t="str">
        <f>[2]!obCall("zcbondFairPrice"&amp;AE85, $AN$10, "getZeroCouponBond", [2]!obMake("", "double",AF85), [2]!obMake("", "double", $AF$115))</f>
        <v>zcbondFairPrice70 
[8151]</v>
      </c>
      <c r="AO85" s="89">
        <f>[2]!obGet([2]!obCall("", AN85, "get",$AV$10))</f>
        <v>1.0696665605341482</v>
      </c>
      <c r="AP85" s="52"/>
      <c r="AQ85" s="89" t="str">
        <f>[2]!obCall("couponBondPrice"&amp;AE85,  $AH$10,"getFairValue", [2]!obMake("","int",AE85) )</f>
        <v>couponBondPrice70 
[7579]</v>
      </c>
      <c r="AR85" s="89">
        <f>[2]!obGet([2]!obCall("",  AQ85,"get", $AV$10))</f>
        <v>5.2197595600264446</v>
      </c>
      <c r="AS85" s="52"/>
      <c r="AT85" s="89">
        <f t="shared" si="1"/>
        <v>5.8420414307439925</v>
      </c>
      <c r="AU85" s="18"/>
      <c r="AV85" s="89" t="str">
        <f>[2]!obCall("intensityCorrelation"&amp;AE85, $T$54, "getIntensity", [2]!obMake("", "int", AE85))</f>
        <v>intensityCorrelation70 
[7087]</v>
      </c>
      <c r="AW85" s="89">
        <f>[2]!obGet([2]!obCall("", AV85, "get",$AV$10))</f>
        <v>8.1921471074218998E-3</v>
      </c>
      <c r="AX85" s="52"/>
      <c r="AY85" s="89" t="str">
        <f>[2]!obCall("expOfIntegratedIntensityCorrelation"&amp;AE85, $T$54, "getExpOfIntegratedIntensity", [2]!obMake("", "int", AE85))</f>
        <v>expOfIntegratedIntensityCorrelation70 
[6745]</v>
      </c>
      <c r="AZ85" s="89">
        <f>[2]!obGet([2]!obCall("", AY85, "get",$AV$10))</f>
        <v>1.0510146269695326</v>
      </c>
      <c r="BA85" s="18"/>
      <c r="BB85" s="89" t="str">
        <f>[2]!obCall("intensityLando"&amp;AE85, $W$53, "getIntensity", [2]!obMake("", "int", AE85))</f>
        <v>intensityLando70 
[5568]</v>
      </c>
      <c r="BC85" s="89">
        <f>[2]!obGet([2]!obCall("", BB85, "get",$AV$10))</f>
        <v>1E-3</v>
      </c>
      <c r="BD85" s="52"/>
      <c r="BE85" s="89" t="str">
        <f>[2]!obCall("expOfIntegratedIntensityLando"&amp;AE85, $W$53, "getExpOfIntegratedIntensity", [2]!obMake("", "int", AE85))</f>
        <v>expOfIntegratedIntensityLando70 
[5740]</v>
      </c>
      <c r="BF85" s="89">
        <f>[2]!obGet([2]!obCall("", BE85, "get",$AV$10))</f>
        <v>1.0228466977964612</v>
      </c>
      <c r="BG85" s="26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</row>
    <row r="86" spans="1:72" x14ac:dyDescent="0.3">
      <c r="K86" s="17"/>
      <c r="L86" s="55">
        <v>0.05</v>
      </c>
      <c r="M86" s="56">
        <v>0.03</v>
      </c>
      <c r="N86" s="52"/>
      <c r="O86" s="18"/>
      <c r="P86" s="18"/>
      <c r="Q86" s="19"/>
      <c r="S86" s="18"/>
      <c r="T86" s="18"/>
      <c r="U86" s="18"/>
      <c r="V86" s="18"/>
      <c r="W86" s="18"/>
      <c r="X86" s="18"/>
      <c r="Y86" s="18"/>
      <c r="AD86" s="17"/>
      <c r="AE86" s="89">
        <v>71</v>
      </c>
      <c r="AF86" s="89">
        <f>[2]!obGet([2]!obCall("",$AE$10, "getTime",[2]!obMake("", "int", AE86)))</f>
        <v>7.1</v>
      </c>
      <c r="AG86" s="52"/>
      <c r="AH86" s="89" t="str">
        <f>[2]!obCall("underlyingModelFromNPVAndDefault"&amp;AE86, $AH$10, "getUnderlying",  [2]!obMake("", "int", AE86), [2]!obMake("","int", 0))</f>
        <v>underlyingModelFromNPVAndDefault71 
[7797]</v>
      </c>
      <c r="AI86" s="89">
        <f>[2]!obGet([2]!obCall("",AH86,"get", $AV$10))</f>
        <v>-6.5750356351261821E-2</v>
      </c>
      <c r="AJ86" s="52"/>
      <c r="AK86" s="89" t="str">
        <f>[2]!obCall("numeraireFromNPVAndDefaultCorr"&amp;AE86, $T$54, "getNumeraire",  [2]!obMake("", "int", AE86))</f>
        <v>numeraireFromNPVAndDefaultCorr71 
[6995]</v>
      </c>
      <c r="AL86" s="89">
        <f>[2]!obGet([2]!obCall("",AK86,"get", $AV$10))</f>
        <v>0.89045076824607872</v>
      </c>
      <c r="AM86" s="18"/>
      <c r="AN86" s="89" t="str">
        <f>[2]!obCall("zcbondFairPrice"&amp;AE86, $AN$10, "getZeroCouponBond", [2]!obMake("", "double",AF86), [2]!obMake("", "double", $AF$115))</f>
        <v>zcbondFairPrice71 
[8444]</v>
      </c>
      <c r="AO86" s="89">
        <f>[2]!obGet([2]!obCall("", AN86, "get",$AV$10))</f>
        <v>1.0644220897717867</v>
      </c>
      <c r="AP86" s="52"/>
      <c r="AQ86" s="89" t="str">
        <f>[2]!obCall("couponBondPrice"&amp;AE86,  $AH$10,"getFairValue", [2]!obMake("","int",AE86) )</f>
        <v>couponBondPrice71 
[7644]</v>
      </c>
      <c r="AR86" s="89">
        <f>[2]!obGet([2]!obCall("",  AQ86,"get", $AV$10))</f>
        <v>4.2010797045301782</v>
      </c>
      <c r="AS86" s="52"/>
      <c r="AT86" s="89">
        <f t="shared" si="1"/>
        <v>4.7179247346880802</v>
      </c>
      <c r="AU86" s="18"/>
      <c r="AV86" s="89" t="str">
        <f>[2]!obCall("intensityCorrelation"&amp;AE86, $T$54, "getIntensity", [2]!obMake("", "int", AE86))</f>
        <v>intensityCorrelation71 
[7341]</v>
      </c>
      <c r="AW86" s="89">
        <f>[2]!obGet([2]!obCall("", AV86, "get",$AV$10))</f>
        <v>8.4616657461460843E-3</v>
      </c>
      <c r="AX86" s="52"/>
      <c r="AY86" s="89" t="str">
        <f>[2]!obCall("expOfIntegratedIntensityCorrelation"&amp;AE86, $T$54, "getExpOfIntegratedIntensity", [2]!obMake("", "int", AE86))</f>
        <v>expOfIntegratedIntensityCorrelation71 
[7434]</v>
      </c>
      <c r="AZ86" s="89">
        <f>[2]!obGet([2]!obCall("", AY86, "get",$AV$10))</f>
        <v>1.0518901614888396</v>
      </c>
      <c r="BA86" s="18"/>
      <c r="BB86" s="89" t="str">
        <f>[2]!obCall("intensityLando"&amp;AE86, $W$53, "getIntensity", [2]!obMake("", "int", AE86))</f>
        <v>intensityLando71 
[5844]</v>
      </c>
      <c r="BC86" s="89">
        <f>[2]!obGet([2]!obCall("", BB86, "get",$AV$10))</f>
        <v>1E-3</v>
      </c>
      <c r="BD86" s="52"/>
      <c r="BE86" s="89" t="str">
        <f>[2]!obCall("expOfIntegratedIntensityLando"&amp;AE86, $W$53, "getExpOfIntegratedIntensity", [2]!obMake("", "int", AE86))</f>
        <v>expOfIntegratedIntensityLando71 
[5602]</v>
      </c>
      <c r="BF86" s="89">
        <f>[2]!obGet([2]!obCall("", BE86, "get",$AV$10))</f>
        <v>1.0229489875806448</v>
      </c>
      <c r="BG86" s="26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</row>
    <row r="87" spans="1:72" x14ac:dyDescent="0.3">
      <c r="K87" s="17"/>
      <c r="L87" s="55">
        <v>0.05</v>
      </c>
      <c r="M87" s="56">
        <v>0.03</v>
      </c>
      <c r="N87" s="52"/>
      <c r="O87" s="18"/>
      <c r="P87" s="18"/>
      <c r="Q87" s="19"/>
      <c r="S87" s="18"/>
      <c r="T87" s="18"/>
      <c r="U87" s="18"/>
      <c r="V87" s="18"/>
      <c r="W87" s="18"/>
      <c r="X87" s="18"/>
      <c r="Y87" s="18"/>
      <c r="AD87" s="17"/>
      <c r="AE87" s="89">
        <v>72</v>
      </c>
      <c r="AF87" s="89">
        <f>[2]!obGet([2]!obCall("",$AE$10, "getTime",[2]!obMake("", "int", AE87)))</f>
        <v>7.2</v>
      </c>
      <c r="AG87" s="52"/>
      <c r="AH87" s="89" t="str">
        <f>[2]!obCall("underlyingModelFromNPVAndDefault"&amp;AE87, $AH$10, "getUnderlying",  [2]!obMake("", "int", AE87), [2]!obMake("","int", 0))</f>
        <v>underlyingModelFromNPVAndDefault72 
[7507]</v>
      </c>
      <c r="AI87" s="89">
        <f>[2]!obGet([2]!obCall("",AH87,"get", $AV$10))</f>
        <v>-6.4235889879268607E-2</v>
      </c>
      <c r="AJ87" s="52"/>
      <c r="AK87" s="89" t="str">
        <f>[2]!obCall("numeraireFromNPVAndDefaultCorr"&amp;AE87, $T$54, "getNumeraire",  [2]!obMake("", "int", AE87))</f>
        <v>numeraireFromNPVAndDefaultCorr72 
[7103]</v>
      </c>
      <c r="AL87" s="89">
        <f>[2]!obGet([2]!obCall("",AK87,"get", $AV$10))</f>
        <v>0.88779796630607699</v>
      </c>
      <c r="AM87" s="18"/>
      <c r="AN87" s="89" t="str">
        <f>[2]!obCall("zcbondFairPrice"&amp;AE87, $AN$10, "getZeroCouponBond", [2]!obMake("", "double",AF87), [2]!obMake("", "double", $AF$115))</f>
        <v>zcbondFairPrice72 
[8251]</v>
      </c>
      <c r="AO87" s="89">
        <f>[2]!obGet([2]!obCall("", AN87, "get",$AV$10))</f>
        <v>1.0576178858193199</v>
      </c>
      <c r="AP87" s="52"/>
      <c r="AQ87" s="89" t="str">
        <f>[2]!obCall("couponBondPrice"&amp;AE87,  $AH$10,"getFairValue", [2]!obMake("","int",AE87) )</f>
        <v>couponBondPrice72 
[7879]</v>
      </c>
      <c r="AR87" s="89">
        <f>[2]!obGet([2]!obCall("",  AQ87,"get", $AV$10))</f>
        <v>4.1780147020312706</v>
      </c>
      <c r="AS87" s="52"/>
      <c r="AT87" s="89">
        <f t="shared" si="1"/>
        <v>4.7060422084711773</v>
      </c>
      <c r="AU87" s="18"/>
      <c r="AV87" s="89" t="str">
        <f>[2]!obCall("intensityCorrelation"&amp;AE87, $T$54, "getIntensity", [2]!obMake("", "int", AE87))</f>
        <v>intensityCorrelation72 
[6926]</v>
      </c>
      <c r="AW87" s="89">
        <f>[2]!obGet([2]!obCall("", AV87, "get",$AV$10))</f>
        <v>8.3149989590190765E-3</v>
      </c>
      <c r="AX87" s="52"/>
      <c r="AY87" s="89" t="str">
        <f>[2]!obCall("expOfIntegratedIntensityCorrelation"&amp;AE87, $T$54, "getExpOfIntegratedIntensity", [2]!obMake("", "int", AE87))</f>
        <v>expOfIntegratedIntensityCorrelation72 
[7478]</v>
      </c>
      <c r="AZ87" s="89">
        <f>[2]!obGet([2]!obCall("", AY87, "get",$AV$10))</f>
        <v>1.0527728920962629</v>
      </c>
      <c r="BA87" s="18"/>
      <c r="BB87" s="89" t="str">
        <f>[2]!obCall("intensityLando"&amp;AE87, $W$53, "getIntensity", [2]!obMake("", "int", AE87))</f>
        <v>intensityLando72 
[5612]</v>
      </c>
      <c r="BC87" s="89">
        <f>[2]!obGet([2]!obCall("", BB87, "get",$AV$10))</f>
        <v>1E-3</v>
      </c>
      <c r="BD87" s="52"/>
      <c r="BE87" s="89" t="str">
        <f>[2]!obCall("expOfIntegratedIntensityLando"&amp;AE87, $W$53, "getExpOfIntegratedIntensity", [2]!obMake("", "int", AE87))</f>
        <v>expOfIntegratedIntensityLando72 
[5710]</v>
      </c>
      <c r="BF87" s="89">
        <f>[2]!obGet([2]!obCall("", BE87, "get",$AV$10))</f>
        <v>1.0230512875943183</v>
      </c>
      <c r="BG87" s="26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</row>
    <row r="88" spans="1:72" x14ac:dyDescent="0.3">
      <c r="K88" s="17"/>
      <c r="L88" s="55">
        <v>0.05</v>
      </c>
      <c r="M88" s="56">
        <v>0.03</v>
      </c>
      <c r="N88" s="52"/>
      <c r="O88" s="18"/>
      <c r="P88" s="18"/>
      <c r="Q88" s="19"/>
      <c r="S88" s="18"/>
      <c r="T88" s="18"/>
      <c r="U88" s="18"/>
      <c r="V88" s="18"/>
      <c r="W88" s="18"/>
      <c r="X88" s="18"/>
      <c r="Y88" s="18"/>
      <c r="AD88" s="17"/>
      <c r="AE88" s="89">
        <v>73</v>
      </c>
      <c r="AF88" s="89">
        <f>[2]!obGet([2]!obCall("",$AE$10, "getTime",[2]!obMake("", "int", AE88)))</f>
        <v>7.3</v>
      </c>
      <c r="AG88" s="52"/>
      <c r="AH88" s="89" t="str">
        <f>[2]!obCall("underlyingModelFromNPVAndDefault"&amp;AE88, $AH$10, "getUnderlying",  [2]!obMake("", "int", AE88), [2]!obMake("","int", 0))</f>
        <v>underlyingModelFromNPVAndDefault73 
[7046]</v>
      </c>
      <c r="AI88" s="89">
        <f>[2]!obGet([2]!obCall("",AH88,"get", $AV$10))</f>
        <v>-5.324236840763362E-2</v>
      </c>
      <c r="AJ88" s="52"/>
      <c r="AK88" s="89" t="str">
        <f>[2]!obCall("numeraireFromNPVAndDefaultCorr"&amp;AE88, $T$54, "getNumeraire",  [2]!obMake("", "int", AE88))</f>
        <v>numeraireFromNPVAndDefaultCorr73 
[6989]</v>
      </c>
      <c r="AL88" s="89">
        <f>[2]!obGet([2]!obCall("",AK88,"get", $AV$10))</f>
        <v>0.88612591593983148</v>
      </c>
      <c r="AM88" s="18"/>
      <c r="AN88" s="89" t="str">
        <f>[2]!obCall("zcbondFairPrice"&amp;AE88, $AN$10, "getZeroCouponBond", [2]!obMake("", "double",AF88), [2]!obMake("", "double", $AF$115))</f>
        <v>zcbondFairPrice73 
[8306]</v>
      </c>
      <c r="AO88" s="89">
        <f>[2]!obGet([2]!obCall("", AN88, "get",$AV$10))</f>
        <v>1.0262949474265179</v>
      </c>
      <c r="AP88" s="52"/>
      <c r="AQ88" s="89" t="str">
        <f>[2]!obCall("couponBondPrice"&amp;AE88,  $AH$10,"getFairValue", [2]!obMake("","int",AE88) )</f>
        <v>couponBondPrice73 
[7685]</v>
      </c>
      <c r="AR88" s="89">
        <f>[2]!obGet([2]!obCall("",  AQ88,"get", $AV$10))</f>
        <v>4.0840639713061231</v>
      </c>
      <c r="AS88" s="52"/>
      <c r="AT88" s="89">
        <f t="shared" si="1"/>
        <v>4.6088980108143387</v>
      </c>
      <c r="AU88" s="18"/>
      <c r="AV88" s="89" t="str">
        <f>[2]!obCall("intensityCorrelation"&amp;AE88, $T$54, "getIntensity", [2]!obMake("", "int", AE88))</f>
        <v>intensityCorrelation73 
[6895]</v>
      </c>
      <c r="AW88" s="89">
        <f>[2]!obGet([2]!obCall("", AV88, "get",$AV$10))</f>
        <v>7.925709509238172E-3</v>
      </c>
      <c r="AX88" s="52"/>
      <c r="AY88" s="89" t="str">
        <f>[2]!obCall("expOfIntegratedIntensityCorrelation"&amp;AE88, $T$54, "getExpOfIntegratedIntensity", [2]!obMake("", "int", AE88))</f>
        <v>expOfIntegratedIntensityCorrelation73 
[6769]</v>
      </c>
      <c r="AZ88" s="89">
        <f>[2]!obGet([2]!obCall("", AY88, "get",$AV$10))</f>
        <v>1.0536281281714528</v>
      </c>
      <c r="BA88" s="18"/>
      <c r="BB88" s="89" t="str">
        <f>[2]!obCall("intensityLando"&amp;AE88, $W$53, "getIntensity", [2]!obMake("", "int", AE88))</f>
        <v>intensityLando73 
[5660]</v>
      </c>
      <c r="BC88" s="89">
        <f>[2]!obGet([2]!obCall("", BB88, "get",$AV$10))</f>
        <v>1E-3</v>
      </c>
      <c r="BD88" s="52"/>
      <c r="BE88" s="89" t="str">
        <f>[2]!obCall("expOfIntegratedIntensityLando"&amp;AE88, $W$53, "getExpOfIntegratedIntensity", [2]!obMake("", "int", AE88))</f>
        <v>expOfIntegratedIntensityLando73 
[5804]</v>
      </c>
      <c r="BF88" s="89">
        <f>[2]!obGet([2]!obCall("", BE88, "get",$AV$10))</f>
        <v>1.0231535978385047</v>
      </c>
      <c r="BG88" s="19"/>
    </row>
    <row r="89" spans="1:72" x14ac:dyDescent="0.3">
      <c r="K89" s="17"/>
      <c r="L89" s="55">
        <v>0.05</v>
      </c>
      <c r="M89" s="56">
        <v>0.03</v>
      </c>
      <c r="N89" s="52"/>
      <c r="O89" s="18"/>
      <c r="P89" s="18"/>
      <c r="Q89" s="19"/>
      <c r="S89" s="18"/>
      <c r="T89" s="18"/>
      <c r="U89" s="18"/>
      <c r="V89" s="18"/>
      <c r="W89" s="18"/>
      <c r="X89" s="18"/>
      <c r="Y89" s="18"/>
      <c r="AD89" s="17"/>
      <c r="AE89" s="89">
        <v>74</v>
      </c>
      <c r="AF89" s="89">
        <f>[2]!obGet([2]!obCall("",$AE$10, "getTime",[2]!obMake("", "int", AE89)))</f>
        <v>7.3999999999999995</v>
      </c>
      <c r="AG89" s="52"/>
      <c r="AH89" s="89" t="str">
        <f>[2]!obCall("underlyingModelFromNPVAndDefault"&amp;AE89, $AH$10, "getUnderlying",  [2]!obMake("", "int", AE89), [2]!obMake("","int", 0))</f>
        <v>underlyingModelFromNPVAndDefault74 
[7516]</v>
      </c>
      <c r="AI89" s="89">
        <f>[2]!obGet([2]!obCall("",AH89,"get", $AV$10))</f>
        <v>-4.6690244756531954E-2</v>
      </c>
      <c r="AJ89" s="52"/>
      <c r="AK89" s="89" t="str">
        <f>[2]!obCall("numeraireFromNPVAndDefaultCorr"&amp;AE89, $T$54, "getNumeraire",  [2]!obMake("", "int", AE89))</f>
        <v>numeraireFromNPVAndDefaultCorr74 
[6623]</v>
      </c>
      <c r="AL89" s="89">
        <f>[2]!obGet([2]!obCall("",AK89,"get", $AV$10))</f>
        <v>0.88469073320495384</v>
      </c>
      <c r="AM89" s="18"/>
      <c r="AN89" s="89" t="str">
        <f>[2]!obCall("zcbondFairPrice"&amp;AE89, $AN$10, "getZeroCouponBond", [2]!obMake("", "double",AF89), [2]!obMake("", "double", $AF$115))</f>
        <v>zcbondFairPrice74 
[8156]</v>
      </c>
      <c r="AO89" s="89">
        <f>[2]!obGet([2]!obCall("", AN89, "get",$AV$10))</f>
        <v>1.008709630729774</v>
      </c>
      <c r="AP89" s="52"/>
      <c r="AQ89" s="89" t="str">
        <f>[2]!obCall("couponBondPrice"&amp;AE89,  $AH$10,"getFairValue", [2]!obMake("","int",AE89) )</f>
        <v>couponBondPrice74 
[7888]</v>
      </c>
      <c r="AR89" s="89">
        <f>[2]!obGet([2]!obCall("",  AQ89,"get", $AV$10))</f>
        <v>4.0318064501959521</v>
      </c>
      <c r="AS89" s="52"/>
      <c r="AT89" s="89">
        <f t="shared" si="1"/>
        <v>4.5573060719083109</v>
      </c>
      <c r="AU89" s="18"/>
      <c r="AV89" s="89" t="str">
        <f>[2]!obCall("intensityCorrelation"&amp;AE89, $T$54, "getIntensity", [2]!obMake("", "int", AE89))</f>
        <v>intensityCorrelation74 
[7349]</v>
      </c>
      <c r="AW89" s="89">
        <f>[2]!obGet([2]!obCall("", AV89, "get",$AV$10))</f>
        <v>7.6410054491924308E-3</v>
      </c>
      <c r="AX89" s="52"/>
      <c r="AY89" s="89" t="str">
        <f>[2]!obCall("expOfIntegratedIntensityCorrelation"&amp;AE89, $T$54, "getExpOfIntegratedIntensity", [2]!obMake("", "int", AE89))</f>
        <v>expOfIntegratedIntensityCorrelation74 
[6950]</v>
      </c>
      <c r="AZ89" s="89">
        <f>[2]!obGet([2]!obCall("", AY89, "get",$AV$10))</f>
        <v>1.0544485238388452</v>
      </c>
      <c r="BA89" s="18"/>
      <c r="BB89" s="89" t="str">
        <f>[2]!obCall("intensityLando"&amp;AE89, $W$53, "getIntensity", [2]!obMake("", "int", AE89))</f>
        <v>intensityLando74 
[5722]</v>
      </c>
      <c r="BC89" s="89">
        <f>[2]!obGet([2]!obCall("", BB89, "get",$AV$10))</f>
        <v>1E-3</v>
      </c>
      <c r="BD89" s="52"/>
      <c r="BE89" s="89" t="str">
        <f>[2]!obCall("expOfIntegratedIntensityLando"&amp;AE89, $W$53, "getExpOfIntegratedIntensity", [2]!obMake("", "int", AE89))</f>
        <v>expOfIntegratedIntensityLando74 
[5490]</v>
      </c>
      <c r="BF89" s="89">
        <f>[2]!obGet([2]!obCall("", BE89, "get",$AV$10))</f>
        <v>1.0232559183142271</v>
      </c>
      <c r="BG89" s="19"/>
    </row>
    <row r="90" spans="1:72" x14ac:dyDescent="0.3">
      <c r="K90" s="17"/>
      <c r="L90" s="55">
        <v>0.05</v>
      </c>
      <c r="M90" s="56">
        <v>0.03</v>
      </c>
      <c r="N90" s="52"/>
      <c r="O90" s="18"/>
      <c r="P90" s="18"/>
      <c r="Q90" s="19"/>
      <c r="S90" s="18"/>
      <c r="T90" s="18"/>
      <c r="U90" s="18"/>
      <c r="V90" s="18"/>
      <c r="W90" s="18"/>
      <c r="X90" s="18"/>
      <c r="Y90" s="18"/>
      <c r="AD90" s="17"/>
      <c r="AE90" s="89">
        <v>75</v>
      </c>
      <c r="AF90" s="89">
        <f>[2]!obGet([2]!obCall("",$AE$10, "getTime",[2]!obMake("", "int", AE90)))</f>
        <v>7.5</v>
      </c>
      <c r="AG90" s="52"/>
      <c r="AH90" s="89" t="str">
        <f>[2]!obCall("underlyingModelFromNPVAndDefault"&amp;AE90, $AH$10, "getUnderlying",  [2]!obMake("", "int", AE90), [2]!obMake("","int", 0))</f>
        <v>underlyingModelFromNPVAndDefault75 
[7659]</v>
      </c>
      <c r="AI90" s="89">
        <f>[2]!obGet([2]!obCall("",AH90,"get", $AV$10))</f>
        <v>-5.9691049769896032E-2</v>
      </c>
      <c r="AJ90" s="52"/>
      <c r="AK90" s="89" t="str">
        <f>[2]!obCall("numeraireFromNPVAndDefaultCorr"&amp;AE90, $T$54, "getNumeraire",  [2]!obMake("", "int", AE90))</f>
        <v>numeraireFromNPVAndDefaultCorr75 
[6985]</v>
      </c>
      <c r="AL90" s="89">
        <f>[2]!obGet([2]!obCall("",AK90,"get", $AV$10))</f>
        <v>0.88290239517007951</v>
      </c>
      <c r="AM90" s="18"/>
      <c r="AN90" s="89" t="str">
        <f>[2]!obCall("zcbondFairPrice"&amp;AE90, $AN$10, "getZeroCouponBond", [2]!obMake("", "double",AF90), [2]!obMake("", "double", $AF$115))</f>
        <v>zcbondFairPrice75 
[8414]</v>
      </c>
      <c r="AO90" s="89">
        <f>[2]!obGet([2]!obCall("", AN90, "get",$AV$10))</f>
        <v>1.0392750902568473</v>
      </c>
      <c r="AP90" s="52"/>
      <c r="AQ90" s="89" t="str">
        <f>[2]!obCall("couponBondPrice"&amp;AE90,  $AH$10,"getFairValue", [2]!obMake("","int",AE90) )</f>
        <v>couponBondPrice75 
[7844]</v>
      </c>
      <c r="AR90" s="89">
        <f>[2]!obGet([2]!obCall("",  AQ90,"get", $AV$10))</f>
        <v>4.1168785399738059</v>
      </c>
      <c r="AS90" s="52"/>
      <c r="AT90" s="89">
        <f t="shared" si="1"/>
        <v>4.6628920280375317</v>
      </c>
      <c r="AU90" s="18"/>
      <c r="AV90" s="89" t="str">
        <f>[2]!obCall("intensityCorrelation"&amp;AE90, $T$54, "getIntensity", [2]!obMake("", "int", AE90))</f>
        <v>intensityCorrelation75 
[7294]</v>
      </c>
      <c r="AW90" s="89">
        <f>[2]!obGet([2]!obCall("", AV90, "get",$AV$10))</f>
        <v>8.3112568585173123E-3</v>
      </c>
      <c r="AX90" s="52"/>
      <c r="AY90" s="89" t="str">
        <f>[2]!obCall("expOfIntegratedIntensityCorrelation"&amp;AE90, $T$54, "getExpOfIntegratedIntensity", [2]!obMake("", "int", AE90))</f>
        <v>expOfIntegratedIntensityCorrelation75 
[7129]</v>
      </c>
      <c r="AZ90" s="89">
        <f>[2]!obGet([2]!obCall("", AY90, "get",$AV$10))</f>
        <v>1.0552899013132062</v>
      </c>
      <c r="BA90" s="18"/>
      <c r="BB90" s="89" t="str">
        <f>[2]!obCall("intensityLando"&amp;AE90, $W$53, "getIntensity", [2]!obMake("", "int", AE90))</f>
        <v>intensityLando75 
[5798]</v>
      </c>
      <c r="BC90" s="89">
        <f>[2]!obGet([2]!obCall("", BB90, "get",$AV$10))</f>
        <v>1E-3</v>
      </c>
      <c r="BD90" s="52"/>
      <c r="BE90" s="89" t="str">
        <f>[2]!obCall("expOfIntegratedIntensityLando"&amp;AE90, $W$53, "getExpOfIntegratedIntensity", [2]!obMake("", "int", AE90))</f>
        <v>expOfIntegratedIntensityLando75 
[5668]</v>
      </c>
      <c r="BF90" s="89">
        <f>[2]!obGet([2]!obCall("", BE90, "get",$AV$10))</f>
        <v>1.0233582490225088</v>
      </c>
      <c r="BG90" s="19"/>
    </row>
    <row r="91" spans="1:72" x14ac:dyDescent="0.3">
      <c r="K91" s="17"/>
      <c r="L91" s="55">
        <v>0.05</v>
      </c>
      <c r="M91" s="56">
        <v>0.03</v>
      </c>
      <c r="N91" s="52"/>
      <c r="O91" s="18"/>
      <c r="P91" s="18"/>
      <c r="Q91" s="19"/>
      <c r="AD91" s="17"/>
      <c r="AE91" s="89">
        <v>76</v>
      </c>
      <c r="AF91" s="89">
        <f>[2]!obGet([2]!obCall("",$AE$10, "getTime",[2]!obMake("", "int", AE91)))</f>
        <v>7.6</v>
      </c>
      <c r="AG91" s="52"/>
      <c r="AH91" s="89" t="str">
        <f>[2]!obCall("underlyingModelFromNPVAndDefault"&amp;AE91, $AH$10, "getUnderlying",  [2]!obMake("", "int", AE91), [2]!obMake("","int", 0))</f>
        <v>underlyingModelFromNPVAndDefault76 
[7708]</v>
      </c>
      <c r="AI91" s="89">
        <f>[2]!obGet([2]!obCall("",AH91,"get", $AV$10))</f>
        <v>-5.4264365222839513E-2</v>
      </c>
      <c r="AJ91" s="52"/>
      <c r="AK91" s="89" t="str">
        <f>[2]!obCall("numeraireFromNPVAndDefaultCorr"&amp;AE91, $T$54, "getNumeraire",  [2]!obMake("", "int", AE91))</f>
        <v>numeraireFromNPVAndDefaultCorr76 
[7415]</v>
      </c>
      <c r="AL91" s="89">
        <f>[2]!obGet([2]!obCall("",AK91,"get", $AV$10))</f>
        <v>0.88086457561212383</v>
      </c>
      <c r="AM91" s="18"/>
      <c r="AN91" s="89" t="str">
        <f>[2]!obCall("zcbondFairPrice"&amp;AE91, $AN$10, "getZeroCouponBond", [2]!obMake("", "double",AF91), [2]!obMake("", "double", $AF$115))</f>
        <v>zcbondFairPrice76 
[8480]</v>
      </c>
      <c r="AO91" s="89">
        <f>[2]!obGet([2]!obCall("", AN91, "get",$AV$10))</f>
        <v>1.024737596147949</v>
      </c>
      <c r="AP91" s="52"/>
      <c r="AQ91" s="89" t="str">
        <f>[2]!obCall("couponBondPrice"&amp;AE91,  $AH$10,"getFairValue", [2]!obMake("","int",AE91) )</f>
        <v>couponBondPrice76 
[7799]</v>
      </c>
      <c r="AR91" s="89">
        <f>[2]!obGet([2]!obCall("",  AQ91,"get", $AV$10))</f>
        <v>4.0739955755833046</v>
      </c>
      <c r="AS91" s="52"/>
      <c r="AT91" s="89">
        <f t="shared" si="1"/>
        <v>4.6249964959167915</v>
      </c>
      <c r="AU91" s="18"/>
      <c r="AV91" s="89" t="str">
        <f>[2]!obCall("intensityCorrelation"&amp;AE91, $T$54, "getIntensity", [2]!obMake("", "int", AE91))</f>
        <v>intensityCorrelation76 
[7336]</v>
      </c>
      <c r="AW91" s="89">
        <f>[2]!obGet([2]!obCall("", AV91, "get",$AV$10))</f>
        <v>7.9679965922062924E-3</v>
      </c>
      <c r="AX91" s="52"/>
      <c r="AY91" s="89" t="str">
        <f>[2]!obCall("expOfIntegratedIntensityCorrelation"&amp;AE91, $T$54, "getExpOfIntegratedIntensity", [2]!obMake("", "int", AE91))</f>
        <v>expOfIntegratedIntensityCorrelation76 
[6762]</v>
      </c>
      <c r="AZ91" s="89">
        <f>[2]!obGet([2]!obCall("", AY91, "get",$AV$10))</f>
        <v>1.0561492175798179</v>
      </c>
      <c r="BA91" s="18"/>
      <c r="BB91" s="89" t="str">
        <f>[2]!obCall("intensityLando"&amp;AE91, $W$53, "getIntensity", [2]!obMake("", "int", AE91))</f>
        <v>intensityLando76 
[5592]</v>
      </c>
      <c r="BC91" s="89">
        <f>[2]!obGet([2]!obCall("", BB91, "get",$AV$10))</f>
        <v>1E-3</v>
      </c>
      <c r="BD91" s="52"/>
      <c r="BE91" s="89" t="str">
        <f>[2]!obCall("expOfIntegratedIntensityLando"&amp;AE91, $W$53, "getExpOfIntegratedIntensity", [2]!obMake("", "int", AE91))</f>
        <v>expOfIntegratedIntensityLando76 
[5736]</v>
      </c>
      <c r="BF91" s="89">
        <f>[2]!obGet([2]!obCall("", BE91, "get",$AV$10))</f>
        <v>1.0234605899643729</v>
      </c>
      <c r="BG91" s="19"/>
    </row>
    <row r="92" spans="1:72" x14ac:dyDescent="0.3">
      <c r="K92" s="17"/>
      <c r="L92" s="55">
        <v>0.05</v>
      </c>
      <c r="M92" s="56">
        <v>0.03</v>
      </c>
      <c r="N92" s="52"/>
      <c r="O92" s="18"/>
      <c r="P92" s="18"/>
      <c r="Q92" s="19"/>
      <c r="AD92" s="17"/>
      <c r="AE92" s="89">
        <v>77</v>
      </c>
      <c r="AF92" s="89">
        <f>[2]!obGet([2]!obCall("",$AE$10, "getTime",[2]!obMake("", "int", AE92)))</f>
        <v>7.7</v>
      </c>
      <c r="AG92" s="52"/>
      <c r="AH92" s="89" t="str">
        <f>[2]!obCall("underlyingModelFromNPVAndDefault"&amp;AE92, $AH$10, "getUnderlying",  [2]!obMake("", "int", AE92), [2]!obMake("","int", 0))</f>
        <v>underlyingModelFromNPVAndDefault77 
[7805]</v>
      </c>
      <c r="AI92" s="89">
        <f>[2]!obGet([2]!obCall("",AH92,"get", $AV$10))</f>
        <v>-5.8637776713614378E-2</v>
      </c>
      <c r="AJ92" s="52"/>
      <c r="AK92" s="89" t="str">
        <f>[2]!obCall("numeraireFromNPVAndDefaultCorr"&amp;AE92, $T$54, "getNumeraire",  [2]!obMake("", "int", AE92))</f>
        <v>numeraireFromNPVAndDefaultCorr77 
[6796]</v>
      </c>
      <c r="AL92" s="89">
        <f>[2]!obGet([2]!obCall("",AK92,"get", $AV$10))</f>
        <v>0.879117448785667</v>
      </c>
      <c r="AM92" s="18"/>
      <c r="AN92" s="89" t="str">
        <f>[2]!obCall("zcbondFairPrice"&amp;AE92, $AN$10, "getZeroCouponBond", [2]!obMake("", "double",AF92), [2]!obMake("", "double", $AF$115))</f>
        <v>zcbondFairPrice77 
[8489]</v>
      </c>
      <c r="AO92" s="89">
        <f>[2]!obGet([2]!obCall("", AN92, "get",$AV$10))</f>
        <v>1.033172291549008</v>
      </c>
      <c r="AP92" s="52"/>
      <c r="AQ92" s="89" t="str">
        <f>[2]!obCall("couponBondPrice"&amp;AE92,  $AH$10,"getFairValue", [2]!obMake("","int",AE92) )</f>
        <v>couponBondPrice77 
[7664]</v>
      </c>
      <c r="AR92" s="89">
        <f>[2]!obGet([2]!obCall("",  AQ92,"get", $AV$10))</f>
        <v>4.0947492752133261</v>
      </c>
      <c r="AS92" s="52"/>
      <c r="AT92" s="89">
        <f t="shared" si="1"/>
        <v>4.6577954753024651</v>
      </c>
      <c r="AU92" s="18"/>
      <c r="AV92" s="89" t="str">
        <f>[2]!obCall("intensityCorrelation"&amp;AE92, $T$54, "getIntensity", [2]!obMake("", "int", AE92))</f>
        <v>intensityCorrelation77 
[7146]</v>
      </c>
      <c r="AW92" s="89">
        <f>[2]!obGet([2]!obCall("", AV92, "get",$AV$10))</f>
        <v>7.8379255078541953E-3</v>
      </c>
      <c r="AX92" s="52"/>
      <c r="AY92" s="89" t="str">
        <f>[2]!obCall("expOfIntegratedIntensityCorrelation"&amp;AE92, $T$54, "getExpOfIntegratedIntensity", [2]!obMake("", "int", AE92))</f>
        <v>expOfIntegratedIntensityCorrelation77 
[6712]</v>
      </c>
      <c r="AZ92" s="89">
        <f>[2]!obGet([2]!obCall("", AY92, "get",$AV$10))</f>
        <v>1.0569842180981424</v>
      </c>
      <c r="BA92" s="18"/>
      <c r="BB92" s="89" t="str">
        <f>[2]!obCall("intensityLando"&amp;AE92, $W$53, "getIntensity", [2]!obMake("", "int", AE92))</f>
        <v>intensityLando77 
[5778]</v>
      </c>
      <c r="BC92" s="89">
        <f>[2]!obGet([2]!obCall("", BB92, "get",$AV$10))</f>
        <v>1E-3</v>
      </c>
      <c r="BD92" s="52"/>
      <c r="BE92" s="89" t="str">
        <f>[2]!obCall("expOfIntegratedIntensityLando"&amp;AE92, $W$53, "getExpOfIntegratedIntensity", [2]!obMake("", "int", AE92))</f>
        <v>expOfIntegratedIntensityLando77 
[5766]</v>
      </c>
      <c r="BF92" s="89">
        <f>[2]!obGet([2]!obCall("", BE92, "get",$AV$10))</f>
        <v>1.0235629411408429</v>
      </c>
      <c r="BG92" s="19"/>
    </row>
    <row r="93" spans="1:72" x14ac:dyDescent="0.3">
      <c r="K93" s="17"/>
      <c r="L93" s="55">
        <v>0.05</v>
      </c>
      <c r="M93" s="56">
        <v>0.03</v>
      </c>
      <c r="N93" s="52"/>
      <c r="O93" s="18"/>
      <c r="P93" s="18"/>
      <c r="Q93" s="19"/>
      <c r="AD93" s="17"/>
      <c r="AE93" s="89">
        <v>78</v>
      </c>
      <c r="AF93" s="89">
        <f>[2]!obGet([2]!obCall("",$AE$10, "getTime",[2]!obMake("", "int", AE93)))</f>
        <v>7.8</v>
      </c>
      <c r="AG93" s="52"/>
      <c r="AH93" s="89" t="str">
        <f>[2]!obCall("underlyingModelFromNPVAndDefault"&amp;AE93, $AH$10, "getUnderlying",  [2]!obMake("", "int", AE93), [2]!obMake("","int", 0))</f>
        <v>underlyingModelFromNPVAndDefault78 
[7052]</v>
      </c>
      <c r="AI93" s="89">
        <f>[2]!obGet([2]!obCall("",AH93,"get", $AV$10))</f>
        <v>-4.888522485598612E-2</v>
      </c>
      <c r="AJ93" s="52"/>
      <c r="AK93" s="89" t="str">
        <f>[2]!obCall("numeraireFromNPVAndDefaultCorr"&amp;AE93, $T$54, "getNumeraire",  [2]!obMake("", "int", AE93))</f>
        <v>numeraireFromNPVAndDefaultCorr78 
[6979]</v>
      </c>
      <c r="AL93" s="89">
        <f>[2]!obGet([2]!obCall("",AK93,"get", $AV$10))</f>
        <v>0.87757059499732393</v>
      </c>
      <c r="AM93" s="18"/>
      <c r="AN93" s="89" t="str">
        <f>[2]!obCall("zcbondFairPrice"&amp;AE93, $AN$10, "getZeroCouponBond", [2]!obMake("", "double",AF93), [2]!obMake("", "double", $AF$115))</f>
        <v>zcbondFairPrice78 
[8366]</v>
      </c>
      <c r="AO93" s="89">
        <f>[2]!obGet([2]!obCall("", AN93, "get",$AV$10))</f>
        <v>1.0107064733364257</v>
      </c>
      <c r="AP93" s="52"/>
      <c r="AQ93" s="89" t="str">
        <f>[2]!obCall("couponBondPrice"&amp;AE93,  $AH$10,"getFairValue", [2]!obMake("","int",AE93) )</f>
        <v>couponBondPrice78 
[7032]</v>
      </c>
      <c r="AR93" s="89">
        <f>[2]!obGet([2]!obCall("",  AQ93,"get", $AV$10))</f>
        <v>4.032481313206179</v>
      </c>
      <c r="AS93" s="52"/>
      <c r="AT93" s="89">
        <f t="shared" si="1"/>
        <v>4.5950506274865281</v>
      </c>
      <c r="AU93" s="18"/>
      <c r="AV93" s="89" t="str">
        <f>[2]!obCall("intensityCorrelation"&amp;AE93, $T$54, "getIntensity", [2]!obMake("", "int", AE93))</f>
        <v>intensityCorrelation78 
[7401]</v>
      </c>
      <c r="AW93" s="89">
        <f>[2]!obGet([2]!obCall("", AV93, "get",$AV$10))</f>
        <v>7.7166698885441209E-3</v>
      </c>
      <c r="AX93" s="52"/>
      <c r="AY93" s="89" t="str">
        <f>[2]!obCall("expOfIntegratedIntensityCorrelation"&amp;AE93, $T$54, "getExpOfIntegratedIntensity", [2]!obMake("", "int", AE93))</f>
        <v>expOfIntegratedIntensityCorrelation78 
[6587]</v>
      </c>
      <c r="AZ93" s="89">
        <f>[2]!obGet([2]!obCall("", AY93, "get",$AV$10))</f>
        <v>1.0578065859393113</v>
      </c>
      <c r="BA93" s="18"/>
      <c r="BB93" s="89" t="str">
        <f>[2]!obCall("intensityLando"&amp;AE93, $W$53, "getIntensity", [2]!obMake("", "int", AE93))</f>
        <v>intensityLando78 
[5674]</v>
      </c>
      <c r="BC93" s="89">
        <f>[2]!obGet([2]!obCall("", BB93, "get",$AV$10))</f>
        <v>1E-3</v>
      </c>
      <c r="BD93" s="52"/>
      <c r="BE93" s="89" t="str">
        <f>[2]!obCall("expOfIntegratedIntensityLando"&amp;AE93, $W$53, "getExpOfIntegratedIntensity", [2]!obMake("", "int", AE93))</f>
        <v>expOfIntegratedIntensityLando78 
[5694]</v>
      </c>
      <c r="BF93" s="89">
        <f>[2]!obGet([2]!obCall("", BE93, "get",$AV$10))</f>
        <v>1.0236653025529423</v>
      </c>
      <c r="BG93" s="19"/>
    </row>
    <row r="94" spans="1:72" x14ac:dyDescent="0.3">
      <c r="K94" s="17"/>
      <c r="L94" s="55">
        <v>0.05</v>
      </c>
      <c r="M94" s="56">
        <v>0.03</v>
      </c>
      <c r="N94" s="52"/>
      <c r="O94" s="18"/>
      <c r="P94" s="18"/>
      <c r="Q94" s="19"/>
      <c r="AD94" s="17"/>
      <c r="AE94" s="89">
        <v>79</v>
      </c>
      <c r="AF94" s="89">
        <f>[2]!obGet([2]!obCall("",$AE$10, "getTime",[2]!obMake("", "int", AE94)))</f>
        <v>7.8999999999999995</v>
      </c>
      <c r="AG94" s="52"/>
      <c r="AH94" s="89" t="str">
        <f>[2]!obCall("underlyingModelFromNPVAndDefault"&amp;AE94, $AH$10, "getUnderlying",  [2]!obMake("", "int", AE94), [2]!obMake("","int", 0))</f>
        <v>underlyingModelFromNPVAndDefault79 
[7540]</v>
      </c>
      <c r="AI94" s="89">
        <f>[2]!obGet([2]!obCall("",AH94,"get", $AV$10))</f>
        <v>-4.5259387009294626E-2</v>
      </c>
      <c r="AJ94" s="52"/>
      <c r="AK94" s="89" t="str">
        <f>[2]!obCall("numeraireFromNPVAndDefaultCorr"&amp;AE94, $T$54, "getNumeraire",  [2]!obMake("", "int", AE94))</f>
        <v>numeraireFromNPVAndDefaultCorr79 
[7187]</v>
      </c>
      <c r="AL94" s="89">
        <f>[2]!obGet([2]!obCall("",AK94,"get", $AV$10))</f>
        <v>0.87705258514387485</v>
      </c>
      <c r="AM94" s="18"/>
      <c r="AN94" s="89" t="str">
        <f>[2]!obCall("zcbondFairPrice"&amp;AE94, $AN$10, "getZeroCouponBond", [2]!obMake("", "double",AF94), [2]!obMake("", "double", $AF$115))</f>
        <v>zcbondFairPrice79 
[8507]</v>
      </c>
      <c r="AO94" s="89">
        <f>[2]!obGet([2]!obCall("", AN94, "get",$AV$10))</f>
        <v>1.0026602815108705</v>
      </c>
      <c r="AP94" s="52"/>
      <c r="AQ94" s="89" t="str">
        <f>[2]!obCall("couponBondPrice"&amp;AE94,  $AH$10,"getFairValue", [2]!obMake("","int",AE94) )</f>
        <v>couponBondPrice79 
[7005]</v>
      </c>
      <c r="AR94" s="89">
        <f>[2]!obGet([2]!obCall("",  AQ94,"get", $AV$10))</f>
        <v>4.0102138677745964</v>
      </c>
      <c r="AS94" s="52"/>
      <c r="AT94" s="89">
        <f t="shared" si="1"/>
        <v>4.5723756314072626</v>
      </c>
      <c r="AU94" s="18"/>
      <c r="AV94" s="89" t="str">
        <f>[2]!obCall("intensityCorrelation"&amp;AE94, $T$54, "getIntensity", [2]!obMake("", "int", AE94))</f>
        <v>intensityCorrelation79 
[7393]</v>
      </c>
      <c r="AW94" s="89">
        <f>[2]!obGet([2]!obCall("", AV94, "get",$AV$10))</f>
        <v>7.8669855981934097E-3</v>
      </c>
      <c r="AX94" s="52"/>
      <c r="AY94" s="89" t="str">
        <f>[2]!obCall("expOfIntegratedIntensityCorrelation"&amp;AE94, $T$54, "getExpOfIntegratedIntensity", [2]!obMake("", "int", AE94))</f>
        <v>expOfIntegratedIntensityCorrelation79 
[6912]</v>
      </c>
      <c r="AZ94" s="89">
        <f>[2]!obGet([2]!obCall("", AY94, "get",$AV$10))</f>
        <v>1.0586311318039054</v>
      </c>
      <c r="BA94" s="18"/>
      <c r="BB94" s="89" t="str">
        <f>[2]!obCall("intensityLando"&amp;AE94, $W$53, "getIntensity", [2]!obMake("", "int", AE94))</f>
        <v>intensityLando79 
[5538]</v>
      </c>
      <c r="BC94" s="89">
        <f>[2]!obGet([2]!obCall("", BB94, "get",$AV$10))</f>
        <v>7.0243164680416637E-3</v>
      </c>
      <c r="BD94" s="52"/>
      <c r="BE94" s="89" t="str">
        <f>[2]!obCall("expOfIntegratedIntensityLando"&amp;AE94, $W$53, "getExpOfIntegratedIntensity", [2]!obMake("", "int", AE94))</f>
        <v>expOfIntegratedIntensityLando79 
[5786]</v>
      </c>
      <c r="BF94" s="89">
        <f>[2]!obGet([2]!obCall("", BE94, "get",$AV$10))</f>
        <v>1.0240760956730337</v>
      </c>
      <c r="BG94" s="19"/>
    </row>
    <row r="95" spans="1:72" x14ac:dyDescent="0.3">
      <c r="K95" s="17"/>
      <c r="L95" s="55">
        <v>0.05</v>
      </c>
      <c r="M95" s="56">
        <v>0.03</v>
      </c>
      <c r="N95" s="52"/>
      <c r="O95" s="18"/>
      <c r="P95" s="18"/>
      <c r="Q95" s="19"/>
      <c r="AD95" s="17"/>
      <c r="AE95" s="89">
        <v>80</v>
      </c>
      <c r="AF95" s="89">
        <f>[2]!obGet([2]!obCall("",$AE$10, "getTime",[2]!obMake("", "int", AE95)))</f>
        <v>8</v>
      </c>
      <c r="AG95" s="52"/>
      <c r="AH95" s="89" t="str">
        <f>[2]!obCall("underlyingModelFromNPVAndDefault"&amp;AE95, $AH$10, "getUnderlying",  [2]!obMake("", "int", AE95), [2]!obMake("","int", 0))</f>
        <v>underlyingModelFromNPVAndDefault80 
[7681]</v>
      </c>
      <c r="AI95" s="89">
        <f>[2]!obGet([2]!obCall("",AH95,"get", $AV$10))</f>
        <v>-4.6135375536051855E-2</v>
      </c>
      <c r="AJ95" s="52"/>
      <c r="AK95" s="89" t="str">
        <f>[2]!obCall("numeraireFromNPVAndDefaultCorr"&amp;AE95, $T$54, "getNumeraire",  [2]!obMake("", "int", AE95))</f>
        <v>numeraireFromNPVAndDefaultCorr80 
[7210]</v>
      </c>
      <c r="AL95" s="89">
        <f>[2]!obGet([2]!obCall("",AK95,"get", $AV$10))</f>
        <v>0.87615666699221162</v>
      </c>
      <c r="AM95" s="18"/>
      <c r="AN95" s="89" t="str">
        <f>[2]!obCall("zcbondFairPrice"&amp;AE95, $AN$10, "getZeroCouponBond", [2]!obMake("", "double",AF95), [2]!obMake("", "double", $AF$115))</f>
        <v>zcbondFairPrice80 
[8438]</v>
      </c>
      <c r="AO95" s="89">
        <f>[2]!obGet([2]!obCall("", AN95, "get",$AV$10))</f>
        <v>1.0039242963335657</v>
      </c>
      <c r="AP95" s="52"/>
      <c r="AQ95" s="89" t="str">
        <f>[2]!obCall("couponBondPrice"&amp;AE95,  $AH$10,"getFairValue", [2]!obMake("","int",AE95) )</f>
        <v>couponBondPrice80 
[7021]</v>
      </c>
      <c r="AR95" s="89">
        <f>[2]!obGet([2]!obCall("",  AQ95,"get", $AV$10))</f>
        <v>4.0124383944212756</v>
      </c>
      <c r="AS95" s="52"/>
      <c r="AT95" s="89">
        <f t="shared" si="1"/>
        <v>4.5795900956797073</v>
      </c>
      <c r="AU95" s="18"/>
      <c r="AV95" s="89" t="str">
        <f>[2]!obCall("intensityCorrelation"&amp;AE95, $T$54, "getIntensity", [2]!obMake("", "int", AE95))</f>
        <v>intensityCorrelation80 
[7199]</v>
      </c>
      <c r="AW95" s="89">
        <f>[2]!obGet([2]!obCall("", AV95, "get",$AV$10))</f>
        <v>7.7255915097737722E-3</v>
      </c>
      <c r="AX95" s="52"/>
      <c r="AY95" s="89" t="str">
        <f>[2]!obCall("expOfIntegratedIntensityCorrelation"&amp;AE95, $T$54, "getExpOfIntegratedIntensity", [2]!obMake("", "int", AE95))</f>
        <v>expOfIntegratedIntensityCorrelation80 
[7338]</v>
      </c>
      <c r="AZ95" s="89">
        <f>[2]!obGet([2]!obCall("", AY95, "get",$AV$10))</f>
        <v>1.059456792994306</v>
      </c>
      <c r="BA95" s="18"/>
      <c r="BB95" s="89" t="str">
        <f>[2]!obCall("intensityLando"&amp;AE95, $W$53, "getIntensity", [2]!obMake("", "int", AE95))</f>
        <v>intensityLando80 
[5598]</v>
      </c>
      <c r="BC95" s="89">
        <f>[2]!obGet([2]!obCall("", BB95, "get",$AV$10))</f>
        <v>7.5109222993205854E-3</v>
      </c>
      <c r="BD95" s="52"/>
      <c r="BE95" s="89" t="str">
        <f>[2]!obCall("expOfIntegratedIntensityLando"&amp;AE95, $W$53, "getExpOfIntegratedIntensity", [2]!obMake("", "int", AE95))</f>
        <v>expOfIntegratedIntensityLando80 
[5772]</v>
      </c>
      <c r="BF95" s="89">
        <f>[2]!obGet([2]!obCall("", BE95, "get",$AV$10))</f>
        <v>1.0248206257166397</v>
      </c>
      <c r="BG95" s="19"/>
    </row>
    <row r="96" spans="1:72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7"/>
      <c r="L96" s="55">
        <v>0.05</v>
      </c>
      <c r="M96" s="56">
        <v>0.03</v>
      </c>
      <c r="N96" s="52"/>
      <c r="O96" s="18"/>
      <c r="P96" s="18"/>
      <c r="Q96" s="19"/>
      <c r="V96" s="13"/>
      <c r="W96" s="13"/>
      <c r="X96" s="28"/>
      <c r="Y96" s="13"/>
      <c r="AD96" s="17"/>
      <c r="AE96" s="89">
        <v>81</v>
      </c>
      <c r="AF96" s="89">
        <f>[2]!obGet([2]!obCall("",$AE$10, "getTime",[2]!obMake("", "int", AE96)))</f>
        <v>8.1</v>
      </c>
      <c r="AG96" s="52"/>
      <c r="AH96" s="89" t="str">
        <f>[2]!obCall("underlyingModelFromNPVAndDefault"&amp;AE96, $AH$10, "getUnderlying",  [2]!obMake("", "int", AE96), [2]!obMake("","int", 0))</f>
        <v>underlyingModelFromNPVAndDefault81 
[7901]</v>
      </c>
      <c r="AI96" s="89">
        <f>[2]!obGet([2]!obCall("",AH96,"get", $AV$10))</f>
        <v>-4.3912677347358209E-2</v>
      </c>
      <c r="AJ96" s="52"/>
      <c r="AK96" s="89" t="str">
        <f>[2]!obCall("numeraireFromNPVAndDefaultCorr"&amp;AE96, $T$54, "getNumeraire",  [2]!obMake("", "int", AE96))</f>
        <v>numeraireFromNPVAndDefaultCorr81 
[7078]</v>
      </c>
      <c r="AL96" s="89">
        <f>[2]!obGet([2]!obCall("",AK96,"get", $AV$10))</f>
        <v>0.87547684970261552</v>
      </c>
      <c r="AM96" s="18"/>
      <c r="AN96" s="89" t="str">
        <f>[2]!obCall("zcbondFairPrice"&amp;AE96, $AN$10, "getZeroCouponBond", [2]!obMake("", "double",AF96), [2]!obMake("", "double", $AF$115))</f>
        <v>zcbondFairPrice81 
[8176]</v>
      </c>
      <c r="AO96" s="89">
        <f>[2]!obGet([2]!obCall("", AN96, "get",$AV$10))</f>
        <v>0.99943649932261502</v>
      </c>
      <c r="AP96" s="52"/>
      <c r="AQ96" s="89" t="str">
        <f>[2]!obCall("couponBondPrice"&amp;AE96,  $AH$10,"getFairValue", [2]!obMake("","int",AE96) )</f>
        <v>couponBondPrice81 
[7520]</v>
      </c>
      <c r="AR96" s="89">
        <f>[2]!obGet([2]!obCall("",  AQ96,"get", $AV$10))</f>
        <v>3.0009488528344339</v>
      </c>
      <c r="AS96" s="52"/>
      <c r="AT96" s="89">
        <f t="shared" si="1"/>
        <v>3.4277877865688908</v>
      </c>
      <c r="AU96" s="18"/>
      <c r="AV96" s="89" t="str">
        <f>[2]!obCall("intensityCorrelation"&amp;AE96, $T$54, "getIntensity", [2]!obMake("", "int", AE96))</f>
        <v>intensityCorrelation81 
[7168]</v>
      </c>
      <c r="AW96" s="89">
        <f>[2]!obGet([2]!obCall("", AV96, "get",$AV$10))</f>
        <v>7.6041992729229029E-3</v>
      </c>
      <c r="AX96" s="52"/>
      <c r="AY96" s="89" t="str">
        <f>[2]!obCall("expOfIntegratedIntensityCorrelation"&amp;AE96, $T$54, "getExpOfIntegratedIntensity", [2]!obMake("", "int", AE96))</f>
        <v>expOfIntegratedIntensityCorrelation81 
[7160]</v>
      </c>
      <c r="AZ96" s="89">
        <f>[2]!obGet([2]!obCall("", AY96, "get",$AV$10))</f>
        <v>1.0602691668415563</v>
      </c>
      <c r="BA96" s="18"/>
      <c r="BB96" s="89" t="str">
        <f>[2]!obCall("intensityLando"&amp;AE96, $W$53, "getIntensity", [2]!obMake("", "int", AE96))</f>
        <v>intensityLando81 
[5532]</v>
      </c>
      <c r="BC96" s="89">
        <f>[2]!obGet([2]!obCall("", BB96, "get",$AV$10))</f>
        <v>1.3321656120326521E-2</v>
      </c>
      <c r="BD96" s="52"/>
      <c r="BE96" s="89" t="str">
        <f>[2]!obCall("expOfIntegratedIntensityLando"&amp;AE96, $W$53, "getExpOfIntegratedIntensity", [2]!obMake("", "int", AE96))</f>
        <v>expOfIntegratedIntensityLando81 
[5504]</v>
      </c>
      <c r="BF96" s="89">
        <f>[2]!obGet([2]!obCall("", BE96, "get",$AV$10))</f>
        <v>1.0258886646727703</v>
      </c>
      <c r="BG96" s="19"/>
    </row>
    <row r="97" spans="1:59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7"/>
      <c r="L97" s="55">
        <v>0.05</v>
      </c>
      <c r="M97" s="56">
        <v>0.03</v>
      </c>
      <c r="N97" s="52"/>
      <c r="O97" s="18"/>
      <c r="P97" s="18"/>
      <c r="Q97" s="19"/>
      <c r="V97" s="13"/>
      <c r="W97" s="13"/>
      <c r="X97" s="30"/>
      <c r="Y97" s="13"/>
      <c r="AD97" s="17"/>
      <c r="AE97" s="89">
        <v>82</v>
      </c>
      <c r="AF97" s="89">
        <f>[2]!obGet([2]!obCall("",$AE$10, "getTime",[2]!obMake("", "int", AE97)))</f>
        <v>8.1999999999999993</v>
      </c>
      <c r="AG97" s="52"/>
      <c r="AH97" s="89" t="str">
        <f>[2]!obCall("underlyingModelFromNPVAndDefault"&amp;AE97, $AH$10, "getUnderlying",  [2]!obMake("", "int", AE97), [2]!obMake("","int", 0))</f>
        <v>underlyingModelFromNPVAndDefault82 
[7591]</v>
      </c>
      <c r="AI97" s="89">
        <f>[2]!obGet([2]!obCall("",AH97,"get", $AV$10))</f>
        <v>-4.005714372267058E-2</v>
      </c>
      <c r="AJ97" s="52"/>
      <c r="AK97" s="89" t="str">
        <f>[2]!obCall("numeraireFromNPVAndDefaultCorr"&amp;AE97, $T$54, "getNumeraire",  [2]!obMake("", "int", AE97))</f>
        <v>numeraireFromNPVAndDefaultCorr82 
[7109]</v>
      </c>
      <c r="AL97" s="89">
        <f>[2]!obGet([2]!obCall("",AK97,"get", $AV$10))</f>
        <v>0.87509315808838739</v>
      </c>
      <c r="AM97" s="18"/>
      <c r="AN97" s="89" t="str">
        <f>[2]!obCall("zcbondFairPrice"&amp;AE97, $AN$10, "getZeroCouponBond", [2]!obMake("", "double",AF97), [2]!obMake("", "double", $AF$115))</f>
        <v>zcbondFairPrice82 
[8221]</v>
      </c>
      <c r="AO97" s="89">
        <f>[2]!obGet([2]!obCall("", AN97, "get",$AV$10))</f>
        <v>0.99260824628995081</v>
      </c>
      <c r="AP97" s="52"/>
      <c r="AQ97" s="89" t="str">
        <f>[2]!obCall("couponBondPrice"&amp;AE97,  $AH$10,"getFairValue", [2]!obMake("","int",AE97) )</f>
        <v>couponBondPrice82 
[7656]</v>
      </c>
      <c r="AR97" s="89">
        <f>[2]!obGet([2]!obCall("",  AQ97,"get", $AV$10))</f>
        <v>2.9839527999446007</v>
      </c>
      <c r="AS97" s="52"/>
      <c r="AT97" s="89">
        <f t="shared" si="1"/>
        <v>3.4098687349618282</v>
      </c>
      <c r="AU97" s="18"/>
      <c r="AV97" s="89" t="str">
        <f>[2]!obCall("intensityCorrelation"&amp;AE97, $T$54, "getIntensity", [2]!obMake("", "int", AE97))</f>
        <v>intensityCorrelation82 
[6876]</v>
      </c>
      <c r="AW97" s="89">
        <f>[2]!obGet([2]!obCall("", AV97, "get",$AV$10))</f>
        <v>7.3762044620753579E-3</v>
      </c>
      <c r="AX97" s="52"/>
      <c r="AY97" s="89" t="str">
        <f>[2]!obCall("expOfIntegratedIntensityCorrelation"&amp;AE97, $T$54, "getExpOfIntegratedIntensity", [2]!obMake("", "int", AE97))</f>
        <v>expOfIntegratedIntensityCorrelation82 
[7157]</v>
      </c>
      <c r="AZ97" s="89">
        <f>[2]!obGet([2]!obCall("", AY97, "get",$AV$10))</f>
        <v>1.0610636273472442</v>
      </c>
      <c r="BA97" s="18"/>
      <c r="BB97" s="89" t="str">
        <f>[2]!obCall("intensityLando"&amp;AE97, $W$53, "getIntensity", [2]!obMake("", "int", AE97))</f>
        <v>intensityLando82 
[5650]</v>
      </c>
      <c r="BC97" s="89">
        <f>[2]!obGet([2]!obCall("", BB97, "get",$AV$10))</f>
        <v>1E-3</v>
      </c>
      <c r="BD97" s="52"/>
      <c r="BE97" s="89" t="str">
        <f>[2]!obCall("expOfIntegratedIntensityLando"&amp;AE97, $W$53, "getExpOfIntegratedIntensity", [2]!obMake("", "int", AE97))</f>
        <v>expOfIntegratedIntensityLando82 
[5508]</v>
      </c>
      <c r="BF97" s="89">
        <f>[2]!obGet([2]!obCall("", BE97, "get",$AV$10))</f>
        <v>1.0266235489940405</v>
      </c>
      <c r="BG97" s="19"/>
    </row>
    <row r="98" spans="1:59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7"/>
      <c r="L98" s="55">
        <v>0.05</v>
      </c>
      <c r="M98" s="56">
        <v>0.03</v>
      </c>
      <c r="N98" s="52"/>
      <c r="O98" s="18"/>
      <c r="P98" s="18"/>
      <c r="Q98" s="19"/>
      <c r="V98" s="13"/>
      <c r="W98" s="13"/>
      <c r="X98" s="13"/>
      <c r="Y98" s="13"/>
      <c r="AD98" s="17"/>
      <c r="AE98" s="89">
        <v>83</v>
      </c>
      <c r="AF98" s="89">
        <f>[2]!obGet([2]!obCall("",$AE$10, "getTime",[2]!obMake("", "int", AE98)))</f>
        <v>8.2999999999999989</v>
      </c>
      <c r="AG98" s="52"/>
      <c r="AH98" s="89" t="str">
        <f>[2]!obCall("underlyingModelFromNPVAndDefault"&amp;AE98, $AH$10, "getUnderlying",  [2]!obMake("", "int", AE98), [2]!obMake("","int", 0))</f>
        <v>underlyingModelFromNPVAndDefault83 
[7582]</v>
      </c>
      <c r="AI98" s="89">
        <f>[2]!obGet([2]!obCall("",AH98,"get", $AV$10))</f>
        <v>-3.5827338680023441E-2</v>
      </c>
      <c r="AJ98" s="52"/>
      <c r="AK98" s="89" t="str">
        <f>[2]!obCall("numeraireFromNPVAndDefaultCorr"&amp;AE98, $T$54, "getNumeraire",  [2]!obMake("", "int", AE98))</f>
        <v>numeraireFromNPVAndDefaultCorr83 
[7214]</v>
      </c>
      <c r="AL98" s="89">
        <f>[2]!obGet([2]!obCall("",AK98,"get", $AV$10))</f>
        <v>0.8755332409021247</v>
      </c>
      <c r="AM98" s="18"/>
      <c r="AN98" s="89" t="str">
        <f>[2]!obCall("zcbondFairPrice"&amp;AE98, $AN$10, "getZeroCouponBond", [2]!obMake("", "double",AF98), [2]!obMake("", "double", $AF$115))</f>
        <v>zcbondFairPrice83 
[8311]</v>
      </c>
      <c r="AO98" s="89">
        <f>[2]!obGet([2]!obCall("", AN98, "get",$AV$10))</f>
        <v>0.98595201676995303</v>
      </c>
      <c r="AP98" s="52"/>
      <c r="AQ98" s="89" t="str">
        <f>[2]!obCall("couponBondPrice"&amp;AE98,  $AH$10,"getFairValue", [2]!obMake("","int",AE98) )</f>
        <v>couponBondPrice83 
[7856]</v>
      </c>
      <c r="AR98" s="89">
        <f>[2]!obGet([2]!obCall("",  AQ98,"get", $AV$10))</f>
        <v>2.9678172165641672</v>
      </c>
      <c r="AS98" s="52"/>
      <c r="AT98" s="89">
        <f t="shared" si="1"/>
        <v>3.3897253444154929</v>
      </c>
      <c r="AU98" s="18"/>
      <c r="AV98" s="89" t="str">
        <f>[2]!obCall("intensityCorrelation"&amp;AE98, $T$54, "getIntensity", [2]!obMake("", "int", AE98))</f>
        <v>intensityCorrelation83 
[7330]</v>
      </c>
      <c r="AW98" s="89">
        <f>[2]!obGet([2]!obCall("", AV98, "get",$AV$10))</f>
        <v>7.2298771051097646E-3</v>
      </c>
      <c r="AX98" s="52"/>
      <c r="AY98" s="89" t="str">
        <f>[2]!obCall("expOfIntegratedIntensityCorrelation"&amp;AE98, $T$54, "getExpOfIntegratedIntensity", [2]!obMake("", "int", AE98))</f>
        <v>expOfIntegratedIntensityCorrelation83 
[6598]</v>
      </c>
      <c r="AZ98" s="89">
        <f>[2]!obGet([2]!obCall("", AY98, "get",$AV$10))</f>
        <v>1.0618388094665729</v>
      </c>
      <c r="BA98" s="18"/>
      <c r="BB98" s="89" t="str">
        <f>[2]!obCall("intensityLando"&amp;AE98, $W$53, "getIntensity", [2]!obMake("", "int", AE98))</f>
        <v>intensityLando83 
[5690]</v>
      </c>
      <c r="BC98" s="89">
        <f>[2]!obGet([2]!obCall("", BB98, "get",$AV$10))</f>
        <v>1E-3</v>
      </c>
      <c r="BD98" s="52"/>
      <c r="BE98" s="89" t="str">
        <f>[2]!obCall("expOfIntegratedIntensityLando"&amp;AE98, $W$53, "getExpOfIntegratedIntensity", [2]!obMake("", "int", AE98))</f>
        <v>expOfIntegratedIntensityLando83 
[5506]</v>
      </c>
      <c r="BF98" s="89">
        <f>[2]!obGet([2]!obCall("", BE98, "get",$AV$10))</f>
        <v>1.0267262164822288</v>
      </c>
      <c r="BG98" s="19"/>
    </row>
    <row r="99" spans="1:59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7"/>
      <c r="L99" s="55">
        <v>0.05</v>
      </c>
      <c r="M99" s="56">
        <v>0.03</v>
      </c>
      <c r="N99" s="52"/>
      <c r="O99" s="18"/>
      <c r="P99" s="18"/>
      <c r="Q99" s="19"/>
      <c r="V99" s="13"/>
      <c r="W99" s="13"/>
      <c r="X99" s="13"/>
      <c r="Y99" s="13"/>
      <c r="AD99" s="17"/>
      <c r="AE99" s="89">
        <v>84</v>
      </c>
      <c r="AF99" s="89">
        <f>[2]!obGet([2]!obCall("",$AE$10, "getTime",[2]!obMake("", "int", AE99)))</f>
        <v>8.4</v>
      </c>
      <c r="AG99" s="52"/>
      <c r="AH99" s="89" t="str">
        <f>[2]!obCall("underlyingModelFromNPVAndDefault"&amp;AE99, $AH$10, "getUnderlying",  [2]!obMake("", "int", AE99), [2]!obMake("","int", 0))</f>
        <v>underlyingModelFromNPVAndDefault84 
[7831]</v>
      </c>
      <c r="AI99" s="89">
        <f>[2]!obGet([2]!obCall("",AH99,"get", $AV$10))</f>
        <v>-2.3903159310996864E-2</v>
      </c>
      <c r="AJ99" s="52"/>
      <c r="AK99" s="89" t="str">
        <f>[2]!obCall("numeraireFromNPVAndDefaultCorr"&amp;AE99, $T$54, "getNumeraire",  [2]!obMake("", "int", AE99))</f>
        <v>numeraireFromNPVAndDefaultCorr84 
[6983]</v>
      </c>
      <c r="AL99" s="89">
        <f>[2]!obGet([2]!obCall("",AK99,"get", $AV$10))</f>
        <v>0.87683294020809621</v>
      </c>
      <c r="AM99" s="18"/>
      <c r="AN99" s="89" t="str">
        <f>[2]!obCall("zcbondFairPrice"&amp;AE99, $AN$10, "getZeroCouponBond", [2]!obMake("", "double",AF99), [2]!obMake("", "double", $AF$115))</f>
        <v>zcbondFairPrice84 
[8336]</v>
      </c>
      <c r="AO99" s="89">
        <f>[2]!obGet([2]!obCall("", AN99, "get",$AV$10))</f>
        <v>0.96860672248523583</v>
      </c>
      <c r="AP99" s="52"/>
      <c r="AQ99" s="89" t="str">
        <f>[2]!obCall("couponBondPrice"&amp;AE99,  $AH$10,"getFairValue", [2]!obMake("","int",AE99) )</f>
        <v>couponBondPrice84 
[7812]</v>
      </c>
      <c r="AR99" s="89">
        <f>[2]!obGet([2]!obCall("",  AQ99,"get", $AV$10))</f>
        <v>2.9266381054282529</v>
      </c>
      <c r="AS99" s="52"/>
      <c r="AT99" s="89">
        <f t="shared" si="1"/>
        <v>3.3377374083752858</v>
      </c>
      <c r="AU99" s="18"/>
      <c r="AV99" s="89" t="str">
        <f>[2]!obCall("intensityCorrelation"&amp;AE99, $T$54, "getIntensity", [2]!obMake("", "int", AE99))</f>
        <v>intensityCorrelation84 
[7270]</v>
      </c>
      <c r="AW99" s="89">
        <f>[2]!obGet([2]!obCall("", AV99, "get",$AV$10))</f>
        <v>6.8491181898098982E-3</v>
      </c>
      <c r="AX99" s="52"/>
      <c r="AY99" s="89" t="str">
        <f>[2]!obCall("expOfIntegratedIntensityCorrelation"&amp;AE99, $T$54, "getExpOfIntegratedIntensity", [2]!obMake("", "int", AE99))</f>
        <v>expOfIntegratedIntensityCorrelation84 
[7439]</v>
      </c>
      <c r="AZ99" s="89">
        <f>[2]!obGet([2]!obCall("", AY99, "get",$AV$10))</f>
        <v>1.0625865538030417</v>
      </c>
      <c r="BA99" s="18"/>
      <c r="BB99" s="89" t="str">
        <f>[2]!obCall("intensityLando"&amp;AE99, $W$53, "getIntensity", [2]!obMake("", "int", AE99))</f>
        <v>intensityLando84 
[5744]</v>
      </c>
      <c r="BC99" s="89">
        <f>[2]!obGet([2]!obCall("", BB99, "get",$AV$10))</f>
        <v>1E-3</v>
      </c>
      <c r="BD99" s="52"/>
      <c r="BE99" s="89" t="str">
        <f>[2]!obCall("expOfIntegratedIntensityLando"&amp;AE99, $W$53, "getExpOfIntegratedIntensity", [2]!obMake("", "int", AE99))</f>
        <v>expOfIntegratedIntensityLando84 
[5638]</v>
      </c>
      <c r="BF99" s="89">
        <f>[2]!obGet([2]!obCall("", BE99, "get",$AV$10))</f>
        <v>1.0268288942376793</v>
      </c>
      <c r="BG99" s="19"/>
    </row>
    <row r="100" spans="1:59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7"/>
      <c r="L100" s="55">
        <v>0.05</v>
      </c>
      <c r="M100" s="56">
        <v>0.03</v>
      </c>
      <c r="N100" s="52"/>
      <c r="O100" s="18"/>
      <c r="P100" s="18"/>
      <c r="Q100" s="19"/>
      <c r="U100" s="28"/>
      <c r="V100" s="13"/>
      <c r="W100" s="13"/>
      <c r="X100" s="13"/>
      <c r="Y100" s="13"/>
      <c r="AD100" s="17"/>
      <c r="AE100" s="89">
        <v>85</v>
      </c>
      <c r="AF100" s="89">
        <f>[2]!obGet([2]!obCall("",$AE$10, "getTime",[2]!obMake("", "int", AE100)))</f>
        <v>8.5</v>
      </c>
      <c r="AG100" s="52"/>
      <c r="AH100" s="89" t="str">
        <f>[2]!obCall("underlyingModelFromNPVAndDefault"&amp;AE100, $AH$10, "getUnderlying",  [2]!obMake("", "int", AE100), [2]!obMake("","int", 0))</f>
        <v>underlyingModelFromNPVAndDefault85 
[7842]</v>
      </c>
      <c r="AI100" s="89">
        <f>[2]!obGet([2]!obCall("",AH100,"get", $AV$10))</f>
        <v>-2.7759445289676048E-2</v>
      </c>
      <c r="AJ100" s="52"/>
      <c r="AK100" s="89" t="str">
        <f>[2]!obCall("numeraireFromNPVAndDefaultCorr"&amp;AE100, $T$54, "getNumeraire",  [2]!obMake("", "int", AE100))</f>
        <v>numeraireFromNPVAndDefaultCorr85 
[6617]</v>
      </c>
      <c r="AL100" s="89">
        <f>[2]!obGet([2]!obCall("",AK100,"get", $AV$10))</f>
        <v>0.8783877126337637</v>
      </c>
      <c r="AM100" s="18"/>
      <c r="AN100" s="89" t="str">
        <f>[2]!obCall("zcbondFairPrice"&amp;AE100, $AN$10, "getZeroCouponBond", [2]!obMake("", "double",AF100), [2]!obMake("", "double", $AF$115))</f>
        <v>zcbondFairPrice85 
[8426]</v>
      </c>
      <c r="AO100" s="89">
        <f>[2]!obGet([2]!obCall("", AN100, "get",$AV$10))</f>
        <v>0.97569951273309941</v>
      </c>
      <c r="AP100" s="52"/>
      <c r="AQ100" s="89" t="str">
        <f>[2]!obCall("couponBondPrice"&amp;AE100,  $AH$10,"getFairValue", [2]!obMake("","int",AE100) )</f>
        <v>couponBondPrice85 
[7496]</v>
      </c>
      <c r="AR100" s="89">
        <f>[2]!obGet([2]!obCall("",  AQ100,"get", $AV$10))</f>
        <v>2.9443928618125446</v>
      </c>
      <c r="AS100" s="52"/>
      <c r="AT100" s="89">
        <f t="shared" si="1"/>
        <v>3.3520424061762624</v>
      </c>
      <c r="AU100" s="18"/>
      <c r="AV100" s="89" t="str">
        <f>[2]!obCall("intensityCorrelation"&amp;AE100, $T$54, "getIntensity", [2]!obMake("", "int", AE100))</f>
        <v>intensityCorrelation85 
[7457]</v>
      </c>
      <c r="AW100" s="89">
        <f>[2]!obGet([2]!obCall("", AV100, "get",$AV$10))</f>
        <v>6.8856441212143136E-3</v>
      </c>
      <c r="AX100" s="52"/>
      <c r="AY100" s="89" t="str">
        <f>[2]!obCall("expOfIntegratedIntensityCorrelation"&amp;AE100, $T$54, "getExpOfIntegratedIntensity", [2]!obMake("", "int", AE100))</f>
        <v>expOfIntegratedIntensityCorrelation85 
[6777]</v>
      </c>
      <c r="AZ100" s="89">
        <f>[2]!obGet([2]!obCall("", AY100, "get",$AV$10))</f>
        <v>1.0633165231107955</v>
      </c>
      <c r="BA100" s="18"/>
      <c r="BB100" s="89" t="str">
        <f>[2]!obCall("intensityLando"&amp;AE100, $W$53, "getIntensity", [2]!obMake("", "int", AE100))</f>
        <v>intensityLando85 
[5808]</v>
      </c>
      <c r="BC100" s="89">
        <f>[2]!obGet([2]!obCall("", BB100, "get",$AV$10))</f>
        <v>1E-3</v>
      </c>
      <c r="BD100" s="52"/>
      <c r="BE100" s="89" t="str">
        <f>[2]!obCall("expOfIntegratedIntensityLando"&amp;AE100, $W$53, "getExpOfIntegratedIntensity", [2]!obMake("", "int", AE100))</f>
        <v>expOfIntegratedIntensityLando85 
[5760]</v>
      </c>
      <c r="BF100" s="89">
        <f>[2]!obGet([2]!obCall("", BE100, "get",$AV$10))</f>
        <v>1.0269315822614187</v>
      </c>
      <c r="BG100" s="19"/>
    </row>
    <row r="101" spans="1:59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7"/>
      <c r="L101" s="55">
        <v>0.05</v>
      </c>
      <c r="M101" s="56">
        <v>0.03</v>
      </c>
      <c r="N101" s="52"/>
      <c r="O101" s="18"/>
      <c r="P101" s="18"/>
      <c r="Q101" s="19"/>
      <c r="U101" s="13"/>
      <c r="V101" s="13"/>
      <c r="W101" s="13"/>
      <c r="X101" s="13"/>
      <c r="Y101" s="13"/>
      <c r="AD101" s="17"/>
      <c r="AE101" s="89">
        <v>86</v>
      </c>
      <c r="AF101" s="89">
        <f>[2]!obGet([2]!obCall("",$AE$10, "getTime",[2]!obMake("", "int", AE101)))</f>
        <v>8.6</v>
      </c>
      <c r="AG101" s="52"/>
      <c r="AH101" s="89" t="str">
        <f>[2]!obCall("underlyingModelFromNPVAndDefault"&amp;AE101, $AH$10, "getUnderlying",  [2]!obMake("", "int", AE101), [2]!obMake("","int", 0))</f>
        <v>underlyingModelFromNPVAndDefault86 
[7654]</v>
      </c>
      <c r="AI101" s="89">
        <f>[2]!obGet([2]!obCall("",AH101,"get", $AV$10))</f>
        <v>-4.0185598498372117E-2</v>
      </c>
      <c r="AJ101" s="52"/>
      <c r="AK101" s="89" t="str">
        <f>[2]!obCall("numeraireFromNPVAndDefaultCorr"&amp;AE101, $T$54, "getNumeraire",  [2]!obMake("", "int", AE101))</f>
        <v>numeraireFromNPVAndDefaultCorr86 
[7288]</v>
      </c>
      <c r="AL101" s="89">
        <f>[2]!obGet([2]!obCall("",AK101,"get", $AV$10))</f>
        <v>0.87928830063506302</v>
      </c>
      <c r="AM101" s="18"/>
      <c r="AN101" s="89" t="str">
        <f>[2]!obCall("zcbondFairPrice"&amp;AE101, $AN$10, "getZeroCouponBond", [2]!obMake("", "double",AF101), [2]!obMake("", "double", $AF$115))</f>
        <v>zcbondFairPrice86 
[8477]</v>
      </c>
      <c r="AO101" s="89">
        <f>[2]!obGet([2]!obCall("", AN101, "get",$AV$10))</f>
        <v>0.99362794464991044</v>
      </c>
      <c r="AP101" s="52"/>
      <c r="AQ101" s="89" t="str">
        <f>[2]!obCall("couponBondPrice"&amp;AE101,  $AH$10,"getFairValue", [2]!obMake("","int",AE101) )</f>
        <v>couponBondPrice86 
[7668]</v>
      </c>
      <c r="AR101" s="89">
        <f>[2]!obGet([2]!obCall("",  AQ101,"get", $AV$10))</f>
        <v>2.986499664205875</v>
      </c>
      <c r="AS101" s="52"/>
      <c r="AT101" s="89">
        <f t="shared" si="1"/>
        <v>3.3964965325353309</v>
      </c>
      <c r="AU101" s="18"/>
      <c r="AV101" s="89" t="str">
        <f>[2]!obCall("intensityCorrelation"&amp;AE101, $T$54, "getIntensity", [2]!obMake("", "int", AE101))</f>
        <v>intensityCorrelation86 
[7170]</v>
      </c>
      <c r="AW101" s="89">
        <f>[2]!obGet([2]!obCall("", AV101, "get",$AV$10))</f>
        <v>7.6038746670282409E-3</v>
      </c>
      <c r="AX101" s="52"/>
      <c r="AY101" s="89" t="str">
        <f>[2]!obCall("expOfIntegratedIntensityCorrelation"&amp;AE101, $T$54, "getExpOfIntegratedIntensity", [2]!obMake("", "int", AE101))</f>
        <v>expOfIntegratedIntensityCorrelation86 
[7448]</v>
      </c>
      <c r="AZ101" s="89">
        <f>[2]!obGet([2]!obCall("", AY101, "get",$AV$10))</f>
        <v>1.0640871494641881</v>
      </c>
      <c r="BA101" s="18"/>
      <c r="BB101" s="89" t="str">
        <f>[2]!obCall("intensityLando"&amp;AE101, $W$53, "getIntensity", [2]!obMake("", "int", AE101))</f>
        <v>intensityLando86 
[5758]</v>
      </c>
      <c r="BC101" s="89">
        <f>[2]!obGet([2]!obCall("", BB101, "get",$AV$10))</f>
        <v>1E-3</v>
      </c>
      <c r="BD101" s="52"/>
      <c r="BE101" s="89" t="str">
        <f>[2]!obCall("expOfIntegratedIntensityLando"&amp;AE101, $W$53, "getExpOfIntegratedIntensity", [2]!obMake("", "int", AE101))</f>
        <v>expOfIntegratedIntensityLando86 
[5620]</v>
      </c>
      <c r="BF101" s="89">
        <f>[2]!obGet([2]!obCall("", BE101, "get",$AV$10))</f>
        <v>1.0270342805544739</v>
      </c>
      <c r="BG101" s="19"/>
    </row>
    <row r="102" spans="1:59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7"/>
      <c r="L102" s="55">
        <v>0.05</v>
      </c>
      <c r="M102" s="56">
        <v>0.03</v>
      </c>
      <c r="N102" s="52"/>
      <c r="O102" s="18"/>
      <c r="P102" s="18"/>
      <c r="Q102" s="19"/>
      <c r="U102" s="13"/>
      <c r="V102" s="13"/>
      <c r="W102" s="13"/>
      <c r="X102" s="13"/>
      <c r="Y102" s="13"/>
      <c r="AD102" s="17"/>
      <c r="AE102" s="89">
        <v>87</v>
      </c>
      <c r="AF102" s="89">
        <f>[2]!obGet([2]!obCall("",$AE$10, "getTime",[2]!obMake("", "int", AE102)))</f>
        <v>8.6999999999999993</v>
      </c>
      <c r="AG102" s="52"/>
      <c r="AH102" s="89" t="str">
        <f>[2]!obCall("underlyingModelFromNPVAndDefault"&amp;AE102, $AH$10, "getUnderlying",  [2]!obMake("", "int", AE102), [2]!obMake("","int", 0))</f>
        <v>underlyingModelFromNPVAndDefault87 
[7771]</v>
      </c>
      <c r="AI102" s="89">
        <f>[2]!obGet([2]!obCall("",AH102,"get", $AV$10))</f>
        <v>-3.7486330435139242E-2</v>
      </c>
      <c r="AJ102" s="52"/>
      <c r="AK102" s="89" t="str">
        <f>[2]!obCall("numeraireFromNPVAndDefaultCorr"&amp;AE102, $T$54, "getNumeraire",  [2]!obMake("", "int", AE102))</f>
        <v>numeraireFromNPVAndDefaultCorr87 
[6810]</v>
      </c>
      <c r="AL102" s="89">
        <f>[2]!obGet([2]!obCall("",AK102,"get", $AV$10))</f>
        <v>0.8794452854249224</v>
      </c>
      <c r="AM102" s="18"/>
      <c r="AN102" s="89" t="str">
        <f>[2]!obCall("zcbondFairPrice"&amp;AE102, $AN$10, "getZeroCouponBond", [2]!obMake("", "double",AF102), [2]!obMake("", "double", $AF$115))</f>
        <v>zcbondFairPrice87 
[8492]</v>
      </c>
      <c r="AO102" s="89">
        <f>[2]!obGet([2]!obCall("", AN102, "get",$AV$10))</f>
        <v>0.99053588929566838</v>
      </c>
      <c r="AP102" s="52"/>
      <c r="AQ102" s="89" t="str">
        <f>[2]!obCall("couponBondPrice"&amp;AE102,  $AH$10,"getFairValue", [2]!obMake("","int",AE102) )</f>
        <v>couponBondPrice87 
[7749]</v>
      </c>
      <c r="AR102" s="89">
        <f>[2]!obGet([2]!obCall("",  AQ102,"get", $AV$10))</f>
        <v>2.9796718887791371</v>
      </c>
      <c r="AS102" s="52"/>
      <c r="AT102" s="89">
        <f t="shared" si="1"/>
        <v>3.3881265135663856</v>
      </c>
      <c r="AU102" s="18"/>
      <c r="AV102" s="89" t="str">
        <f>[2]!obCall("intensityCorrelation"&amp;AE102, $T$54, "getIntensity", [2]!obMake("", "int", AE102))</f>
        <v>intensityCorrelation87 
[6898]</v>
      </c>
      <c r="AW102" s="89">
        <f>[2]!obGet([2]!obCall("", AV102, "get",$AV$10))</f>
        <v>7.6750938999822172E-3</v>
      </c>
      <c r="AX102" s="52"/>
      <c r="AY102" s="89" t="str">
        <f>[2]!obCall("expOfIntegratedIntensityCorrelation"&amp;AE102, $T$54, "getExpOfIntegratedIntensity", [2]!obMake("", "int", AE102))</f>
        <v>expOfIntegratedIntensityCorrelation87 
[6725]</v>
      </c>
      <c r="AZ102" s="89">
        <f>[2]!obGet([2]!obCall("", AY102, "get",$AV$10))</f>
        <v>1.0649003677585176</v>
      </c>
      <c r="BA102" s="18"/>
      <c r="BB102" s="89" t="str">
        <f>[2]!obCall("intensityLando"&amp;AE102, $W$53, "getIntensity", [2]!obMake("", "int", AE102))</f>
        <v>intensityLando87 
[5680]</v>
      </c>
      <c r="BC102" s="89">
        <f>[2]!obGet([2]!obCall("", BB102, "get",$AV$10))</f>
        <v>1E-3</v>
      </c>
      <c r="BD102" s="52"/>
      <c r="BE102" s="89" t="str">
        <f>[2]!obCall("expOfIntegratedIntensityLando"&amp;AE102, $W$53, "getExpOfIntegratedIntensity", [2]!obMake("", "int", AE102))</f>
        <v>expOfIntegratedIntensityLando87 
[5682]</v>
      </c>
      <c r="BF102" s="89">
        <f>[2]!obGet([2]!obCall("", BE102, "get",$AV$10))</f>
        <v>1.0271369891178719</v>
      </c>
      <c r="BG102" s="19"/>
    </row>
    <row r="103" spans="1:59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7"/>
      <c r="L103" s="55">
        <v>0.05</v>
      </c>
      <c r="M103" s="56">
        <v>0.03</v>
      </c>
      <c r="N103" s="52"/>
      <c r="O103" s="18"/>
      <c r="P103" s="18"/>
      <c r="Q103" s="19"/>
      <c r="U103" s="13"/>
      <c r="V103" s="13"/>
      <c r="W103" s="13"/>
      <c r="X103" s="13"/>
      <c r="Y103" s="13"/>
      <c r="AD103" s="17"/>
      <c r="AE103" s="89">
        <v>88</v>
      </c>
      <c r="AF103" s="89">
        <f>[2]!obGet([2]!obCall("",$AE$10, "getTime",[2]!obMake("", "int", AE103)))</f>
        <v>8.7999999999999989</v>
      </c>
      <c r="AG103" s="52"/>
      <c r="AH103" s="89" t="str">
        <f>[2]!obCall("underlyingModelFromNPVAndDefault"&amp;AE103, $AH$10, "getUnderlying",  [2]!obMake("", "int", AE103), [2]!obMake("","int", 0))</f>
        <v>underlyingModelFromNPVAndDefault88 
[7572]</v>
      </c>
      <c r="AI103" s="89">
        <f>[2]!obGet([2]!obCall("",AH103,"get", $AV$10))</f>
        <v>-3.7131128127891343E-2</v>
      </c>
      <c r="AJ103" s="52"/>
      <c r="AK103" s="89" t="str">
        <f>[2]!obCall("numeraireFromNPVAndDefaultCorr"&amp;AE103, $T$54, "getNumeraire",  [2]!obMake("", "int", AE103))</f>
        <v>numeraireFromNPVAndDefaultCorr88 
[7304]</v>
      </c>
      <c r="AL103" s="89">
        <f>[2]!obGet([2]!obCall("",AK103,"get", $AV$10))</f>
        <v>0.87997221084907995</v>
      </c>
      <c r="AM103" s="18"/>
      <c r="AN103" s="89" t="str">
        <f>[2]!obCall("zcbondFairPrice"&amp;AE103, $AN$10, "getZeroCouponBond", [2]!obMake("", "double",AF103), [2]!obMake("", "double", $AF$115))</f>
        <v>zcbondFairPrice88 
[8486]</v>
      </c>
      <c r="AO103" s="89">
        <f>[2]!obGet([2]!obCall("", AN103, "get",$AV$10))</f>
        <v>0.99068434587506904</v>
      </c>
      <c r="AP103" s="52"/>
      <c r="AQ103" s="89" t="str">
        <f>[2]!obCall("couponBondPrice"&amp;AE103,  $AH$10,"getFairValue", [2]!obMake("","int",AE103) )</f>
        <v>couponBondPrice88 
[7007]</v>
      </c>
      <c r="AR103" s="89">
        <f>[2]!obGet([2]!obCall("",  AQ103,"get", $AV$10))</f>
        <v>2.9803439704624877</v>
      </c>
      <c r="AS103" s="52"/>
      <c r="AT103" s="89">
        <f t="shared" si="1"/>
        <v>3.3868614641668873</v>
      </c>
      <c r="AU103" s="18"/>
      <c r="AV103" s="89" t="str">
        <f>[2]!obCall("intensityCorrelation"&amp;AE103, $T$54, "getIntensity", [2]!obMake("", "int", AE103))</f>
        <v>intensityCorrelation88 
[6709]</v>
      </c>
      <c r="AW103" s="89">
        <f>[2]!obGet([2]!obCall("", AV103, "get",$AV$10))</f>
        <v>7.2613705187318115E-3</v>
      </c>
      <c r="AX103" s="52"/>
      <c r="AY103" s="89" t="str">
        <f>[2]!obCall("expOfIntegratedIntensityCorrelation"&amp;AE103, $T$54, "getExpOfIntegratedIntensity", [2]!obMake("", "int", AE103))</f>
        <v>expOfIntegratedIntensityCorrelation88 
[6551]</v>
      </c>
      <c r="AZ103" s="89">
        <f>[2]!obGet([2]!obCall("", AY103, "get",$AV$10))</f>
        <v>1.0656959571264717</v>
      </c>
      <c r="BA103" s="18"/>
      <c r="BB103" s="89" t="str">
        <f>[2]!obCall("intensityLando"&amp;AE103, $W$53, "getIntensity", [2]!obMake("", "int", AE103))</f>
        <v>intensityLando88 
[5810]</v>
      </c>
      <c r="BC103" s="89">
        <f>[2]!obGet([2]!obCall("", BB103, "get",$AV$10))</f>
        <v>1E-3</v>
      </c>
      <c r="BD103" s="52"/>
      <c r="BE103" s="89" t="str">
        <f>[2]!obCall("expOfIntegratedIntensityLando"&amp;AE103, $W$53, "getExpOfIntegratedIntensity", [2]!obMake("", "int", AE103))</f>
        <v>expOfIntegratedIntensityLando88 
[5626]</v>
      </c>
      <c r="BF103" s="89">
        <f>[2]!obGet([2]!obCall("", BE103, "get",$AV$10))</f>
        <v>1.0272397079526399</v>
      </c>
      <c r="BG103" s="19"/>
    </row>
    <row r="104" spans="1:59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7"/>
      <c r="L104" s="55">
        <v>0.05</v>
      </c>
      <c r="M104" s="56">
        <v>0.03</v>
      </c>
      <c r="N104" s="52"/>
      <c r="O104" s="18"/>
      <c r="P104" s="18"/>
      <c r="Q104" s="19"/>
      <c r="U104" s="13"/>
      <c r="V104" s="13"/>
      <c r="W104" s="13"/>
      <c r="X104" s="13"/>
      <c r="Y104" s="13"/>
      <c r="AD104" s="17"/>
      <c r="AE104" s="89">
        <v>89</v>
      </c>
      <c r="AF104" s="89">
        <f>[2]!obGet([2]!obCall("",$AE$10, "getTime",[2]!obMake("", "int", AE104)))</f>
        <v>8.9</v>
      </c>
      <c r="AG104" s="52"/>
      <c r="AH104" s="89" t="str">
        <f>[2]!obCall("underlyingModelFromNPVAndDefault"&amp;AE104, $AH$10, "getUnderlying",  [2]!obMake("", "int", AE104), [2]!obMake("","int", 0))</f>
        <v>underlyingModelFromNPVAndDefault89 
[7010]</v>
      </c>
      <c r="AI104" s="89">
        <f>[2]!obGet([2]!obCall("",AH104,"get", $AV$10))</f>
        <v>-5.7646907213721982E-2</v>
      </c>
      <c r="AJ104" s="52"/>
      <c r="AK104" s="89" t="str">
        <f>[2]!obCall("numeraireFromNPVAndDefaultCorr"&amp;AE104, $T$54, "getNumeraire",  [2]!obMake("", "int", AE104))</f>
        <v>numeraireFromNPVAndDefaultCorr89 
[6804]</v>
      </c>
      <c r="AL104" s="89">
        <f>[2]!obGet([2]!obCall("",AK104,"get", $AV$10))</f>
        <v>0.87944768449993016</v>
      </c>
      <c r="AM104" s="18"/>
      <c r="AN104" s="89" t="str">
        <f>[2]!obCall("zcbondFairPrice"&amp;AE104, $AN$10, "getZeroCouponBond", [2]!obMake("", "double",AF104), [2]!obMake("", "double", $AF$115))</f>
        <v>zcbondFairPrice89 
[8256]</v>
      </c>
      <c r="AO104" s="89">
        <f>[2]!obGet([2]!obCall("", AN104, "get",$AV$10))</f>
        <v>1.0133135296552152</v>
      </c>
      <c r="AP104" s="52"/>
      <c r="AQ104" s="89" t="str">
        <f>[2]!obCall("couponBondPrice"&amp;AE104,  $AH$10,"getFairValue", [2]!obMake("","int",AE104) )</f>
        <v>couponBondPrice89 
[7791]</v>
      </c>
      <c r="AR104" s="89">
        <f>[2]!obGet([2]!obCall("",  AQ104,"get", $AV$10))</f>
        <v>3.0281519081952757</v>
      </c>
      <c r="AS104" s="52"/>
      <c r="AT104" s="89">
        <f t="shared" si="1"/>
        <v>3.4432428006415612</v>
      </c>
      <c r="AU104" s="18"/>
      <c r="AV104" s="89" t="str">
        <f>[2]!obCall("intensityCorrelation"&amp;AE104, $T$54, "getIntensity", [2]!obMake("", "int", AE104))</f>
        <v>intensityCorrelation89 
[6558]</v>
      </c>
      <c r="AW104" s="89">
        <f>[2]!obGet([2]!obCall("", AV104, "get",$AV$10))</f>
        <v>7.8473792866873542E-3</v>
      </c>
      <c r="AX104" s="52"/>
      <c r="AY104" s="89" t="str">
        <f>[2]!obCall("expOfIntegratedIntensityCorrelation"&amp;AE104, $T$54, "getExpOfIntegratedIntensity", [2]!obMake("", "int", AE104))</f>
        <v>expOfIntegratedIntensityCorrelation89 
[6579]</v>
      </c>
      <c r="AZ104" s="89">
        <f>[2]!obGet([2]!obCall("", AY104, "get",$AV$10))</f>
        <v>1.0665013279710789</v>
      </c>
      <c r="BA104" s="18"/>
      <c r="BB104" s="89" t="str">
        <f>[2]!obCall("intensityLando"&amp;AE104, $W$53, "getIntensity", [2]!obMake("", "int", AE104))</f>
        <v>intensityLando89 
[5596]</v>
      </c>
      <c r="BC104" s="89">
        <f>[2]!obGet([2]!obCall("", BB104, "get",$AV$10))</f>
        <v>1E-3</v>
      </c>
      <c r="BD104" s="52"/>
      <c r="BE104" s="89" t="str">
        <f>[2]!obCall("expOfIntegratedIntensityLando"&amp;AE104, $W$53, "getExpOfIntegratedIntensity", [2]!obMake("", "int", AE104))</f>
        <v>expOfIntegratedIntensityLando89 
[5672]</v>
      </c>
      <c r="BF104" s="89">
        <f>[2]!obGet([2]!obCall("", BE104, "get",$AV$10))</f>
        <v>1.027342437059805</v>
      </c>
      <c r="BG104" s="19"/>
    </row>
    <row r="105" spans="1:59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7"/>
      <c r="L105" s="55">
        <v>0.05</v>
      </c>
      <c r="M105" s="56">
        <v>0.03</v>
      </c>
      <c r="N105" s="52"/>
      <c r="O105" s="18"/>
      <c r="P105" s="18"/>
      <c r="Q105" s="19"/>
      <c r="U105" s="13"/>
      <c r="V105" s="13"/>
      <c r="W105" s="13"/>
      <c r="X105" s="13"/>
      <c r="Y105" s="13"/>
      <c r="AD105" s="17"/>
      <c r="AE105" s="89">
        <v>90</v>
      </c>
      <c r="AF105" s="89">
        <f>[2]!obGet([2]!obCall("",$AE$10, "getTime",[2]!obMake("", "int", AE105)))</f>
        <v>9</v>
      </c>
      <c r="AG105" s="52"/>
      <c r="AH105" s="89" t="str">
        <f>[2]!obCall("underlyingModelFromNPVAndDefault"&amp;AE105, $AH$10, "getUnderlying",  [2]!obMake("", "int", AE105), [2]!obMake("","int", 0))</f>
        <v>underlyingModelFromNPVAndDefault90 
[7818]</v>
      </c>
      <c r="AI105" s="89">
        <f>[2]!obGet([2]!obCall("",AH105,"get", $AV$10))</f>
        <v>-4.106082305438849E-2</v>
      </c>
      <c r="AJ105" s="52"/>
      <c r="AK105" s="89" t="str">
        <f>[2]!obCall("numeraireFromNPVAndDefaultCorr"&amp;AE105, $T$54, "getNumeraire",  [2]!obMake("", "int", AE105))</f>
        <v>numeraireFromNPVAndDefaultCorr90 
[7216]</v>
      </c>
      <c r="AL105" s="89">
        <f>[2]!obGet([2]!obCall("",AK105,"get", $AV$10))</f>
        <v>0.87898604680224701</v>
      </c>
      <c r="AM105" s="18"/>
      <c r="AN105" s="89" t="str">
        <f>[2]!obCall("zcbondFairPrice"&amp;AE105, $AN$10, "getZeroCouponBond", [2]!obMake("", "double",AF105), [2]!obMake("", "double", $AF$115))</f>
        <v>zcbondFairPrice90 
[8381]</v>
      </c>
      <c r="AO105" s="89">
        <f>[2]!obGet([2]!obCall("", AN105, "get",$AV$10))</f>
        <v>0.99576620370459723</v>
      </c>
      <c r="AP105" s="52"/>
      <c r="AQ105" s="89" t="str">
        <f>[2]!obCall("couponBondPrice"&amp;AE105,  $AH$10,"getFairValue", [2]!obMake("","int",AE105) )</f>
        <v>couponBondPrice90 
[7027]</v>
      </c>
      <c r="AR105" s="89">
        <f>[2]!obGet([2]!obCall("",  AQ105,"get", $AV$10))</f>
        <v>2.9915324074091947</v>
      </c>
      <c r="AS105" s="52"/>
      <c r="AT105" s="89">
        <f t="shared" si="1"/>
        <v>3.4033900973654765</v>
      </c>
      <c r="AU105" s="18"/>
      <c r="AV105" s="89" t="str">
        <f>[2]!obCall("intensityCorrelation"&amp;AE105, $T$54, "getIntensity", [2]!obMake("", "int", AE105))</f>
        <v>intensityCorrelation90 
[7234]</v>
      </c>
      <c r="AW105" s="89">
        <f>[2]!obGet([2]!obCall("", AV105, "get",$AV$10))</f>
        <v>6.8787512418530478E-3</v>
      </c>
      <c r="AX105" s="52"/>
      <c r="AY105" s="89" t="str">
        <f>[2]!obCall("expOfIntegratedIntensityCorrelation"&amp;AE105, $T$54, "getExpOfIntegratedIntensity", [2]!obMake("", "int", AE105))</f>
        <v>expOfIntegratedIntensityCorrelation90 
[7240]</v>
      </c>
      <c r="AZ105" s="89">
        <f>[2]!obGet([2]!obCall("", AY105, "get",$AV$10))</f>
        <v>1.0672868890306839</v>
      </c>
      <c r="BA105" s="18"/>
      <c r="BB105" s="89" t="str">
        <f>[2]!obCall("intensityLando"&amp;AE105, $W$53, "getIntensity", [2]!obMake("", "int", AE105))</f>
        <v>intensityLando90 
[5770]</v>
      </c>
      <c r="BC105" s="89">
        <f>[2]!obGet([2]!obCall("", BB105, "get",$AV$10))</f>
        <v>1E-3</v>
      </c>
      <c r="BD105" s="52"/>
      <c r="BE105" s="89" t="str">
        <f>[2]!obCall("expOfIntegratedIntensityLando"&amp;AE105, $W$53, "getExpOfIntegratedIntensity", [2]!obMake("", "int", AE105))</f>
        <v>expOfIntegratedIntensityLando90 
[5828]</v>
      </c>
      <c r="BF105" s="89">
        <f>[2]!obGet([2]!obCall("", BE105, "get",$AV$10))</f>
        <v>1.0274451764403945</v>
      </c>
      <c r="BG105" s="19"/>
    </row>
    <row r="106" spans="1:59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7"/>
      <c r="L106" s="55">
        <v>0.05</v>
      </c>
      <c r="M106" s="56">
        <v>0.03</v>
      </c>
      <c r="N106" s="52"/>
      <c r="O106" s="18"/>
      <c r="P106" s="18"/>
      <c r="Q106" s="19"/>
      <c r="U106" s="13"/>
      <c r="V106" s="13"/>
      <c r="W106" s="13"/>
      <c r="X106" s="13"/>
      <c r="Y106" s="13"/>
      <c r="AD106" s="17"/>
      <c r="AE106" s="89">
        <v>91</v>
      </c>
      <c r="AF106" s="89">
        <f>[2]!obGet([2]!obCall("",$AE$10, "getTime",[2]!obMake("", "int", AE106)))</f>
        <v>9.1</v>
      </c>
      <c r="AG106" s="52"/>
      <c r="AH106" s="89" t="str">
        <f>[2]!obCall("underlyingModelFromNPVAndDefault"&amp;AE106, $AH$10, "getUnderlying",  [2]!obMake("", "int", AE106), [2]!obMake("","int", 0))</f>
        <v>underlyingModelFromNPVAndDefault91 
[7038]</v>
      </c>
      <c r="AI106" s="89">
        <f>[2]!obGet([2]!obCall("",AH106,"get", $AV$10))</f>
        <v>-3.5776882082925322E-2</v>
      </c>
      <c r="AJ106" s="52"/>
      <c r="AK106" s="89" t="str">
        <f>[2]!obCall("numeraireFromNPVAndDefaultCorr"&amp;AE106, $T$54, "getNumeraire",  [2]!obMake("", "int", AE106))</f>
        <v>numeraireFromNPVAndDefaultCorr91 
[6699]</v>
      </c>
      <c r="AL106" s="89">
        <f>[2]!obGet([2]!obCall("",AK106,"get", $AV$10))</f>
        <v>0.87911015265421433</v>
      </c>
      <c r="AM106" s="18"/>
      <c r="AN106" s="89" t="str">
        <f>[2]!obCall("zcbondFairPrice"&amp;AE106, $AN$10, "getZeroCouponBond", [2]!obMake("", "double",AF106), [2]!obMake("", "double", $AF$115))</f>
        <v>zcbondFairPrice91 
[8371]</v>
      </c>
      <c r="AO106" s="89">
        <f>[2]!obGet([2]!obCall("", AN106, "get",$AV$10))</f>
        <v>0.99145780032252762</v>
      </c>
      <c r="AP106" s="52"/>
      <c r="AQ106" s="89" t="str">
        <f>[2]!obCall("couponBondPrice"&amp;AE106,  $AH$10,"getFairValue", [2]!obMake("","int",AE106) )</f>
        <v>couponBondPrice91 
[7779]</v>
      </c>
      <c r="AR106" s="89">
        <f>[2]!obGet([2]!obCall("",  AQ106,"get", $AV$10))</f>
        <v>1.9829156006450552</v>
      </c>
      <c r="AS106" s="52"/>
      <c r="AT106" s="89">
        <f t="shared" si="1"/>
        <v>2.255594017038963</v>
      </c>
      <c r="AU106" s="18"/>
      <c r="AV106" s="89" t="str">
        <f>[2]!obCall("intensityCorrelation"&amp;AE106, $T$54, "getIntensity", [2]!obMake("", "int", AE106))</f>
        <v>intensityCorrelation91 
[6942]</v>
      </c>
      <c r="AW106" s="89">
        <f>[2]!obGet([2]!obCall("", AV106, "get",$AV$10))</f>
        <v>6.9950204318721511E-3</v>
      </c>
      <c r="AX106" s="52"/>
      <c r="AY106" s="89" t="str">
        <f>[2]!obCall("expOfIntegratedIntensityCorrelation"&amp;AE106, $T$54, "getExpOfIntegratedIntensity", [2]!obMake("", "int", AE106))</f>
        <v>expOfIntegratedIntensityCorrelation91 
[7135]</v>
      </c>
      <c r="AZ106" s="89">
        <f>[2]!obGet([2]!obCall("", AY106, "get",$AV$10))</f>
        <v>1.0680275106117911</v>
      </c>
      <c r="BA106" s="18"/>
      <c r="BB106" s="89" t="str">
        <f>[2]!obCall("intensityLando"&amp;AE106, $W$53, "getIntensity", [2]!obMake("", "int", AE106))</f>
        <v>intensityLando91 
[5564]</v>
      </c>
      <c r="BC106" s="89">
        <f>[2]!obGet([2]!obCall("", BB106, "get",$AV$10))</f>
        <v>4.8898155909763152E-3</v>
      </c>
      <c r="BD106" s="52"/>
      <c r="BE106" s="89" t="str">
        <f>[2]!obCall("expOfIntegratedIntensityLando"&amp;AE106, $W$53, "getExpOfIntegratedIntensity", [2]!obMake("", "int", AE106))</f>
        <v>expOfIntegratedIntensityLando91 
[5676]</v>
      </c>
      <c r="BF106" s="89">
        <f>[2]!obGet([2]!obCall("", BE106, "get",$AV$10))</f>
        <v>1.0277477941282203</v>
      </c>
      <c r="BG106" s="19"/>
    </row>
    <row r="107" spans="1:59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7"/>
      <c r="L107" s="55">
        <v>0.05</v>
      </c>
      <c r="M107" s="56">
        <v>0.03</v>
      </c>
      <c r="N107" s="52"/>
      <c r="O107" s="18"/>
      <c r="P107" s="18"/>
      <c r="Q107" s="19"/>
      <c r="U107" s="13"/>
      <c r="V107" s="13"/>
      <c r="W107" s="13"/>
      <c r="X107" s="13"/>
      <c r="Y107" s="13"/>
      <c r="AD107" s="17"/>
      <c r="AE107" s="89">
        <v>92</v>
      </c>
      <c r="AF107" s="89">
        <f>[2]!obGet([2]!obCall("",$AE$10, "getTime",[2]!obMake("", "int", AE107)))</f>
        <v>9.1999999999999993</v>
      </c>
      <c r="AG107" s="52"/>
      <c r="AH107" s="89" t="str">
        <f>[2]!obCall("underlyingModelFromNPVAndDefault"&amp;AE107, $AH$10, "getUnderlying",  [2]!obMake("", "int", AE107), [2]!obMake("","int", 0))</f>
        <v>underlyingModelFromNPVAndDefault92 
[7588]</v>
      </c>
      <c r="AI107" s="89">
        <f>[2]!obGet([2]!obCall("",AH107,"get", $AV$10))</f>
        <v>-4.1664151490401098E-2</v>
      </c>
      <c r="AJ107" s="52"/>
      <c r="AK107" s="89" t="str">
        <f>[2]!obCall("numeraireFromNPVAndDefaultCorr"&amp;AE107, $T$54, "getNumeraire",  [2]!obMake("", "int", AE107))</f>
        <v>numeraireFromNPVAndDefaultCorr92 
[7189]</v>
      </c>
      <c r="AL107" s="89">
        <f>[2]!obGet([2]!obCall("",AK107,"get", $AV$10))</f>
        <v>0.87925621429430489</v>
      </c>
      <c r="AM107" s="18"/>
      <c r="AN107" s="89" t="str">
        <f>[2]!obCall("zcbondFairPrice"&amp;AE107, $AN$10, "getZeroCouponBond", [2]!obMake("", "double",AF107), [2]!obMake("", "double", $AF$115))</f>
        <v>zcbondFairPrice92 
[8351]</v>
      </c>
      <c r="AO107" s="89">
        <f>[2]!obGet([2]!obCall("", AN107, "get",$AV$10))</f>
        <v>0.99688939789700404</v>
      </c>
      <c r="AP107" s="52"/>
      <c r="AQ107" s="89" t="str">
        <f>[2]!obCall("couponBondPrice"&amp;AE107,  $AH$10,"getFairValue", [2]!obMake("","int",AE107) )</f>
        <v>couponBondPrice92 
[7903]</v>
      </c>
      <c r="AR107" s="89">
        <f>[2]!obGet([2]!obCall("",  AQ107,"get", $AV$10))</f>
        <v>1.9937787957940081</v>
      </c>
      <c r="AS107" s="52"/>
      <c r="AT107" s="89">
        <f t="shared" si="1"/>
        <v>2.2675743013021799</v>
      </c>
      <c r="AU107" s="18"/>
      <c r="AV107" s="89" t="str">
        <f>[2]!obCall("intensityCorrelation"&amp;AE107, $T$54, "getIntensity", [2]!obMake("", "int", AE107))</f>
        <v>intensityCorrelation92 
[7178]</v>
      </c>
      <c r="AW107" s="89">
        <f>[2]!obGet([2]!obCall("", AV107, "get",$AV$10))</f>
        <v>7.0976833948061119E-3</v>
      </c>
      <c r="AX107" s="52"/>
      <c r="AY107" s="89" t="str">
        <f>[2]!obCall("expOfIntegratedIntensityCorrelation"&amp;AE107, $T$54, "getExpOfIntegratedIntensity", [2]!obMake("", "int", AE107))</f>
        <v>expOfIntegratedIntensityCorrelation92 
[6589]</v>
      </c>
      <c r="AZ107" s="89">
        <f>[2]!obGet([2]!obCall("", AY107, "get",$AV$10))</f>
        <v>1.0687803455869402</v>
      </c>
      <c r="BA107" s="18"/>
      <c r="BB107" s="89" t="str">
        <f>[2]!obCall("intensityLando"&amp;AE107, $W$53, "getIntensity", [2]!obMake("", "int", AE107))</f>
        <v>intensityLando92 
[5466]</v>
      </c>
      <c r="BC107" s="89">
        <f>[2]!obGet([2]!obCall("", BB107, "get",$AV$10))</f>
        <v>2.9552376841113781E-3</v>
      </c>
      <c r="BD107" s="52"/>
      <c r="BE107" s="89" t="str">
        <f>[2]!obCall("expOfIntegratedIntensityLando"&amp;AE107, $W$53, "getExpOfIntegratedIntensity", [2]!obMake("", "int", AE107))</f>
        <v>expOfIntegratedIntensityLando92 
[5652]</v>
      </c>
      <c r="BF107" s="89">
        <f>[2]!obGet([2]!obCall("", BE107, "get",$AV$10))</f>
        <v>1.0281510100142173</v>
      </c>
      <c r="BG107" s="19"/>
    </row>
    <row r="108" spans="1:59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7"/>
      <c r="L108" s="55">
        <v>0.05</v>
      </c>
      <c r="M108" s="56">
        <v>0.03</v>
      </c>
      <c r="N108" s="52"/>
      <c r="O108" s="18"/>
      <c r="P108" s="18"/>
      <c r="Q108" s="19"/>
      <c r="U108" s="13"/>
      <c r="V108" s="13"/>
      <c r="W108" s="13"/>
      <c r="X108" s="13"/>
      <c r="Y108" s="13"/>
      <c r="AD108" s="17"/>
      <c r="AE108" s="89">
        <v>93</v>
      </c>
      <c r="AF108" s="89">
        <f>[2]!obGet([2]!obCall("",$AE$10, "getTime",[2]!obMake("", "int", AE108)))</f>
        <v>9.2999999999999989</v>
      </c>
      <c r="AG108" s="52"/>
      <c r="AH108" s="89" t="str">
        <f>[2]!obCall("underlyingModelFromNPVAndDefault"&amp;AE108, $AH$10, "getUnderlying",  [2]!obMake("", "int", AE108), [2]!obMake("","int", 0))</f>
        <v>underlyingModelFromNPVAndDefault93 
[7662]</v>
      </c>
      <c r="AI108" s="89">
        <f>[2]!obGet([2]!obCall("",AH108,"get", $AV$10))</f>
        <v>-5.1309486005733283E-2</v>
      </c>
      <c r="AJ108" s="52"/>
      <c r="AK108" s="89" t="str">
        <f>[2]!obCall("numeraireFromNPVAndDefaultCorr"&amp;AE108, $T$54, "getNumeraire",  [2]!obMake("", "int", AE108))</f>
        <v>numeraireFromNPVAndDefaultCorr93 
[7115]</v>
      </c>
      <c r="AL108" s="89">
        <f>[2]!obGet([2]!obCall("",AK108,"get", $AV$10))</f>
        <v>0.87878607608979165</v>
      </c>
      <c r="AM108" s="18"/>
      <c r="AN108" s="89" t="str">
        <f>[2]!obCall("zcbondFairPrice"&amp;AE108, $AN$10, "getZeroCouponBond", [2]!obMake("", "double",AF108), [2]!obMake("", "double", $AF$115))</f>
        <v>zcbondFairPrice93 
[8447]</v>
      </c>
      <c r="AO108" s="89">
        <f>[2]!obGet([2]!obCall("", AN108, "get",$AV$10))</f>
        <v>1.0038343100436991</v>
      </c>
      <c r="AP108" s="52"/>
      <c r="AQ108" s="89" t="str">
        <f>[2]!obCall("couponBondPrice"&amp;AE108,  $AH$10,"getFairValue", [2]!obMake("","int",AE108) )</f>
        <v>couponBondPrice93 
[7710]</v>
      </c>
      <c r="AR108" s="89">
        <f>[2]!obGet([2]!obCall("",  AQ108,"get", $AV$10))</f>
        <v>2.0076686200873981</v>
      </c>
      <c r="AS108" s="52"/>
      <c r="AT108" s="89">
        <f t="shared" si="1"/>
        <v>2.2845931162458024</v>
      </c>
      <c r="AU108" s="18"/>
      <c r="AV108" s="89" t="str">
        <f>[2]!obCall("intensityCorrelation"&amp;AE108, $T$54, "getIntensity", [2]!obMake("", "int", AE108))</f>
        <v>intensityCorrelation93 
[7460]</v>
      </c>
      <c r="AW108" s="89">
        <f>[2]!obGet([2]!obCall("", AV108, "get",$AV$10))</f>
        <v>7.320099600923855E-3</v>
      </c>
      <c r="AX108" s="52"/>
      <c r="AY108" s="89" t="str">
        <f>[2]!obCall("expOfIntegratedIntensityCorrelation"&amp;AE108, $T$54, "getExpOfIntegratedIntensity", [2]!obMake("", "int", AE108))</f>
        <v>expOfIntegratedIntensityCorrelation93 
[7357]</v>
      </c>
      <c r="AZ108" s="89">
        <f>[2]!obGet([2]!obCall("", AY108, "get",$AV$10))</f>
        <v>1.0695510955208325</v>
      </c>
      <c r="BA108" s="18"/>
      <c r="BB108" s="89" t="str">
        <f>[2]!obCall("intensityLando"&amp;AE108, $W$53, "getIntensity", [2]!obMake("", "int", AE108))</f>
        <v>intensityLando93 
[5688]</v>
      </c>
      <c r="BC108" s="89">
        <f>[2]!obGet([2]!obCall("", BB108, "get",$AV$10))</f>
        <v>2.8237820369932345E-2</v>
      </c>
      <c r="BD108" s="52"/>
      <c r="BE108" s="89" t="str">
        <f>[2]!obCall("expOfIntegratedIntensityLando"&amp;AE108, $W$53, "getExpOfIntegratedIntensity", [2]!obMake("", "int", AE108))</f>
        <v>expOfIntegratedIntensityLando93 
[5738]</v>
      </c>
      <c r="BF108" s="89">
        <f>[2]!obGet([2]!obCall("", BE108, "get",$AV$10))</f>
        <v>1.0297558198692658</v>
      </c>
      <c r="BG108" s="19"/>
    </row>
    <row r="109" spans="1:59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7"/>
      <c r="L109" s="55">
        <v>0.05</v>
      </c>
      <c r="M109" s="56">
        <v>0.03</v>
      </c>
      <c r="N109" s="52"/>
      <c r="O109" s="18"/>
      <c r="P109" s="18"/>
      <c r="Q109" s="19"/>
      <c r="U109" s="13"/>
      <c r="V109" s="13"/>
      <c r="W109" s="13"/>
      <c r="X109" s="13"/>
      <c r="Y109" s="13"/>
      <c r="AD109" s="17"/>
      <c r="AE109" s="89">
        <v>94</v>
      </c>
      <c r="AF109" s="89">
        <f>[2]!obGet([2]!obCall("",$AE$10, "getTime",[2]!obMake("", "int", AE109)))</f>
        <v>9.4</v>
      </c>
      <c r="AG109" s="52"/>
      <c r="AH109" s="89" t="str">
        <f>[2]!obCall("underlyingModelFromNPVAndDefault"&amp;AE109, $AH$10, "getUnderlying",  [2]!obMake("", "int", AE109), [2]!obMake("","int", 0))</f>
        <v>underlyingModelFromNPVAndDefault94 
[7611]</v>
      </c>
      <c r="AI109" s="89">
        <f>[2]!obGet([2]!obCall("",AH109,"get", $AV$10))</f>
        <v>-7.0621957002265603E-2</v>
      </c>
      <c r="AJ109" s="52"/>
      <c r="AK109" s="89" t="str">
        <f>[2]!obCall("numeraireFromNPVAndDefaultCorr"&amp;AE109, $T$54, "getNumeraire",  [2]!obMake("", "int", AE109))</f>
        <v>numeraireFromNPVAndDefaultCorr94 
[6806]</v>
      </c>
      <c r="AL109" s="89">
        <f>[2]!obGet([2]!obCall("",AK109,"get", $AV$10))</f>
        <v>0.87693284709123209</v>
      </c>
      <c r="AM109" s="18"/>
      <c r="AN109" s="89" t="str">
        <f>[2]!obCall("zcbondFairPrice"&amp;AE109, $AN$10, "getZeroCouponBond", [2]!obMake("", "double",AF109), [2]!obMake("", "double", $AF$115))</f>
        <v>zcbondFairPrice94 
[8429]</v>
      </c>
      <c r="AO109" s="89">
        <f>[2]!obGet([2]!obCall("", AN109, "get",$AV$10))</f>
        <v>1.0147482524820333</v>
      </c>
      <c r="AP109" s="52"/>
      <c r="AQ109" s="89" t="str">
        <f>[2]!obCall("couponBondPrice"&amp;AE109,  $AH$10,"getFairValue", [2]!obMake("","int",AE109) )</f>
        <v>couponBondPrice94 
[7741]</v>
      </c>
      <c r="AR109" s="89">
        <f>[2]!obGet([2]!obCall("",  AQ109,"get", $AV$10))</f>
        <v>2.0294965049640665</v>
      </c>
      <c r="AS109" s="52"/>
      <c r="AT109" s="89">
        <f t="shared" si="1"/>
        <v>2.3143123349705328</v>
      </c>
      <c r="AU109" s="18"/>
      <c r="AV109" s="89" t="str">
        <f>[2]!obCall("intensityCorrelation"&amp;AE109, $T$54, "getIntensity", [2]!obMake("", "int", AE109))</f>
        <v>intensityCorrelation94 
[6906]</v>
      </c>
      <c r="AW109" s="89">
        <f>[2]!obGet([2]!obCall("", AV109, "get",$AV$10))</f>
        <v>8.214335221916334E-3</v>
      </c>
      <c r="AX109" s="52"/>
      <c r="AY109" s="89" t="str">
        <f>[2]!obCall("expOfIntegratedIntensityCorrelation"&amp;AE109, $T$54, "getExpOfIntegratedIntensity", [2]!obMake("", "int", AE109))</f>
        <v>expOfIntegratedIntensityCorrelation94 
[6754]</v>
      </c>
      <c r="AZ109" s="89">
        <f>[2]!obGet([2]!obCall("", AY109, "get",$AV$10))</f>
        <v>1.0703821618218363</v>
      </c>
      <c r="BA109" s="18"/>
      <c r="BB109" s="89" t="str">
        <f>[2]!obCall("intensityLando"&amp;AE109, $W$53, "getIntensity", [2]!obMake("", "int", AE109))</f>
        <v>intensityLando94 
[5642]</v>
      </c>
      <c r="BC109" s="89">
        <f>[2]!obGet([2]!obCall("", BB109, "get",$AV$10))</f>
        <v>4.3510185188355921E-2</v>
      </c>
      <c r="BD109" s="52"/>
      <c r="BE109" s="89" t="str">
        <f>[2]!obCall("expOfIntegratedIntensityLando"&amp;AE109, $W$53, "getExpOfIntegratedIntensity", [2]!obMake("", "int", AE109))</f>
        <v>expOfIntegratedIntensityLando94 
[5822]</v>
      </c>
      <c r="BF109" s="89">
        <f>[2]!obGet([2]!obCall("", BE109, "get",$AV$10))</f>
        <v>1.0334566003051171</v>
      </c>
      <c r="BG109" s="19"/>
    </row>
    <row r="110" spans="1:59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7"/>
      <c r="L110" s="55">
        <v>0.05</v>
      </c>
      <c r="M110" s="56">
        <v>0.03</v>
      </c>
      <c r="N110" s="52"/>
      <c r="O110" s="18"/>
      <c r="P110" s="18"/>
      <c r="Q110" s="19"/>
      <c r="U110" s="13"/>
      <c r="V110" s="13"/>
      <c r="W110" s="13"/>
      <c r="X110" s="13"/>
      <c r="Y110" s="13"/>
      <c r="AD110" s="17"/>
      <c r="AE110" s="89">
        <v>95</v>
      </c>
      <c r="AF110" s="89">
        <f>[2]!obGet([2]!obCall("",$AE$10, "getTime",[2]!obMake("", "int", AE110)))</f>
        <v>9.5</v>
      </c>
      <c r="AG110" s="52"/>
      <c r="AH110" s="89" t="str">
        <f>[2]!obCall("underlyingModelFromNPVAndDefault"&amp;AE110, $AH$10, "getUnderlying",  [2]!obMake("", "int", AE110), [2]!obMake("","int", 0))</f>
        <v>underlyingModelFromNPVAndDefault95 
[7597]</v>
      </c>
      <c r="AI110" s="89">
        <f>[2]!obGet([2]!obCall("",AH110,"get", $AV$10))</f>
        <v>-6.8039632396205307E-2</v>
      </c>
      <c r="AJ110" s="52"/>
      <c r="AK110" s="89" t="str">
        <f>[2]!obCall("numeraireFromNPVAndDefaultCorr"&amp;AE110, $T$54, "getNumeraire",  [2]!obMake("", "int", AE110))</f>
        <v>numeraireFromNPVAndDefaultCorr95 
[6631]</v>
      </c>
      <c r="AL110" s="89">
        <f>[2]!obGet([2]!obCall("",AK110,"get", $AV$10))</f>
        <v>0.87493969563374874</v>
      </c>
      <c r="AM110" s="18"/>
      <c r="AN110" s="89" t="str">
        <f>[2]!obCall("zcbondFairPrice"&amp;AE110, $AN$10, "getZeroCouponBond", [2]!obMake("", "double",AF110), [2]!obMake("", "double", $AF$115))</f>
        <v>zcbondFairPrice95 
[8417]</v>
      </c>
      <c r="AO110" s="89">
        <f>[2]!obGet([2]!obCall("", AN110, "get",$AV$10))</f>
        <v>1.0109633268172347</v>
      </c>
      <c r="AP110" s="52"/>
      <c r="AQ110" s="89" t="str">
        <f>[2]!obCall("couponBondPrice"&amp;AE110,  $AH$10,"getFairValue", [2]!obMake("","int",AE110) )</f>
        <v>couponBondPrice95 
[7675]</v>
      </c>
      <c r="AR110" s="89">
        <f>[2]!obGet([2]!obCall("",  AQ110,"get", $AV$10))</f>
        <v>2.0219266536344693</v>
      </c>
      <c r="AS110" s="52"/>
      <c r="AT110" s="89">
        <f t="shared" si="1"/>
        <v>2.3109325862394652</v>
      </c>
      <c r="AU110" s="18"/>
      <c r="AV110" s="89" t="str">
        <f>[2]!obCall("intensityCorrelation"&amp;AE110, $T$54, "getIntensity", [2]!obMake("", "int", AE110))</f>
        <v>intensityCorrelation95 
[7292]</v>
      </c>
      <c r="AW110" s="89">
        <f>[2]!obGet([2]!obCall("", AV110, "get",$AV$10))</f>
        <v>8.2128957612273585E-3</v>
      </c>
      <c r="AX110" s="52"/>
      <c r="AY110" s="89" t="str">
        <f>[2]!obCall("expOfIntegratedIntensityCorrelation"&amp;AE110, $T$54, "getExpOfIntegratedIntensity", [2]!obMake("", "int", AE110))</f>
        <v>expOfIntegratedIntensityCorrelation95 
[6956]</v>
      </c>
      <c r="AZ110" s="89">
        <f>[2]!obGet([2]!obCall("", AY110, "get",$AV$10))</f>
        <v>1.0712616937298587</v>
      </c>
      <c r="BA110" s="18"/>
      <c r="BB110" s="89" t="str">
        <f>[2]!obCall("intensityLando"&amp;AE110, $W$53, "getIntensity", [2]!obMake("", "int", AE110))</f>
        <v>intensityLando95 
[5796]</v>
      </c>
      <c r="BC110" s="89">
        <f>[2]!obGet([2]!obCall("", BB110, "get",$AV$10))</f>
        <v>2.8032283228064891E-2</v>
      </c>
      <c r="BD110" s="52"/>
      <c r="BE110" s="89" t="str">
        <f>[2]!obCall("expOfIntegratedIntensityLando"&amp;AE110, $W$53, "getExpOfIntegratedIntensity", [2]!obMake("", "int", AE110))</f>
        <v>expOfIntegratedIntensityLando95 
[5714]</v>
      </c>
      <c r="BF110" s="89">
        <f>[2]!obGet([2]!obCall("", BE110, "get",$AV$10))</f>
        <v>1.0371600219636234</v>
      </c>
      <c r="BG110" s="19"/>
    </row>
    <row r="111" spans="1:59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7"/>
      <c r="L111" s="55">
        <v>0.05</v>
      </c>
      <c r="M111" s="56">
        <v>0.03</v>
      </c>
      <c r="N111" s="52"/>
      <c r="O111" s="18"/>
      <c r="P111" s="18"/>
      <c r="Q111" s="19"/>
      <c r="U111" s="13"/>
      <c r="V111" s="13"/>
      <c r="W111" s="13"/>
      <c r="X111" s="13"/>
      <c r="Y111" s="13"/>
      <c r="AD111" s="17"/>
      <c r="AE111" s="89">
        <v>96</v>
      </c>
      <c r="AF111" s="89">
        <f>[2]!obGet([2]!obCall("",$AE$10, "getTime",[2]!obMake("", "int", AE111)))</f>
        <v>9.6</v>
      </c>
      <c r="AG111" s="52"/>
      <c r="AH111" s="89" t="str">
        <f>[2]!obCall("underlyingModelFromNPVAndDefault"&amp;AE111, $AH$10, "getUnderlying",  [2]!obMake("", "int", AE111), [2]!obMake("","int", 0))</f>
        <v>underlyingModelFromNPVAndDefault96 
[7041]</v>
      </c>
      <c r="AI111" s="89">
        <f>[2]!obGet([2]!obCall("",AH111,"get", $AV$10))</f>
        <v>-7.1504492552942223E-2</v>
      </c>
      <c r="AJ111" s="52"/>
      <c r="AK111" s="89" t="str">
        <f>[2]!obCall("numeraireFromNPVAndDefaultCorr"&amp;AE111, $T$54, "getNumeraire",  [2]!obMake("", "int", AE111))</f>
        <v>numeraireFromNPVAndDefaultCorr96 
[7407]</v>
      </c>
      <c r="AL111" s="89">
        <f>[2]!obGet([2]!obCall("",AK111,"get", $AV$10))</f>
        <v>0.87235442900173854</v>
      </c>
      <c r="AM111" s="18"/>
      <c r="AN111" s="89" t="str">
        <f>[2]!obCall("zcbondFairPrice"&amp;AE111, $AN$10, "getZeroCouponBond", [2]!obMake("", "double",AF111), [2]!obMake("", "double", $AF$115))</f>
        <v>zcbondFairPrice96 
[8498]</v>
      </c>
      <c r="AO111" s="89">
        <f>[2]!obGet([2]!obCall("", AN111, "get",$AV$10))</f>
        <v>1.0101296083789892</v>
      </c>
      <c r="AP111" s="52"/>
      <c r="AQ111" s="89" t="str">
        <f>[2]!obCall("couponBondPrice"&amp;AE111,  $AH$10,"getFairValue", [2]!obMake("","int",AE111) )</f>
        <v>couponBondPrice96 
[7719]</v>
      </c>
      <c r="AR111" s="89">
        <f>[2]!obGet([2]!obCall("",  AQ111,"get", $AV$10))</f>
        <v>2.0202592167579785</v>
      </c>
      <c r="AS111" s="52"/>
      <c r="AT111" s="89">
        <f t="shared" si="1"/>
        <v>2.315869730918684</v>
      </c>
      <c r="AU111" s="18"/>
      <c r="AV111" s="89" t="str">
        <f>[2]!obCall("intensityCorrelation"&amp;AE111, $T$54, "getIntensity", [2]!obMake("", "int", AE111))</f>
        <v>intensityCorrelation96 
[6924]</v>
      </c>
      <c r="AW111" s="89">
        <f>[2]!obGet([2]!obCall("", AV111, "get",$AV$10))</f>
        <v>8.152709851682087E-3</v>
      </c>
      <c r="AX111" s="52"/>
      <c r="AY111" s="89" t="str">
        <f>[2]!obCall("expOfIntegratedIntensityCorrelation"&amp;AE111, $T$54, "getExpOfIntegratedIntensity", [2]!obMake("", "int", AE111))</f>
        <v>expOfIntegratedIntensityCorrelation96 
[6934]</v>
      </c>
      <c r="AZ111" s="89">
        <f>[2]!obGet([2]!obCall("", AY111, "get",$AV$10))</f>
        <v>1.0721386447961985</v>
      </c>
      <c r="BA111" s="18"/>
      <c r="BB111" s="89" t="str">
        <f>[2]!obCall("intensityLando"&amp;AE111, $W$53, "getIntensity", [2]!obMake("", "int", AE111))</f>
        <v>intensityLando96 
[5726]</v>
      </c>
      <c r="BC111" s="89">
        <f>[2]!obGet([2]!obCall("", BB111, "get",$AV$10))</f>
        <v>3.8667721103008881E-2</v>
      </c>
      <c r="BD111" s="52"/>
      <c r="BE111" s="89" t="str">
        <f>[2]!obCall("expOfIntegratedIntensityLando"&amp;AE111, $W$53, "getExpOfIntegratedIntensity", [2]!obMake("", "int", AE111))</f>
        <v>expOfIntegratedIntensityLando96 
[5788]</v>
      </c>
      <c r="BF111" s="89">
        <f>[2]!obGet([2]!obCall("", BE111, "get",$AV$10))</f>
        <v>1.0406247250429657</v>
      </c>
      <c r="BG111" s="19"/>
    </row>
    <row r="112" spans="1:59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7"/>
      <c r="L112" s="55">
        <v>0.05</v>
      </c>
      <c r="M112" s="56">
        <v>0.03</v>
      </c>
      <c r="N112" s="52"/>
      <c r="O112" s="18"/>
      <c r="P112" s="18"/>
      <c r="Q112" s="19"/>
      <c r="U112" s="13"/>
      <c r="V112" s="13"/>
      <c r="W112" s="13"/>
      <c r="X112" s="13"/>
      <c r="Y112" s="13"/>
      <c r="AA112" s="10"/>
      <c r="AB112" s="10"/>
      <c r="AD112" s="17"/>
      <c r="AE112" s="89">
        <v>97</v>
      </c>
      <c r="AF112" s="89">
        <f>[2]!obGet([2]!obCall("",$AE$10, "getTime",[2]!obMake("", "int", AE112)))</f>
        <v>9.6999999999999993</v>
      </c>
      <c r="AG112" s="52"/>
      <c r="AH112" s="89" t="str">
        <f>[2]!obCall("underlyingModelFromNPVAndDefault"&amp;AE112, $AH$10, "getUnderlying",  [2]!obMake("", "int", AE112), [2]!obMake("","int", 0))</f>
        <v>underlyingModelFromNPVAndDefault97 
[7569]</v>
      </c>
      <c r="AI112" s="89">
        <f>[2]!obGet([2]!obCall("",AH112,"get", $AV$10))</f>
        <v>-5.6720765549006374E-2</v>
      </c>
      <c r="AJ112" s="52"/>
      <c r="AK112" s="89" t="str">
        <f>[2]!obCall("numeraireFromNPVAndDefaultCorr"&amp;AE112, $T$54, "getNumeraire",  [2]!obMake("", "int", AE112))</f>
        <v>numeraireFromNPVAndDefaultCorr97 
[6625]</v>
      </c>
      <c r="AL112" s="89">
        <f>[2]!obGet([2]!obCall("",AK112,"get", $AV$10))</f>
        <v>0.87063895243752809</v>
      </c>
      <c r="AM112" s="18"/>
      <c r="AN112" s="89" t="str">
        <f>[2]!obCall("zcbondFairPrice"&amp;AE112, $AN$10, "getZeroCouponBond", [2]!obMake("", "double",AF112), [2]!obMake("", "double", $AF$115))</f>
        <v>zcbondFairPrice97 
[8146]</v>
      </c>
      <c r="AO112" s="89">
        <f>[2]!obGet([2]!obCall("", AN112, "get",$AV$10))</f>
        <v>1.0031530352022227</v>
      </c>
      <c r="AP112" s="52"/>
      <c r="AQ112" s="89" t="str">
        <f>[2]!obCall("couponBondPrice"&amp;AE112,  $AH$10,"getFairValue", [2]!obMake("","int",AE112) )</f>
        <v>couponBondPrice97 
[7025]</v>
      </c>
      <c r="AR112" s="89">
        <f>[2]!obGet([2]!obCall("",  AQ112,"get", $AV$10))</f>
        <v>2.0063060704044453</v>
      </c>
      <c r="AS112" s="52"/>
      <c r="AT112" s="89">
        <f t="shared" si="1"/>
        <v>2.3044065106292222</v>
      </c>
      <c r="AU112" s="18"/>
      <c r="AV112" s="89" t="str">
        <f>[2]!obCall("intensityCorrelation"&amp;AE112, $T$54, "getIntensity", [2]!obMake("", "int", AE112))</f>
        <v>intensityCorrelation97 
[6717]</v>
      </c>
      <c r="AW112" s="89">
        <f>[2]!obGet([2]!obCall("", AV112, "get",$AV$10))</f>
        <v>7.4061524917081985E-3</v>
      </c>
      <c r="AX112" s="52"/>
      <c r="AY112" s="89" t="str">
        <f>[2]!obCall("expOfIntegratedIntensityCorrelation"&amp;AE112, $T$54, "getExpOfIntegratedIntensity", [2]!obMake("", "int", AE112))</f>
        <v>expOfIntegratedIntensityCorrelation97 
[7455]</v>
      </c>
      <c r="AZ112" s="89">
        <f>[2]!obGet([2]!obCall("", AY112, "get",$AV$10))</f>
        <v>1.0729730321864523</v>
      </c>
      <c r="BA112" s="18"/>
      <c r="BB112" s="89" t="str">
        <f>[2]!obCall("intensityLando"&amp;AE112, $W$53, "getIntensity", [2]!obMake("", "int", AE112))</f>
        <v>intensityLando97 
[5482]</v>
      </c>
      <c r="BC112" s="89">
        <f>[2]!obGet([2]!obCall("", BB112, "get",$AV$10))</f>
        <v>3.9476020843489737E-2</v>
      </c>
      <c r="BD112" s="52"/>
      <c r="BE112" s="89" t="str">
        <f>[2]!obCall("expOfIntegratedIntensityLando"&amp;AE112, $W$53, "getExpOfIntegratedIntensity", [2]!obMake("", "int", AE112))</f>
        <v>expOfIntegratedIntensityLando97 
[5800]</v>
      </c>
      <c r="BF112" s="89">
        <f>[2]!obGet([2]!obCall("", BE112, "get",$AV$10))</f>
        <v>1.0446985940433313</v>
      </c>
      <c r="BG112" s="19"/>
    </row>
    <row r="113" spans="1:59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7"/>
      <c r="L113" s="55">
        <v>0.05</v>
      </c>
      <c r="M113" s="56">
        <v>0.03</v>
      </c>
      <c r="N113" s="52"/>
      <c r="O113" s="18"/>
      <c r="P113" s="18"/>
      <c r="Q113" s="19"/>
      <c r="U113" s="13"/>
      <c r="V113" s="13"/>
      <c r="W113" s="13"/>
      <c r="X113" s="13"/>
      <c r="Y113" s="13"/>
      <c r="AA113" s="10"/>
      <c r="AB113" s="10"/>
      <c r="AD113" s="17"/>
      <c r="AE113" s="89">
        <v>98</v>
      </c>
      <c r="AF113" s="89">
        <f>[2]!obGet([2]!obCall("",$AE$10, "getTime",[2]!obMake("", "int", AE113)))</f>
        <v>9.7999999999999989</v>
      </c>
      <c r="AG113" s="52"/>
      <c r="AH113" s="89" t="str">
        <f>[2]!obCall("underlyingModelFromNPVAndDefault"&amp;AE113, $AH$10, "getUnderlying",  [2]!obMake("", "int", AE113), [2]!obMake("","int", 0))</f>
        <v>underlyingModelFromNPVAndDefault98 
[7504]</v>
      </c>
      <c r="AI113" s="89">
        <f>[2]!obGet([2]!obCall("",AH113,"get", $AV$10))</f>
        <v>-6.6515448837385346E-2</v>
      </c>
      <c r="AJ113" s="52"/>
      <c r="AK113" s="89" t="str">
        <f>[2]!obCall("numeraireFromNPVAndDefaultCorr"&amp;AE113, $T$54, "getNumeraire",  [2]!obMake("", "int", AE113))</f>
        <v>numeraireFromNPVAndDefaultCorr98 
[7310]</v>
      </c>
      <c r="AL113" s="89">
        <f>[2]!obGet([2]!obCall("",AK113,"get", $AV$10))</f>
        <v>0.86887153358571156</v>
      </c>
      <c r="AM113" s="18"/>
      <c r="AN113" s="89" t="str">
        <f>[2]!obCall("zcbondFairPrice"&amp;AE113, $AN$10, "getZeroCouponBond", [2]!obMake("", "double",AF113), [2]!obMake("", "double", $AF$115))</f>
        <v>zcbondFairPrice98 
[8166]</v>
      </c>
      <c r="AO113" s="89">
        <f>[2]!obGet([2]!obCall("", AN113, "get",$AV$10))</f>
        <v>1.0040433918059053</v>
      </c>
      <c r="AP113" s="52"/>
      <c r="AQ113" s="89" t="str">
        <f>[2]!obCall("couponBondPrice"&amp;AE113,  $AH$10,"getFairValue", [2]!obMake("","int",AE113) )</f>
        <v>couponBondPrice98 
[7043]</v>
      </c>
      <c r="AR113" s="89">
        <f>[2]!obGet([2]!obCall("",  AQ113,"get", $AV$10))</f>
        <v>2.0080867836118106</v>
      </c>
      <c r="AS113" s="52"/>
      <c r="AT113" s="89">
        <f t="shared" si="1"/>
        <v>2.3111434843822272</v>
      </c>
      <c r="AU113" s="18"/>
      <c r="AV113" s="89" t="str">
        <f>[2]!obCall("intensityCorrelation"&amp;AE113, $T$54, "getIntensity", [2]!obMake("", "int", AE113))</f>
        <v>intensityCorrelation98 
[6867]</v>
      </c>
      <c r="AW113" s="89">
        <f>[2]!obGet([2]!obCall("", AV113, "get",$AV$10))</f>
        <v>7.7619549220910491E-3</v>
      </c>
      <c r="AX113" s="52"/>
      <c r="AY113" s="89" t="str">
        <f>[2]!obCall("expOfIntegratedIntensityCorrelation"&amp;AE113, $T$54, "getExpOfIntegratedIntensity", [2]!obMake("", "int", AE113))</f>
        <v>expOfIntegratedIntensityCorrelation98 
[7396]</v>
      </c>
      <c r="AZ113" s="89">
        <f>[2]!obGet([2]!obCall("", AY113, "get",$AV$10))</f>
        <v>1.0737870893503116</v>
      </c>
      <c r="BA113" s="18"/>
      <c r="BB113" s="89" t="str">
        <f>[2]!obCall("intensityLando"&amp;AE113, $W$53, "getIntensity", [2]!obMake("", "int", AE113))</f>
        <v>intensityLando98 
[5806]</v>
      </c>
      <c r="BC113" s="89">
        <f>[2]!obGet([2]!obCall("", BB113, "get",$AV$10))</f>
        <v>4.3722545166548221E-2</v>
      </c>
      <c r="BD113" s="52"/>
      <c r="BE113" s="89" t="str">
        <f>[2]!obCall("expOfIntegratedIntensityLando"&amp;AE113, $W$53, "getExpOfIntegratedIntensity", [2]!obMake("", "int", AE113))</f>
        <v>expOfIntegratedIntensityLando98 
[5488]</v>
      </c>
      <c r="BF113" s="89">
        <f>[2]!obGet([2]!obCall("", BE113, "get",$AV$10))</f>
        <v>1.0490535170938475</v>
      </c>
      <c r="BG113" s="19"/>
    </row>
    <row r="114" spans="1:59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7"/>
      <c r="L114" s="55">
        <v>0.05</v>
      </c>
      <c r="M114" s="56">
        <v>0.03</v>
      </c>
      <c r="N114" s="52"/>
      <c r="O114" s="18"/>
      <c r="P114" s="18"/>
      <c r="Q114" s="19"/>
      <c r="U114" s="13"/>
      <c r="V114" s="13"/>
      <c r="W114" s="13"/>
      <c r="X114" s="13"/>
      <c r="Y114" s="13"/>
      <c r="AA114" s="10"/>
      <c r="AB114" s="10"/>
      <c r="AD114" s="17"/>
      <c r="AE114" s="89">
        <v>99</v>
      </c>
      <c r="AF114" s="89">
        <f>[2]!obGet([2]!obCall("",$AE$10, "getTime",[2]!obMake("", "int", AE114)))</f>
        <v>9.9</v>
      </c>
      <c r="AG114" s="52"/>
      <c r="AH114" s="89" t="str">
        <f>[2]!obCall("underlyingModelFromNPVAndDefault"&amp;AE114, $AH$10, "getUnderlying",  [2]!obMake("", "int", AE114), [2]!obMake("","int", 0))</f>
        <v>underlyingModelFromNPVAndDefault99 
[7929]</v>
      </c>
      <c r="AI114" s="89">
        <f>[2]!obGet([2]!obCall("",AH114,"get", $AV$10))</f>
        <v>-7.1419541755191288E-2</v>
      </c>
      <c r="AJ114" s="52"/>
      <c r="AK114" s="89" t="str">
        <f>[2]!obCall("numeraireFromNPVAndDefaultCorr"&amp;AE114, $T$54, "getNumeraire",  [2]!obMake("", "int", AE114))</f>
        <v>numeraireFromNPVAndDefaultCorr99 
[7302]</v>
      </c>
      <c r="AL114" s="89">
        <f>[2]!obGet([2]!obCall("",AK114,"get", $AV$10))</f>
        <v>0.86681088203920764</v>
      </c>
      <c r="AM114" s="18"/>
      <c r="AN114" s="89" t="str">
        <f>[2]!obCall("zcbondFairPrice"&amp;AE114, $AN$10, "getZeroCouponBond", [2]!obMake("", "double",AF114), [2]!obMake("", "double", $AF$115))</f>
        <v>zcbondFairPrice99 
[8391]</v>
      </c>
      <c r="AO114" s="89">
        <f>[2]!obGet([2]!obCall("", AN114, "get",$AV$10))</f>
        <v>1.0025063463528237</v>
      </c>
      <c r="AP114" s="52"/>
      <c r="AQ114" s="89" t="str">
        <f>[2]!obCall("couponBondPrice"&amp;AE114,  $AH$10,"getFairValue", [2]!obMake("","int",AE114) )</f>
        <v>couponBondPrice99 
[7717]</v>
      </c>
      <c r="AR114" s="89">
        <f>[2]!obGet([2]!obCall("",  AQ114,"get", $AV$10))</f>
        <v>2.0050126927056473</v>
      </c>
      <c r="AS114" s="52"/>
      <c r="AT114" s="89">
        <f t="shared" si="1"/>
        <v>2.3130912800595835</v>
      </c>
      <c r="AU114" s="18"/>
      <c r="AV114" s="89" t="str">
        <f>[2]!obCall("intensityCorrelation"&amp;AE114, $T$54, "getIntensity", [2]!obMake("", "int", AE114))</f>
        <v>intensityCorrelation99 
[7378]</v>
      </c>
      <c r="AW114" s="89">
        <f>[2]!obGet([2]!obCall("", AV114, "get",$AV$10))</f>
        <v>7.5438462735422113E-3</v>
      </c>
      <c r="AX114" s="52"/>
      <c r="AY114" s="89" t="str">
        <f>[2]!obCall("expOfIntegratedIntensityCorrelation"&amp;AE114, $T$54, "getExpOfIntegratedIntensity", [2]!obMake("", "int", AE114))</f>
        <v>expOfIntegratedIntensityCorrelation99 
[6931]</v>
      </c>
      <c r="AZ114" s="89">
        <f>[2]!obGet([2]!obCall("", AY114, "get",$AV$10))</f>
        <v>1.0746091624581804</v>
      </c>
      <c r="BA114" s="18"/>
      <c r="BB114" s="89" t="str">
        <f>[2]!obCall("intensityLando"&amp;AE114, $W$53, "getIntensity", [2]!obMake("", "int", AE114))</f>
        <v>intensityLando99 
[5836]</v>
      </c>
      <c r="BC114" s="89">
        <f>[2]!obGet([2]!obCall("", BB114, "get",$AV$10))</f>
        <v>3.8823773184113522E-2</v>
      </c>
      <c r="BD114" s="52"/>
      <c r="BE114" s="89" t="str">
        <f>[2]!obCall("expOfIntegratedIntensityLando"&amp;AE114, $W$53, "getExpOfIntegratedIntensity", [2]!obMake("", "int", AE114))</f>
        <v>expOfIntegratedIntensityLando99 
[5550]</v>
      </c>
      <c r="BF114" s="89">
        <f>[2]!obGet([2]!obCall("", BE114, "get",$AV$10))</f>
        <v>1.0533922398539664</v>
      </c>
      <c r="BG114" s="19"/>
    </row>
    <row r="115" spans="1:59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7"/>
      <c r="L115" s="55">
        <v>0.05</v>
      </c>
      <c r="M115" s="56">
        <v>0.03</v>
      </c>
      <c r="N115" s="52"/>
      <c r="O115" s="18"/>
      <c r="P115" s="18"/>
      <c r="Q115" s="19"/>
      <c r="U115" s="13"/>
      <c r="V115" s="13"/>
      <c r="W115" s="13"/>
      <c r="X115" s="13"/>
      <c r="Y115" s="13"/>
      <c r="AA115" s="10"/>
      <c r="AB115" s="10"/>
      <c r="AD115" s="17"/>
      <c r="AE115" s="89">
        <v>100</v>
      </c>
      <c r="AF115" s="89">
        <f>[2]!obGet([2]!obCall("",$AE$10, "getTime",[2]!obMake("", "int", AE115)))</f>
        <v>10</v>
      </c>
      <c r="AG115" s="52"/>
      <c r="AH115" s="89" t="str">
        <f>[2]!obCall("underlyingModelFromNPVAndDefault"&amp;AE115, $AH$10, "getUnderlying",  [2]!obMake("", "int", AE115), [2]!obMake("","int", 0))</f>
        <v>underlyingModelFromNPVAndDefault100 
[7921]</v>
      </c>
      <c r="AI115" s="89">
        <f>[2]!obGet([2]!obCall("",AH115,"get", $AV$10))</f>
        <v>-8.0516987573082663E-2</v>
      </c>
      <c r="AJ115" s="52"/>
      <c r="AK115" s="89" t="str">
        <f>[2]!obCall("numeraireFromNPVAndDefaultCorr"&amp;AE115, $T$54, "getNumeraire",  [2]!obMake("", "int", AE115))</f>
        <v>numeraireFromNPVAndDefaultCorr100 
[6798]</v>
      </c>
      <c r="AL115" s="89">
        <f>[2]!obGet([2]!obCall("",AK115,"get", $AV$10))</f>
        <v>0.86420562064855744</v>
      </c>
      <c r="AM115" s="18"/>
      <c r="AN115" s="89" t="str">
        <f>[2]!obCall("zcbondFairPrice"&amp;AE115, $AN$10, "getZeroCouponBond", [2]!obMake("", "double",AF115), [2]!obMake("", "double", $AF$115))</f>
        <v>zcbondFairPrice100 
[8531]</v>
      </c>
      <c r="AO115" s="89">
        <f>[2]!obGet([2]!obCall("", AN115, "get",$AV$10))</f>
        <v>1</v>
      </c>
      <c r="AP115" s="52"/>
      <c r="AQ115" s="89" t="str">
        <f>[2]!obCall("couponBondPrice"&amp;AE115,  $AH$10,"getFairValue", [2]!obMake("","int",AE115) )</f>
        <v>couponBondPrice100 
[7777]</v>
      </c>
      <c r="AR115" s="89">
        <f>[2]!obGet([2]!obCall("",  AQ115,"get", $AV$10))</f>
        <v>2</v>
      </c>
      <c r="AS115" s="52"/>
      <c r="AT115" s="89">
        <f xml:space="preserve"> MAX( ($AL$15 * AR115/AL115 ), 0 )</f>
        <v>2.3142640503761904</v>
      </c>
      <c r="AU115" s="18"/>
      <c r="AV115" s="89" t="str">
        <f>[2]!obCall("intensityCorrelation"&amp;AE115, $T$54, "getIntensity", [2]!obMake("", "int", AE115))</f>
        <v>intensityCorrelation100 
[6752]</v>
      </c>
      <c r="AW115" s="89">
        <f>[2]!obGet([2]!obCall("", AV115, "get",$AV$10))</f>
        <v>7.9092468827312423E-3</v>
      </c>
      <c r="AX115" s="52"/>
      <c r="AY115" s="89" t="str">
        <f>[2]!obCall("expOfIntegratedIntensityCorrelation"&amp;AE115, $T$54, "getExpOfIntegratedIntensity", [2]!obMake("", "int", AE115))</f>
        <v>expOfIntegratedIntensityCorrelation100 
[6555]</v>
      </c>
      <c r="AZ115" s="89">
        <f>[2]!obGet([2]!obCall("", AY115, "get",$AV$10))</f>
        <v>1.07543978508378</v>
      </c>
      <c r="BA115" s="18"/>
      <c r="BB115" s="89" t="str">
        <f>[2]!obCall("intensityLando"&amp;AE115, $W$53, "getIntensity", [2]!obMake("", "int", AE115))</f>
        <v>intensityLando100 
[5794]</v>
      </c>
      <c r="BC115" s="89">
        <f>[2]!obGet([2]!obCall("", BB115, "get",$AV$10))</f>
        <v>3.3618633417572361E-2</v>
      </c>
      <c r="BD115" s="52"/>
      <c r="BE115" s="89" t="str">
        <f>[2]!obCall("expOfIntegratedIntensityLando"&amp;AE115, $W$53, "getExpOfIntegratedIntensity", [2]!obMake("", "int", AE115))</f>
        <v>expOfIntegratedIntensityLando100 
[5656]</v>
      </c>
      <c r="BF115" s="89">
        <f>[2]!obGet([2]!obCall("", BE115, "get",$AV$10))</f>
        <v>1.0572146717765696</v>
      </c>
      <c r="BG115" s="19"/>
    </row>
    <row r="116" spans="1:59" ht="15" thickBo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7"/>
      <c r="L116" s="55">
        <v>0.05</v>
      </c>
      <c r="M116" s="56">
        <v>0.03</v>
      </c>
      <c r="N116" s="52"/>
      <c r="O116" s="18"/>
      <c r="P116" s="18"/>
      <c r="Q116" s="19"/>
      <c r="U116" s="13"/>
      <c r="V116" s="13"/>
      <c r="W116" s="13"/>
      <c r="X116" s="13"/>
      <c r="Y116" s="13"/>
      <c r="AA116" s="10"/>
      <c r="AB116" s="10"/>
      <c r="AD116" s="20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104"/>
      <c r="BC116" s="21"/>
      <c r="BD116" s="21"/>
      <c r="BE116" s="21"/>
      <c r="BF116" s="21"/>
      <c r="BG116" s="22"/>
    </row>
    <row r="117" spans="1:59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7"/>
      <c r="L117" s="55">
        <v>0.05</v>
      </c>
      <c r="M117" s="56">
        <v>0.03</v>
      </c>
      <c r="N117" s="52"/>
      <c r="O117" s="18"/>
      <c r="P117" s="18"/>
      <c r="Q117" s="19"/>
      <c r="U117" s="13"/>
      <c r="V117" s="13"/>
      <c r="W117" s="13"/>
      <c r="X117" s="13"/>
      <c r="Y117" s="13"/>
      <c r="AA117" s="10"/>
      <c r="AB117" s="10"/>
      <c r="AT117" s="10"/>
      <c r="AU117" s="10"/>
      <c r="AV117" s="10"/>
      <c r="AW117" s="10"/>
    </row>
    <row r="118" spans="1:59" x14ac:dyDescent="0.3">
      <c r="K118" s="17"/>
      <c r="L118" s="55">
        <v>0.05</v>
      </c>
      <c r="M118" s="56">
        <v>0.03</v>
      </c>
      <c r="N118" s="52"/>
      <c r="O118" s="18"/>
      <c r="P118" s="18"/>
      <c r="Q118" s="19"/>
      <c r="U118" s="13"/>
      <c r="AA118" s="10"/>
      <c r="AB118" s="10"/>
      <c r="AT118" s="10"/>
      <c r="AU118" s="10"/>
      <c r="AV118" s="10"/>
      <c r="AW118" s="10"/>
    </row>
    <row r="119" spans="1:59" x14ac:dyDescent="0.3">
      <c r="K119" s="17"/>
      <c r="L119" s="55">
        <v>0.05</v>
      </c>
      <c r="M119" s="56">
        <v>0.03</v>
      </c>
      <c r="N119" s="52"/>
      <c r="O119" s="18"/>
      <c r="P119" s="18"/>
      <c r="Q119" s="19"/>
      <c r="U119" s="13"/>
      <c r="V119" s="13"/>
      <c r="W119" s="13"/>
      <c r="X119" s="13"/>
      <c r="AA119" s="10"/>
      <c r="AB119" s="10"/>
      <c r="AT119" s="10"/>
      <c r="AU119" s="10"/>
      <c r="AV119" s="10"/>
      <c r="AW119" s="10"/>
    </row>
    <row r="120" spans="1:59" x14ac:dyDescent="0.3">
      <c r="K120" s="17"/>
      <c r="L120" s="55">
        <v>0.05</v>
      </c>
      <c r="M120" s="56">
        <v>0.03</v>
      </c>
      <c r="N120" s="52"/>
      <c r="O120" s="18"/>
      <c r="P120" s="18"/>
      <c r="Q120" s="19"/>
      <c r="U120" s="13"/>
      <c r="V120" s="13"/>
      <c r="W120" s="13"/>
      <c r="X120" s="13"/>
      <c r="AA120" s="10"/>
      <c r="AB120" s="10"/>
      <c r="AT120" s="10"/>
      <c r="AU120" s="10"/>
      <c r="AV120" s="10"/>
      <c r="AW120" s="10"/>
    </row>
    <row r="121" spans="1:59" x14ac:dyDescent="0.3">
      <c r="K121" s="17"/>
      <c r="L121" s="55">
        <v>0.05</v>
      </c>
      <c r="M121" s="56">
        <v>0.03</v>
      </c>
      <c r="N121" s="52"/>
      <c r="O121" s="18"/>
      <c r="P121" s="18"/>
      <c r="Q121" s="19"/>
      <c r="U121" s="13"/>
      <c r="V121" s="13"/>
      <c r="W121" s="13"/>
      <c r="X121" s="13"/>
      <c r="AA121" s="10"/>
      <c r="AB121" s="10"/>
      <c r="AT121" s="10"/>
      <c r="AU121" s="10"/>
      <c r="AV121" s="10"/>
      <c r="AW121" s="10"/>
    </row>
    <row r="122" spans="1:59" x14ac:dyDescent="0.3">
      <c r="K122" s="17"/>
      <c r="L122" s="55">
        <v>0.05</v>
      </c>
      <c r="M122" s="56">
        <v>0.03</v>
      </c>
      <c r="N122" s="52"/>
      <c r="O122" s="18"/>
      <c r="P122" s="18"/>
      <c r="Q122" s="19"/>
      <c r="V122" s="13"/>
      <c r="W122" s="13"/>
      <c r="X122" s="13"/>
      <c r="AA122" s="10"/>
      <c r="AB122" s="10"/>
      <c r="AT122" s="10"/>
      <c r="AU122" s="10"/>
      <c r="AV122" s="10"/>
      <c r="AW122" s="10"/>
    </row>
    <row r="123" spans="1:59" x14ac:dyDescent="0.3">
      <c r="K123" s="17"/>
      <c r="L123" s="55">
        <v>0.05</v>
      </c>
      <c r="M123" s="56">
        <v>0.03</v>
      </c>
      <c r="N123" s="52"/>
      <c r="O123" s="18"/>
      <c r="P123" s="18"/>
      <c r="Q123" s="19"/>
      <c r="U123" s="13"/>
      <c r="V123" s="13"/>
      <c r="W123" s="13"/>
      <c r="X123" s="13"/>
      <c r="AA123" s="10"/>
      <c r="AB123" s="10"/>
    </row>
    <row r="124" spans="1:59" x14ac:dyDescent="0.3">
      <c r="K124" s="17"/>
      <c r="L124" s="55">
        <v>0.05</v>
      </c>
      <c r="M124" s="56">
        <v>0.03</v>
      </c>
      <c r="N124" s="52"/>
      <c r="O124" s="18"/>
      <c r="P124" s="18"/>
      <c r="Q124" s="19"/>
      <c r="U124" s="13"/>
      <c r="V124" s="13"/>
      <c r="W124" s="13"/>
      <c r="X124" s="13"/>
    </row>
    <row r="125" spans="1:59" x14ac:dyDescent="0.3">
      <c r="K125" s="17"/>
      <c r="L125" s="55">
        <v>0.05</v>
      </c>
      <c r="M125" s="56">
        <v>0.03</v>
      </c>
      <c r="N125" s="52"/>
      <c r="O125" s="18"/>
      <c r="P125" s="18"/>
      <c r="Q125" s="19"/>
      <c r="U125" s="28"/>
      <c r="V125" s="13"/>
      <c r="W125" s="13"/>
      <c r="X125" s="13"/>
    </row>
    <row r="126" spans="1:59" x14ac:dyDescent="0.3">
      <c r="K126" s="17"/>
      <c r="L126" s="55">
        <v>0.05</v>
      </c>
      <c r="M126" s="56">
        <v>0.03</v>
      </c>
      <c r="N126" s="52"/>
      <c r="O126" s="18"/>
      <c r="P126" s="18"/>
      <c r="Q126" s="19"/>
      <c r="U126" s="13"/>
      <c r="V126" s="13"/>
      <c r="W126" s="13"/>
      <c r="X126" s="13"/>
    </row>
    <row r="127" spans="1:59" x14ac:dyDescent="0.3">
      <c r="K127" s="17"/>
      <c r="L127" s="55">
        <v>0.05</v>
      </c>
      <c r="M127" s="56">
        <v>0.03</v>
      </c>
      <c r="N127" s="52"/>
      <c r="O127" s="18"/>
      <c r="P127" s="18"/>
      <c r="Q127" s="19"/>
      <c r="U127" s="13"/>
      <c r="V127" s="27"/>
      <c r="W127" s="13"/>
      <c r="X127" s="13"/>
    </row>
    <row r="128" spans="1:59" x14ac:dyDescent="0.3">
      <c r="K128" s="17"/>
      <c r="L128" s="55">
        <v>0.05</v>
      </c>
      <c r="M128" s="56">
        <v>0.03</v>
      </c>
      <c r="N128" s="52"/>
      <c r="O128" s="18"/>
      <c r="P128" s="18"/>
      <c r="Q128" s="19"/>
      <c r="U128" s="28"/>
      <c r="V128" s="13"/>
      <c r="W128" s="13"/>
      <c r="X128" s="13"/>
    </row>
    <row r="129" spans="11:24" x14ac:dyDescent="0.3">
      <c r="K129" s="17"/>
      <c r="L129" s="55">
        <v>0.05</v>
      </c>
      <c r="M129" s="56">
        <v>0.03</v>
      </c>
      <c r="N129" s="52"/>
      <c r="O129" s="18"/>
      <c r="P129" s="18"/>
      <c r="Q129" s="19"/>
      <c r="U129" s="13"/>
      <c r="V129" s="13"/>
      <c r="W129" s="13"/>
      <c r="X129" s="13"/>
    </row>
    <row r="130" spans="11:24" x14ac:dyDescent="0.3">
      <c r="K130" s="17"/>
      <c r="L130" s="55">
        <v>0.05</v>
      </c>
      <c r="M130" s="56">
        <v>0.03</v>
      </c>
      <c r="N130" s="52"/>
      <c r="O130" s="18"/>
      <c r="P130" s="18"/>
      <c r="Q130" s="19"/>
      <c r="U130" s="13"/>
      <c r="V130" s="13"/>
      <c r="W130" s="13"/>
      <c r="X130" s="13"/>
    </row>
    <row r="131" spans="11:24" x14ac:dyDescent="0.3">
      <c r="K131" s="17"/>
      <c r="L131" s="55">
        <v>0.05</v>
      </c>
      <c r="M131" s="56">
        <v>0.03</v>
      </c>
      <c r="N131" s="52"/>
      <c r="O131" s="18"/>
      <c r="P131" s="18"/>
      <c r="Q131" s="19"/>
      <c r="U131" s="13"/>
      <c r="V131" s="13"/>
      <c r="W131" s="13"/>
      <c r="X131" s="13"/>
    </row>
    <row r="132" spans="11:24" x14ac:dyDescent="0.3">
      <c r="K132" s="17"/>
      <c r="L132" s="55">
        <v>0.05</v>
      </c>
      <c r="M132" s="56">
        <v>0.03</v>
      </c>
      <c r="N132" s="52"/>
      <c r="O132" s="18"/>
      <c r="P132" s="18"/>
      <c r="Q132" s="19"/>
      <c r="U132" s="13"/>
      <c r="V132" s="13"/>
      <c r="W132" s="13"/>
      <c r="X132" s="13"/>
    </row>
    <row r="133" spans="11:24" x14ac:dyDescent="0.3">
      <c r="K133" s="17"/>
      <c r="L133" s="55">
        <v>0.05</v>
      </c>
      <c r="M133" s="56">
        <v>0.03</v>
      </c>
      <c r="N133" s="52"/>
      <c r="O133" s="18"/>
      <c r="P133" s="18"/>
      <c r="Q133" s="19"/>
      <c r="U133" s="13"/>
      <c r="V133" s="13"/>
      <c r="W133" s="13"/>
      <c r="X133" s="13"/>
    </row>
    <row r="134" spans="11:24" x14ac:dyDescent="0.3">
      <c r="K134" s="17"/>
      <c r="L134" s="55">
        <v>0.05</v>
      </c>
      <c r="M134" s="56">
        <v>0.03</v>
      </c>
      <c r="N134" s="52"/>
      <c r="O134" s="18"/>
      <c r="P134" s="18"/>
      <c r="Q134" s="19"/>
      <c r="U134" s="13"/>
      <c r="V134" s="13"/>
      <c r="W134" s="13"/>
      <c r="X134" s="13"/>
    </row>
    <row r="135" spans="11:24" x14ac:dyDescent="0.3">
      <c r="K135" s="17"/>
      <c r="L135" s="55">
        <v>0.05</v>
      </c>
      <c r="M135" s="56">
        <v>0.03</v>
      </c>
      <c r="N135" s="52"/>
      <c r="O135" s="18"/>
      <c r="P135" s="18"/>
      <c r="Q135" s="19"/>
      <c r="U135" s="13"/>
      <c r="V135" s="13"/>
      <c r="W135" s="13"/>
      <c r="X135" s="13"/>
    </row>
    <row r="136" spans="11:24" x14ac:dyDescent="0.3">
      <c r="K136" s="17"/>
      <c r="L136" s="55">
        <v>0.05</v>
      </c>
      <c r="M136" s="56">
        <v>0.03</v>
      </c>
      <c r="N136" s="52"/>
      <c r="O136" s="18"/>
      <c r="P136" s="18"/>
      <c r="Q136" s="19"/>
      <c r="U136" s="13"/>
      <c r="V136" s="13"/>
      <c r="W136" s="13"/>
      <c r="X136" s="13"/>
    </row>
    <row r="137" spans="11:24" x14ac:dyDescent="0.3">
      <c r="K137" s="17"/>
      <c r="L137" s="55">
        <v>0.05</v>
      </c>
      <c r="M137" s="56">
        <v>0.03</v>
      </c>
      <c r="N137" s="52"/>
      <c r="O137" s="18"/>
      <c r="P137" s="18"/>
      <c r="Q137" s="19"/>
      <c r="U137" s="13"/>
      <c r="V137" s="13"/>
      <c r="W137" s="13"/>
      <c r="X137" s="13"/>
    </row>
    <row r="138" spans="11:24" x14ac:dyDescent="0.3">
      <c r="K138" s="17"/>
      <c r="L138" s="55">
        <v>0.05</v>
      </c>
      <c r="M138" s="56">
        <v>0.03</v>
      </c>
      <c r="N138" s="52"/>
      <c r="O138" s="18"/>
      <c r="P138" s="18"/>
      <c r="Q138" s="19"/>
      <c r="U138" s="13"/>
      <c r="V138" s="13"/>
      <c r="W138" s="13"/>
      <c r="X138" s="13"/>
    </row>
    <row r="139" spans="11:24" x14ac:dyDescent="0.3">
      <c r="K139" s="17"/>
      <c r="L139" s="55">
        <v>0.05</v>
      </c>
      <c r="M139" s="56">
        <v>0.03</v>
      </c>
      <c r="N139" s="52"/>
      <c r="O139" s="18"/>
      <c r="P139" s="18"/>
      <c r="Q139" s="19"/>
      <c r="U139" s="13"/>
      <c r="V139" s="13"/>
      <c r="W139" s="13"/>
      <c r="X139" s="13"/>
    </row>
    <row r="140" spans="11:24" x14ac:dyDescent="0.3">
      <c r="K140" s="17"/>
      <c r="L140" s="55">
        <v>0.05</v>
      </c>
      <c r="M140" s="56">
        <v>0.03</v>
      </c>
      <c r="N140" s="52"/>
      <c r="O140" s="18"/>
      <c r="P140" s="18"/>
      <c r="Q140" s="19"/>
      <c r="U140" s="13"/>
      <c r="V140" s="27"/>
      <c r="W140" s="13"/>
      <c r="X140" s="13"/>
    </row>
    <row r="141" spans="11:24" x14ac:dyDescent="0.3">
      <c r="K141" s="17"/>
      <c r="L141" s="55">
        <v>0.05</v>
      </c>
      <c r="M141" s="56">
        <v>0.03</v>
      </c>
      <c r="N141" s="52"/>
      <c r="O141" s="18"/>
      <c r="P141" s="18"/>
      <c r="Q141" s="19"/>
      <c r="U141" s="28"/>
      <c r="V141" s="13"/>
      <c r="W141" s="13"/>
      <c r="X141" s="13"/>
    </row>
    <row r="142" spans="11:24" x14ac:dyDescent="0.3">
      <c r="K142" s="17"/>
      <c r="L142" s="55">
        <v>0.05</v>
      </c>
      <c r="M142" s="56">
        <v>0.03</v>
      </c>
      <c r="N142" s="52"/>
      <c r="O142" s="18"/>
      <c r="P142" s="18"/>
      <c r="Q142" s="19"/>
      <c r="U142" s="13"/>
      <c r="V142" s="13"/>
      <c r="W142" s="13"/>
      <c r="X142" s="13"/>
    </row>
    <row r="143" spans="11:24" x14ac:dyDescent="0.3">
      <c r="K143" s="17"/>
      <c r="L143" s="55">
        <v>0.05</v>
      </c>
      <c r="M143" s="56">
        <v>0.03</v>
      </c>
      <c r="N143" s="52"/>
      <c r="O143" s="18"/>
      <c r="P143" s="18"/>
      <c r="Q143" s="19"/>
      <c r="U143" s="13"/>
      <c r="V143" s="13"/>
      <c r="W143" s="13"/>
      <c r="X143" s="13"/>
    </row>
    <row r="144" spans="11:24" x14ac:dyDescent="0.3">
      <c r="K144" s="17"/>
      <c r="L144" s="55">
        <v>0.05</v>
      </c>
      <c r="M144" s="56">
        <v>0.03</v>
      </c>
      <c r="N144" s="52"/>
      <c r="O144" s="18"/>
      <c r="P144" s="18"/>
      <c r="Q144" s="19"/>
      <c r="U144" s="13"/>
      <c r="V144" s="13"/>
      <c r="W144" s="13"/>
      <c r="X144" s="13"/>
    </row>
    <row r="145" spans="11:24" x14ac:dyDescent="0.3">
      <c r="K145" s="17"/>
      <c r="L145" s="55">
        <v>0.05</v>
      </c>
      <c r="M145" s="56">
        <v>0.03</v>
      </c>
      <c r="N145" s="52"/>
      <c r="O145" s="18"/>
      <c r="P145" s="18"/>
      <c r="Q145" s="19"/>
      <c r="U145" s="13"/>
      <c r="V145" s="13"/>
      <c r="W145" s="13"/>
      <c r="X145" s="13"/>
    </row>
    <row r="146" spans="11:24" x14ac:dyDescent="0.3">
      <c r="K146" s="17"/>
      <c r="L146" s="55">
        <v>0.05</v>
      </c>
      <c r="M146" s="56">
        <v>0.03</v>
      </c>
      <c r="N146" s="52"/>
      <c r="O146" s="18"/>
      <c r="P146" s="18"/>
      <c r="Q146" s="19"/>
      <c r="U146" s="13"/>
      <c r="V146" s="13"/>
      <c r="W146" s="13"/>
      <c r="X146" s="13"/>
    </row>
    <row r="147" spans="11:24" x14ac:dyDescent="0.3">
      <c r="K147" s="17"/>
      <c r="L147" s="55">
        <v>0.05</v>
      </c>
      <c r="M147" s="56">
        <v>0.03</v>
      </c>
      <c r="N147" s="52"/>
      <c r="O147" s="18"/>
      <c r="P147" s="18"/>
      <c r="Q147" s="19"/>
      <c r="U147" s="13"/>
      <c r="V147" s="13"/>
      <c r="W147" s="13"/>
      <c r="X147" s="13"/>
    </row>
    <row r="148" spans="11:24" x14ac:dyDescent="0.3">
      <c r="K148" s="17"/>
      <c r="L148" s="55">
        <v>0.05</v>
      </c>
      <c r="M148" s="56">
        <v>0.03</v>
      </c>
      <c r="N148" s="52"/>
      <c r="O148" s="18"/>
      <c r="P148" s="18"/>
      <c r="Q148" s="19"/>
      <c r="U148" s="13"/>
      <c r="V148" s="13"/>
      <c r="W148" s="13"/>
      <c r="X148" s="13"/>
    </row>
    <row r="149" spans="11:24" x14ac:dyDescent="0.3">
      <c r="K149" s="17"/>
      <c r="L149" s="55">
        <v>0.05</v>
      </c>
      <c r="M149" s="56">
        <v>0.03</v>
      </c>
      <c r="N149" s="52"/>
      <c r="O149" s="18"/>
      <c r="P149" s="18"/>
      <c r="Q149" s="19"/>
      <c r="U149" s="13"/>
      <c r="V149" s="13"/>
      <c r="W149" s="13"/>
      <c r="X149" s="13"/>
    </row>
    <row r="150" spans="11:24" x14ac:dyDescent="0.3">
      <c r="K150" s="17"/>
      <c r="L150" s="58">
        <v>0.05</v>
      </c>
      <c r="M150" s="57">
        <v>0.03</v>
      </c>
      <c r="N150" s="52"/>
      <c r="O150" s="18"/>
      <c r="P150" s="18"/>
      <c r="Q150" s="19"/>
      <c r="U150" s="13"/>
      <c r="V150" s="13"/>
      <c r="W150" s="13"/>
      <c r="X150" s="13"/>
    </row>
    <row r="151" spans="11:24" ht="15" thickBot="1" x14ac:dyDescent="0.35">
      <c r="K151" s="20"/>
      <c r="L151" s="21"/>
      <c r="M151" s="21"/>
      <c r="N151" s="21"/>
      <c r="O151" s="21"/>
      <c r="P151" s="21"/>
      <c r="Q151" s="22"/>
      <c r="U151" s="28"/>
      <c r="V151" s="13"/>
      <c r="W151" s="13"/>
      <c r="X151" s="13"/>
    </row>
    <row r="155" spans="11:24" x14ac:dyDescent="0.3">
      <c r="K155" s="13"/>
      <c r="L155" s="13"/>
      <c r="M155" s="13"/>
      <c r="N155" s="13"/>
    </row>
    <row r="156" spans="11:24" x14ac:dyDescent="0.3">
      <c r="K156" s="13"/>
      <c r="L156" s="13"/>
      <c r="M156" s="13"/>
      <c r="N156" s="13"/>
    </row>
    <row r="157" spans="11:24" x14ac:dyDescent="0.3">
      <c r="K157" s="13"/>
      <c r="L157" s="13"/>
      <c r="M157" s="13"/>
      <c r="N157" s="13"/>
    </row>
    <row r="158" spans="11:24" x14ac:dyDescent="0.3">
      <c r="K158" s="13"/>
      <c r="L158" s="13"/>
      <c r="M158" s="13"/>
      <c r="N158" s="13"/>
    </row>
    <row r="159" spans="11:24" x14ac:dyDescent="0.3">
      <c r="K159" s="13"/>
      <c r="L159" s="13"/>
      <c r="M159" s="13"/>
      <c r="N159" s="13"/>
    </row>
    <row r="160" spans="11:24" x14ac:dyDescent="0.3">
      <c r="K160" s="28"/>
      <c r="L160" s="13"/>
      <c r="M160" s="13"/>
      <c r="N160" s="13"/>
    </row>
    <row r="161" spans="11:14" x14ac:dyDescent="0.3">
      <c r="K161" s="13"/>
      <c r="L161" s="13"/>
      <c r="M161" s="13"/>
      <c r="N161" s="13"/>
    </row>
    <row r="179" spans="31:36" x14ac:dyDescent="0.3">
      <c r="AE179" s="10"/>
      <c r="AF179" s="10"/>
      <c r="AG179" s="10"/>
      <c r="AH179" s="10"/>
      <c r="AI179" s="10"/>
      <c r="AJ179" s="10"/>
    </row>
  </sheetData>
  <mergeCells count="5">
    <mergeCell ref="O33:P33"/>
    <mergeCell ref="O34:P34"/>
    <mergeCell ref="O35:P35"/>
    <mergeCell ref="O36:P36"/>
    <mergeCell ref="O37:P3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15</xdr:col>
                    <xdr:colOff>7620</xdr:colOff>
                    <xdr:row>12</xdr:row>
                    <xdr:rowOff>30480</xdr:rowOff>
                  </from>
                  <to>
                    <xdr:col>15</xdr:col>
                    <xdr:colOff>175260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21</xdr:col>
                    <xdr:colOff>22860</xdr:colOff>
                    <xdr:row>49</xdr:row>
                    <xdr:rowOff>175260</xdr:rowOff>
                  </from>
                  <to>
                    <xdr:col>21</xdr:col>
                    <xdr:colOff>220980</xdr:colOff>
                    <xdr:row>50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5</xdr:col>
                    <xdr:colOff>2712720</xdr:colOff>
                    <xdr:row>6</xdr:row>
                    <xdr:rowOff>312420</xdr:rowOff>
                  </from>
                  <to>
                    <xdr:col>5</xdr:col>
                    <xdr:colOff>2964180</xdr:colOff>
                    <xdr:row>7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Sporrer</cp:lastModifiedBy>
  <dcterms:created xsi:type="dcterms:W3CDTF">2017-02-20T14:41:46Z</dcterms:created>
  <dcterms:modified xsi:type="dcterms:W3CDTF">2017-07-04T13:53:35Z</dcterms:modified>
</cp:coreProperties>
</file>