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workspace\MasterthesisAntonSporrer2017\CVAShortRate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D22" i="3"/>
  <c r="D21" i="3"/>
  <c r="D20" i="3"/>
  <c r="J33" i="3"/>
  <c r="J32" i="3"/>
  <c r="J31" i="3"/>
  <c r="D7" i="3"/>
  <c r="D24" i="3"/>
  <c r="D6" i="3"/>
  <c r="D37" i="3"/>
  <c r="D46" i="3"/>
  <c r="F19" i="1"/>
  <c r="J16" i="3"/>
  <c r="A17" i="3"/>
  <c r="J17" i="3"/>
  <c r="A6" i="3"/>
  <c r="G33" i="3"/>
  <c r="G36" i="3" s="1"/>
  <c r="J15" i="3"/>
  <c r="F17" i="3"/>
  <c r="A5" i="3"/>
  <c r="F18" i="3"/>
  <c r="D5" i="3"/>
  <c r="A4" i="3"/>
  <c r="F10" i="1"/>
  <c r="A9" i="3"/>
  <c r="A36" i="3" l="1"/>
  <c r="A35" i="3"/>
  <c r="A34" i="3"/>
  <c r="D17" i="3"/>
  <c r="D18" i="3"/>
  <c r="D19" i="3"/>
  <c r="D23" i="3"/>
  <c r="D27" i="3"/>
  <c r="F20" i="3"/>
  <c r="A22" i="3"/>
  <c r="A33" i="3" l="1"/>
  <c r="D36" i="3"/>
  <c r="D4" i="3"/>
  <c r="C6" i="1"/>
  <c r="A39" i="3"/>
  <c r="B9" i="1"/>
  <c r="C16" i="1"/>
  <c r="D10" i="3"/>
  <c r="C15" i="1"/>
  <c r="F19" i="3"/>
  <c r="G7" i="3"/>
  <c r="F24" i="3"/>
  <c r="D34" i="3" l="1"/>
  <c r="D33" i="3"/>
  <c r="F21" i="3"/>
  <c r="D35" i="3"/>
  <c r="G4" i="3"/>
  <c r="E25" i="1"/>
  <c r="D40" i="3"/>
  <c r="AD5" i="3" s="1"/>
  <c r="A48" i="3" s="1"/>
  <c r="A51" i="3" s="1"/>
  <c r="B51" i="3" s="1"/>
  <c r="A77" i="3"/>
  <c r="D77" i="3"/>
  <c r="A94" i="3"/>
  <c r="A84" i="3"/>
  <c r="D84" i="3"/>
  <c r="D87" i="3" s="1"/>
  <c r="A87" i="3"/>
  <c r="D49" i="3"/>
  <c r="D52" i="3"/>
  <c r="E52" i="3" s="1"/>
  <c r="Z5" i="3"/>
  <c r="Z9" i="3"/>
  <c r="AF2" i="3"/>
  <c r="AK19" i="3"/>
  <c r="AK20" i="3" s="1"/>
  <c r="BE19" i="3"/>
  <c r="BE20" i="3" s="1"/>
  <c r="AZ19" i="3"/>
  <c r="AZ20" i="3" s="1"/>
  <c r="AV19" i="3"/>
  <c r="AV20" i="3" s="1"/>
  <c r="AR19" i="3"/>
  <c r="AR20" i="3" s="1"/>
  <c r="AN19" i="3"/>
  <c r="AN20" i="3" s="1"/>
  <c r="AW19" i="3"/>
  <c r="AW20" i="3" s="1"/>
  <c r="AO19" i="3"/>
  <c r="AO20" i="3" s="1"/>
  <c r="BC19" i="3"/>
  <c r="BC20" i="3" s="1"/>
  <c r="AY19" i="3"/>
  <c r="AY20" i="3" s="1"/>
  <c r="AU19" i="3"/>
  <c r="AU20" i="3" s="1"/>
  <c r="AQ19" i="3"/>
  <c r="AQ20" i="3" s="1"/>
  <c r="AM19" i="3"/>
  <c r="AM20" i="3" s="1"/>
  <c r="BA19" i="3"/>
  <c r="BA20" i="3" s="1"/>
  <c r="AS19" i="3"/>
  <c r="AS20" i="3" s="1"/>
  <c r="BD19" i="3"/>
  <c r="BD20" i="3" s="1"/>
  <c r="BB19" i="3"/>
  <c r="BB20" i="3" s="1"/>
  <c r="AX19" i="3"/>
  <c r="AX20" i="3" s="1"/>
  <c r="AT19" i="3"/>
  <c r="AT20" i="3" s="1"/>
  <c r="AP19" i="3"/>
  <c r="AP20" i="3" s="1"/>
  <c r="AL19" i="3"/>
  <c r="AL20" i="3" s="1"/>
  <c r="AK23" i="3"/>
  <c r="AK24" i="3" s="1"/>
  <c r="BE23" i="3"/>
  <c r="BE24" i="3" s="1"/>
  <c r="BA23" i="3"/>
  <c r="BA24" i="3" s="1"/>
  <c r="AW23" i="3"/>
  <c r="AW24" i="3" s="1"/>
  <c r="AS23" i="3"/>
  <c r="AS24" i="3" s="1"/>
  <c r="AO23" i="3"/>
  <c r="AO24" i="3" s="1"/>
  <c r="BD23" i="3"/>
  <c r="BD24" i="3" s="1"/>
  <c r="AZ23" i="3"/>
  <c r="AZ24" i="3" s="1"/>
  <c r="AV23" i="3"/>
  <c r="AV24" i="3" s="1"/>
  <c r="AR23" i="3"/>
  <c r="AR24" i="3" s="1"/>
  <c r="AN23" i="3"/>
  <c r="AN24" i="3" s="1"/>
  <c r="BC23" i="3"/>
  <c r="BC24" i="3" s="1"/>
  <c r="AY23" i="3"/>
  <c r="AY24" i="3" s="1"/>
  <c r="AU23" i="3"/>
  <c r="AU24" i="3" s="1"/>
  <c r="AQ23" i="3"/>
  <c r="AQ24" i="3" s="1"/>
  <c r="AM23" i="3"/>
  <c r="AM24" i="3" s="1"/>
  <c r="BB23" i="3"/>
  <c r="BB24" i="3" s="1"/>
  <c r="AX23" i="3"/>
  <c r="AX24" i="3" s="1"/>
  <c r="AT23" i="3"/>
  <c r="AT24" i="3" s="1"/>
  <c r="AP23" i="3"/>
  <c r="AP24" i="3" s="1"/>
  <c r="AL23" i="3"/>
  <c r="AL24" i="3" s="1"/>
  <c r="AM3" i="3"/>
  <c r="AQ3" i="3"/>
  <c r="AU3" i="3"/>
  <c r="AY3" i="3"/>
  <c r="BC3" i="3"/>
  <c r="AN3" i="3"/>
  <c r="AR3" i="3"/>
  <c r="AV3" i="3"/>
  <c r="AZ3" i="3"/>
  <c r="BD3" i="3"/>
  <c r="AO3" i="3"/>
  <c r="AS3" i="3"/>
  <c r="AW3" i="3"/>
  <c r="BA3" i="3"/>
  <c r="BE3" i="3"/>
  <c r="AP3" i="3"/>
  <c r="AT3" i="3"/>
  <c r="AX3" i="3"/>
  <c r="BB3" i="3"/>
  <c r="AL3" i="3"/>
  <c r="AK3" i="3"/>
  <c r="AN6" i="3"/>
  <c r="AN7" i="3" s="1"/>
  <c r="AR6" i="3"/>
  <c r="AR7" i="3" s="1"/>
  <c r="AV6" i="3"/>
  <c r="AV7" i="3" s="1"/>
  <c r="AZ6" i="3"/>
  <c r="AZ7" i="3" s="1"/>
  <c r="BD6" i="3"/>
  <c r="BD7" i="3" s="1"/>
  <c r="AO6" i="3"/>
  <c r="AO7" i="3" s="1"/>
  <c r="AS6" i="3"/>
  <c r="AS7" i="3" s="1"/>
  <c r="AW6" i="3"/>
  <c r="AW7" i="3" s="1"/>
  <c r="BA6" i="3"/>
  <c r="BA7" i="3" s="1"/>
  <c r="BE6" i="3"/>
  <c r="BE7" i="3" s="1"/>
  <c r="AP6" i="3"/>
  <c r="AP7" i="3" s="1"/>
  <c r="AT6" i="3"/>
  <c r="AT7" i="3" s="1"/>
  <c r="AX6" i="3"/>
  <c r="AX7" i="3" s="1"/>
  <c r="BB6" i="3"/>
  <c r="BB7" i="3" s="1"/>
  <c r="AM6" i="3"/>
  <c r="AM7" i="3" s="1"/>
  <c r="AQ6" i="3"/>
  <c r="AQ7" i="3" s="1"/>
  <c r="AU6" i="3"/>
  <c r="AU7" i="3" s="1"/>
  <c r="AY6" i="3"/>
  <c r="AY7" i="3" s="1"/>
  <c r="BC6" i="3"/>
  <c r="BC7" i="3" s="1"/>
  <c r="AL6" i="3"/>
  <c r="AL7" i="3" s="1"/>
  <c r="AK6" i="3"/>
  <c r="AK7" i="3" s="1"/>
  <c r="AD7" i="3"/>
  <c r="AD9" i="3"/>
  <c r="AK14" i="3"/>
  <c r="AK15" i="3" s="1"/>
  <c r="BE14" i="3"/>
  <c r="BE15" i="3" s="1"/>
  <c r="BA14" i="3"/>
  <c r="BA15" i="3" s="1"/>
  <c r="AW14" i="3"/>
  <c r="AW15" i="3" s="1"/>
  <c r="AS14" i="3"/>
  <c r="AS15" i="3" s="1"/>
  <c r="AO14" i="3"/>
  <c r="AO15" i="3" s="1"/>
  <c r="BD14" i="3"/>
  <c r="BD15" i="3" s="1"/>
  <c r="AZ14" i="3"/>
  <c r="AZ15" i="3" s="1"/>
  <c r="AV14" i="3"/>
  <c r="AV15" i="3" s="1"/>
  <c r="AR14" i="3"/>
  <c r="AR15" i="3" s="1"/>
  <c r="AN14" i="3"/>
  <c r="AN15" i="3" s="1"/>
  <c r="BC14" i="3"/>
  <c r="BC15" i="3" s="1"/>
  <c r="AY14" i="3"/>
  <c r="AY15" i="3" s="1"/>
  <c r="AU14" i="3"/>
  <c r="AU15" i="3" s="1"/>
  <c r="AQ14" i="3"/>
  <c r="AQ15" i="3" s="1"/>
  <c r="AM14" i="3"/>
  <c r="AM15" i="3" s="1"/>
  <c r="BB14" i="3"/>
  <c r="BB15" i="3" s="1"/>
  <c r="AX14" i="3"/>
  <c r="AX15" i="3" s="1"/>
  <c r="AT14" i="3"/>
  <c r="AT15" i="3" s="1"/>
  <c r="AP14" i="3"/>
  <c r="AP15" i="3" s="1"/>
  <c r="AL14" i="3"/>
  <c r="AL15" i="3" s="1"/>
  <c r="BA10" i="3"/>
  <c r="BA11" i="3" s="1"/>
  <c r="AW10" i="3"/>
  <c r="AW11" i="3" s="1"/>
  <c r="AS10" i="3"/>
  <c r="AS11" i="3" s="1"/>
  <c r="AO10" i="3"/>
  <c r="AO11" i="3" s="1"/>
  <c r="BD10" i="3"/>
  <c r="BD11" i="3" s="1"/>
  <c r="AZ10" i="3"/>
  <c r="AZ11" i="3" s="1"/>
  <c r="AV10" i="3"/>
  <c r="AV11" i="3" s="1"/>
  <c r="AR10" i="3"/>
  <c r="AR11" i="3" s="1"/>
  <c r="AN10" i="3"/>
  <c r="AN11" i="3" s="1"/>
  <c r="BC10" i="3"/>
  <c r="BC11" i="3" s="1"/>
  <c r="AY10" i="3"/>
  <c r="AY11" i="3" s="1"/>
  <c r="AU10" i="3"/>
  <c r="AU11" i="3" s="1"/>
  <c r="AQ10" i="3"/>
  <c r="AQ11" i="3" s="1"/>
  <c r="AM10" i="3"/>
  <c r="AM11" i="3" s="1"/>
  <c r="AK10" i="3"/>
  <c r="AK11" i="3" s="1"/>
  <c r="AL10" i="3"/>
  <c r="AL11" i="3" s="1"/>
  <c r="BB10" i="3"/>
  <c r="BB11" i="3" s="1"/>
  <c r="AX10" i="3"/>
  <c r="AX11" i="3" s="1"/>
  <c r="AT10" i="3"/>
  <c r="AT11" i="3" s="1"/>
  <c r="AP10" i="3"/>
  <c r="AP11" i="3" s="1"/>
</calcChain>
</file>

<file path=xl/sharedStrings.xml><?xml version="1.0" encoding="utf-8"?>
<sst xmlns="http://schemas.openxmlformats.org/spreadsheetml/2006/main" count="79" uniqueCount="48">
  <si>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</si>
  <si>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</si>
  <si>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</si>
  <si>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</si>
  <si>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</si>
  <si>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</si>
  <si>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</si>
  <si>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</si>
  <si>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</si>
  <si>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</si>
  <si>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</si>
  <si>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</si>
  <si>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</si>
  <si>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</si>
  <si>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</si>
  <si>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</si>
  <si>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</si>
  <si>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</si>
  <si>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</si>
  <si>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Correlation</t>
  </si>
  <si>
    <t>CIR Model</t>
  </si>
  <si>
    <t>Hull White Model</t>
  </si>
  <si>
    <t>CVA</t>
  </si>
  <si>
    <t>Correlated CIR Model</t>
  </si>
  <si>
    <t>Correlated Hull-White Model</t>
  </si>
  <si>
    <t>Time Index</t>
  </si>
  <si>
    <t xml:space="preserve">Brownian Motion </t>
  </si>
  <si>
    <t>Hull White Parameters:</t>
  </si>
  <si>
    <t>Time</t>
  </si>
  <si>
    <t>Correlated HW TSMMCSimulation</t>
  </si>
  <si>
    <t>Process Hull-White</t>
  </si>
  <si>
    <t>Process CIR</t>
  </si>
  <si>
    <t>C:\Users\Anton\workspace\ObbaLib</t>
  </si>
  <si>
    <t>Product</t>
  </si>
  <si>
    <t>NPV and Default Simulation</t>
  </si>
  <si>
    <t>Calculated CVA:</t>
  </si>
  <si>
    <t>Value</t>
  </si>
  <si>
    <t>LeftPoints</t>
  </si>
  <si>
    <t>Random Variable Value</t>
  </si>
  <si>
    <t>Fair Value of Product:</t>
  </si>
  <si>
    <t>Test: getIntensity</t>
  </si>
  <si>
    <t>Test getExpOfIntegratedIntensity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</si>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</sst>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103529747047817E-2"/>
          <c:y val="0.146449864498645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CIRTest!$AK$3:$BE$3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CIRTest!$AK$7:$BE$7</c:f>
              <c:numCache>
                <c:formatCode>General</c:formatCode>
                <c:ptCount val="21"/>
                <c:pt idx="0">
                  <c:v>0</c:v>
                </c:pt>
                <c:pt idx="1">
                  <c:v>2.7115836031088046E-2</c:v>
                </c:pt>
                <c:pt idx="2">
                  <c:v>5.1957839533015394E-2</c:v>
                </c:pt>
                <c:pt idx="3">
                  <c:v>7.3042184964069751E-2</c:v>
                </c:pt>
                <c:pt idx="4">
                  <c:v>8.7712541952910172E-2</c:v>
                </c:pt>
                <c:pt idx="5">
                  <c:v>8.0378883454167674E-2</c:v>
                </c:pt>
                <c:pt idx="6">
                  <c:v>0.1056690499058425</c:v>
                </c:pt>
                <c:pt idx="7">
                  <c:v>9.4747671572360775E-2</c:v>
                </c:pt>
                <c:pt idx="8">
                  <c:v>9.1739242723953465E-2</c:v>
                </c:pt>
                <c:pt idx="9">
                  <c:v>6.2555505982462636E-2</c:v>
                </c:pt>
                <c:pt idx="10">
                  <c:v>7.7168640302383476E-2</c:v>
                </c:pt>
                <c:pt idx="11">
                  <c:v>4.630888584079082E-2</c:v>
                </c:pt>
                <c:pt idx="12">
                  <c:v>7.3521787854118961E-2</c:v>
                </c:pt>
                <c:pt idx="13">
                  <c:v>5.8713727308396399E-2</c:v>
                </c:pt>
                <c:pt idx="14">
                  <c:v>5.2478390628208957E-2</c:v>
                </c:pt>
                <c:pt idx="15">
                  <c:v>5.4957960527885159E-2</c:v>
                </c:pt>
                <c:pt idx="16">
                  <c:v>5.6109617286877876E-2</c:v>
                </c:pt>
                <c:pt idx="17">
                  <c:v>2.3397649969685325E-2</c:v>
                </c:pt>
                <c:pt idx="18">
                  <c:v>6.1263016611895621E-3</c:v>
                </c:pt>
                <c:pt idx="19">
                  <c:v>-1.3931039915193948E-2</c:v>
                </c:pt>
                <c:pt idx="20">
                  <c:v>-2.1947506652213719E-2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CIRTest!$AK$3:$BE$3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CIRTest!$AK$11:$BE$11</c:f>
              <c:numCache>
                <c:formatCode>General</c:formatCode>
                <c:ptCount val="21"/>
                <c:pt idx="0">
                  <c:v>0.6885068241408504</c:v>
                </c:pt>
                <c:pt idx="1">
                  <c:v>0.55893697196469705</c:v>
                </c:pt>
                <c:pt idx="2">
                  <c:v>0.46978200911044288</c:v>
                </c:pt>
                <c:pt idx="3">
                  <c:v>0.41853764568620172</c:v>
                </c:pt>
                <c:pt idx="4">
                  <c:v>0.39129207468183735</c:v>
                </c:pt>
                <c:pt idx="5">
                  <c:v>0.42065349029527149</c:v>
                </c:pt>
                <c:pt idx="6">
                  <c:v>0.37311043846543518</c:v>
                </c:pt>
                <c:pt idx="7">
                  <c:v>0.41423093553741269</c:v>
                </c:pt>
                <c:pt idx="8">
                  <c:v>0.4404144579062868</c:v>
                </c:pt>
                <c:pt idx="9">
                  <c:v>0.53288451895421862</c:v>
                </c:pt>
                <c:pt idx="10">
                  <c:v>0.5223689208442015</c:v>
                </c:pt>
                <c:pt idx="11">
                  <c:v>0.62554582763140409</c:v>
                </c:pt>
                <c:pt idx="12">
                  <c:v>0.59313574173946482</c:v>
                </c:pt>
                <c:pt idx="13">
                  <c:v>0.65946733868900087</c:v>
                </c:pt>
                <c:pt idx="14">
                  <c:v>0.70837412414774115</c:v>
                </c:pt>
                <c:pt idx="15">
                  <c:v>0.74279876583775439</c:v>
                </c:pt>
                <c:pt idx="16">
                  <c:v>0.78395680238750787</c:v>
                </c:pt>
                <c:pt idx="17">
                  <c:v>0.87131084515823665</c:v>
                </c:pt>
                <c:pt idx="18">
                  <c:v>0.92661926055176669</c:v>
                </c:pt>
                <c:pt idx="19">
                  <c:v>0.97172506772187217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CIRTest!$AK$3:$BE$3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CIRTest!$AK$15:$BE$15</c:f>
              <c:numCache>
                <c:formatCode>General</c:formatCode>
                <c:ptCount val="21"/>
                <c:pt idx="0">
                  <c:v>1.3770136482817008</c:v>
                </c:pt>
                <c:pt idx="1">
                  <c:v>1.1178739439293941</c:v>
                </c:pt>
                <c:pt idx="2">
                  <c:v>0.93956401822088575</c:v>
                </c:pt>
                <c:pt idx="3">
                  <c:v>0.83707529137240344</c:v>
                </c:pt>
                <c:pt idx="4">
                  <c:v>0.78258414936367471</c:v>
                </c:pt>
                <c:pt idx="5">
                  <c:v>0.84130698059054299</c:v>
                </c:pt>
                <c:pt idx="6">
                  <c:v>0.74622087693087036</c:v>
                </c:pt>
                <c:pt idx="7">
                  <c:v>0.82846187107482538</c:v>
                </c:pt>
                <c:pt idx="8">
                  <c:v>0.88082891581257361</c:v>
                </c:pt>
                <c:pt idx="9">
                  <c:v>1.0657690379084372</c:v>
                </c:pt>
                <c:pt idx="10">
                  <c:v>1.044737841688403</c:v>
                </c:pt>
                <c:pt idx="11">
                  <c:v>1.2510916552628082</c:v>
                </c:pt>
                <c:pt idx="12">
                  <c:v>1.1862714834789296</c:v>
                </c:pt>
                <c:pt idx="13">
                  <c:v>1.3189346773780017</c:v>
                </c:pt>
                <c:pt idx="14">
                  <c:v>1.4167482482954823</c:v>
                </c:pt>
                <c:pt idx="15">
                  <c:v>1.4855975316755088</c:v>
                </c:pt>
                <c:pt idx="16">
                  <c:v>1.5679136047750157</c:v>
                </c:pt>
                <c:pt idx="17">
                  <c:v>1.7426216903164733</c:v>
                </c:pt>
                <c:pt idx="18">
                  <c:v>1.8532385211035334</c:v>
                </c:pt>
                <c:pt idx="19">
                  <c:v>1.9434501354437443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CIRTest!$AK$3:$BE$3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CIRTest!$AK$20:$BE$20</c:f>
              <c:numCache>
                <c:formatCode>General</c:formatCode>
                <c:ptCount val="21"/>
                <c:pt idx="0">
                  <c:v>0.01</c:v>
                </c:pt>
                <c:pt idx="1">
                  <c:v>7.5238663529201147E-3</c:v>
                </c:pt>
                <c:pt idx="2">
                  <c:v>4.4231895654325993E-3</c:v>
                </c:pt>
                <c:pt idx="3">
                  <c:v>4.2370777855709977E-3</c:v>
                </c:pt>
                <c:pt idx="4">
                  <c:v>2.7720940026285854E-3</c:v>
                </c:pt>
                <c:pt idx="5">
                  <c:v>3.1874520623996058E-3</c:v>
                </c:pt>
                <c:pt idx="6">
                  <c:v>2.2542449869357066E-3</c:v>
                </c:pt>
                <c:pt idx="7">
                  <c:v>2.8088214699691742E-3</c:v>
                </c:pt>
                <c:pt idx="8">
                  <c:v>3.6821189711339413E-3</c:v>
                </c:pt>
                <c:pt idx="9">
                  <c:v>4.8699510227142202E-3</c:v>
                </c:pt>
                <c:pt idx="10">
                  <c:v>4.5628769093007714E-3</c:v>
                </c:pt>
                <c:pt idx="11">
                  <c:v>6.3438844032996065E-3</c:v>
                </c:pt>
                <c:pt idx="12">
                  <c:v>4.7254391457324353E-3</c:v>
                </c:pt>
                <c:pt idx="13">
                  <c:v>6.2198858009550667E-3</c:v>
                </c:pt>
                <c:pt idx="14">
                  <c:v>7.4637922565780838E-3</c:v>
                </c:pt>
                <c:pt idx="15">
                  <c:v>8.6937848603625672E-3</c:v>
                </c:pt>
                <c:pt idx="16">
                  <c:v>8.4852656201858598E-3</c:v>
                </c:pt>
                <c:pt idx="17">
                  <c:v>1.085866777127269E-2</c:v>
                </c:pt>
                <c:pt idx="18">
                  <c:v>1.2348628752235073E-2</c:v>
                </c:pt>
                <c:pt idx="19">
                  <c:v>1.4216692690472332E-2</c:v>
                </c:pt>
                <c:pt idx="20">
                  <c:v>1.5523121440133928E-2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CIRTest!$AK$3:$BE$3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CIRTest!$AK$24:$BE$24</c:f>
              <c:numCache>
                <c:formatCode>General</c:formatCode>
                <c:ptCount val="21"/>
                <c:pt idx="0">
                  <c:v>1</c:v>
                </c:pt>
                <c:pt idx="1">
                  <c:v>1.005012520859401</c:v>
                </c:pt>
                <c:pt idx="2">
                  <c:v>1.0088004312700487</c:v>
                </c:pt>
                <c:pt idx="3">
                  <c:v>1.0110339579582563</c:v>
                </c:pt>
                <c:pt idx="4">
                  <c:v>1.0131781431880569</c:v>
                </c:pt>
                <c:pt idx="5">
                  <c:v>1.014583429386603</c:v>
                </c:pt>
                <c:pt idx="6">
                  <c:v>1.0162016865956338</c:v>
                </c:pt>
                <c:pt idx="7">
                  <c:v>1.0173477161109914</c:v>
                </c:pt>
                <c:pt idx="8">
                  <c:v>1.0187774939273624</c:v>
                </c:pt>
                <c:pt idx="9">
                  <c:v>1.0206548515294749</c:v>
                </c:pt>
                <c:pt idx="10">
                  <c:v>1.0231431493411669</c:v>
                </c:pt>
                <c:pt idx="11">
                  <c:v>1.0254800522030889</c:v>
                </c:pt>
                <c:pt idx="12">
                  <c:v>1.0287379799052467</c:v>
                </c:pt>
                <c:pt idx="13">
                  <c:v>1.0311714729644907</c:v>
                </c:pt>
                <c:pt idx="14">
                  <c:v>1.0343833491530832</c:v>
                </c:pt>
                <c:pt idx="15">
                  <c:v>1.0382507722911907</c:v>
                </c:pt>
                <c:pt idx="16">
                  <c:v>1.0427737600625482</c:v>
                </c:pt>
                <c:pt idx="17">
                  <c:v>1.0472072644458439</c:v>
                </c:pt>
                <c:pt idx="18">
                  <c:v>1.0529083649163813</c:v>
                </c:pt>
                <c:pt idx="19">
                  <c:v>1.0594294631092642</c:v>
                </c:pt>
                <c:pt idx="20">
                  <c:v>1.0669870839316027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E$7" max="30000" page="10" val="3147"/>
</file>

<file path=xl/ctrlProps/ctrlProp2.xml><?xml version="1.0" encoding="utf-8"?>
<formControlPr xmlns="http://schemas.microsoft.com/office/spreadsheetml/2009/9/main" objectType="Spin" dx="22" fmlaLink="$E$37" max="30000" page="10" val="5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1152525</xdr:colOff>
      <xdr:row>37</xdr:row>
      <xdr:rowOff>38099</xdr:rowOff>
    </xdr:from>
    <xdr:to>
      <xdr:col>17</xdr:col>
      <xdr:colOff>190500</xdr:colOff>
      <xdr:row>55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186ED-6F07-47BF-84AA-F1A5B3D0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1221106</xdr:colOff>
          <xdr:row>36</xdr:row>
          <xdr:rowOff>0</xdr:rowOff>
        </xdr:from>
        <xdr:to>
          <xdr:col>5</xdr:col>
          <xdr:colOff>0</xdr:colOff>
          <xdr:row>36</xdr:row>
          <xdr:rowOff>180975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13FF995-12CD-4192-B874-D7CF30D309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16" sqref="F16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32</v>
      </c>
    </row>
    <row r="7" spans="1:6" x14ac:dyDescent="0.25">
      <c r="A7" s="1"/>
      <c r="B7" s="1"/>
      <c r="C7" s="1"/>
      <c r="D7" s="1"/>
      <c r="E7" s="1" t="s">
        <v>6</v>
      </c>
      <c r="F7" s="6" t="b">
        <v>0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C:\Users\Anton\workspace\ObbaLib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[2]!obAddClasses(F6,F16)</f>
        <v>C:\Users\Anton\workspace\ObbaLib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94"/>
  <sheetViews>
    <sheetView tabSelected="1" workbookViewId="0">
      <selection activeCell="B5" sqref="B5"/>
    </sheetView>
  </sheetViews>
  <sheetFormatPr defaultRowHeight="15" x14ac:dyDescent="0.25"/>
  <cols>
    <col min="1" max="1" width="34.140625" customWidth="1"/>
    <col min="2" max="2" width="8.85546875" customWidth="1"/>
    <col min="3" max="3" width="16.5703125" customWidth="1"/>
    <col min="4" max="4" width="24.42578125" customWidth="1"/>
    <col min="5" max="5" width="22.140625" customWidth="1"/>
    <col min="6" max="6" width="17.85546875" customWidth="1"/>
    <col min="7" max="8" width="28.140625" customWidth="1"/>
    <col min="9" max="9" width="24.28515625" customWidth="1"/>
    <col min="10" max="10" width="28.5703125" customWidth="1"/>
    <col min="11" max="11" width="7.140625" customWidth="1"/>
    <col min="12" max="12" width="7.7109375" customWidth="1"/>
    <col min="13" max="25" width="7.140625" customWidth="1"/>
    <col min="26" max="26" width="19.42578125" customWidth="1"/>
    <col min="27" max="27" width="29.140625" customWidth="1"/>
    <col min="28" max="28" width="7.140625" customWidth="1"/>
    <col min="29" max="29" width="12" customWidth="1"/>
    <col min="30" max="31" width="7.140625" customWidth="1"/>
    <col min="35" max="35" width="14" customWidth="1"/>
    <col min="36" max="36" width="12.28515625" customWidth="1"/>
    <col min="37" max="37" width="13" customWidth="1"/>
    <col min="38" max="38" width="13.28515625" customWidth="1"/>
    <col min="46" max="46" width="9" customWidth="1"/>
  </cols>
  <sheetData>
    <row r="1" spans="1:57" x14ac:dyDescent="0.25">
      <c r="A1" s="9" t="s">
        <v>15</v>
      </c>
      <c r="D1" s="9" t="s">
        <v>16</v>
      </c>
      <c r="G1" s="9" t="s">
        <v>18</v>
      </c>
      <c r="H1" s="9"/>
      <c r="AF1" t="s">
        <v>15</v>
      </c>
    </row>
    <row r="2" spans="1:57" x14ac:dyDescent="0.25">
      <c r="AF2" t="str">
        <f>[2]!obCall("timeDiscretizationFromNPVAndDefault", D40, "getTimeDiscretization")</f>
        <v>timeDiscretizationFromNPVAndDefault 
[46974]</v>
      </c>
      <c r="AJ2" s="15" t="s">
        <v>25</v>
      </c>
      <c r="AK2">
        <v>0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V2">
        <v>11</v>
      </c>
      <c r="AW2">
        <v>12</v>
      </c>
      <c r="AX2">
        <v>13</v>
      </c>
      <c r="AY2">
        <v>14</v>
      </c>
      <c r="AZ2">
        <v>15</v>
      </c>
      <c r="BA2">
        <v>16</v>
      </c>
      <c r="BB2">
        <v>17</v>
      </c>
      <c r="BC2">
        <v>18</v>
      </c>
      <c r="BD2">
        <v>19</v>
      </c>
      <c r="BE2">
        <v>20</v>
      </c>
    </row>
    <row r="3" spans="1:57" x14ac:dyDescent="0.25">
      <c r="A3" s="10" t="s">
        <v>2</v>
      </c>
      <c r="B3" s="10"/>
      <c r="D3" s="10" t="s">
        <v>2</v>
      </c>
      <c r="E3" s="10"/>
      <c r="G3" s="10" t="s">
        <v>2</v>
      </c>
      <c r="H3" s="10"/>
      <c r="Z3" t="s">
        <v>40</v>
      </c>
      <c r="AJ3" s="12" t="s">
        <v>28</v>
      </c>
      <c r="AK3">
        <f>[2]!obGet([2]!obCall("",$AF$2, "getTime",[2]!obMake("", "int", AK2)))</f>
        <v>0</v>
      </c>
      <c r="AL3">
        <f>[2]!obGet([2]!obCall("",$AF$2, "getTime",[2]!obMake("", "int", AL2)))</f>
        <v>0.5</v>
      </c>
      <c r="AM3">
        <f>[2]!obGet([2]!obCall("",$AF$2, "getTime",[2]!obMake("", "int", AM2)))</f>
        <v>1</v>
      </c>
      <c r="AN3">
        <f>[2]!obGet([2]!obCall("",$AF$2, "getTime",[2]!obMake("", "int", AN2)))</f>
        <v>1.5</v>
      </c>
      <c r="AO3">
        <f>[2]!obGet([2]!obCall("",$AF$2, "getTime",[2]!obMake("", "int", AO2)))</f>
        <v>2</v>
      </c>
      <c r="AP3">
        <f>[2]!obGet([2]!obCall("",$AF$2, "getTime",[2]!obMake("", "int", AP2)))</f>
        <v>2.5</v>
      </c>
      <c r="AQ3">
        <f>[2]!obGet([2]!obCall("",$AF$2, "getTime",[2]!obMake("", "int", AQ2)))</f>
        <v>3</v>
      </c>
      <c r="AR3">
        <f>[2]!obGet([2]!obCall("",$AF$2, "getTime",[2]!obMake("", "int", AR2)))</f>
        <v>3.5</v>
      </c>
      <c r="AS3">
        <f>[2]!obGet([2]!obCall("",$AF$2, "getTime",[2]!obMake("", "int", AS2)))</f>
        <v>4</v>
      </c>
      <c r="AT3">
        <f>[2]!obGet([2]!obCall("",$AF$2, "getTime",[2]!obMake("", "int", AT2)))</f>
        <v>4.5</v>
      </c>
      <c r="AU3">
        <f>[2]!obGet([2]!obCall("",$AF$2, "getTime",[2]!obMake("", "int", AU2)))</f>
        <v>5</v>
      </c>
      <c r="AV3">
        <f>[2]!obGet([2]!obCall("",$AF$2, "getTime",[2]!obMake("", "int", AV2)))</f>
        <v>5.5</v>
      </c>
      <c r="AW3">
        <f>[2]!obGet([2]!obCall("",$AF$2, "getTime",[2]!obMake("", "int", AW2)))</f>
        <v>6</v>
      </c>
      <c r="AX3">
        <f>[2]!obGet([2]!obCall("",$AF$2, "getTime",[2]!obMake("", "int", AX2)))</f>
        <v>6.5</v>
      </c>
      <c r="AY3">
        <f>[2]!obGet([2]!obCall("",$AF$2, "getTime",[2]!obMake("", "int", AY2)))</f>
        <v>7</v>
      </c>
      <c r="AZ3">
        <f>[2]!obGet([2]!obCall("",$AF$2, "getTime",[2]!obMake("", "int", AZ2)))</f>
        <v>7.5</v>
      </c>
      <c r="BA3">
        <f>[2]!obGet([2]!obCall("",$AF$2, "getTime",[2]!obMake("", "int", BA2)))</f>
        <v>8</v>
      </c>
      <c r="BB3">
        <f>[2]!obGet([2]!obCall("",$AF$2, "getTime",[2]!obMake("", "int", BB2)))</f>
        <v>8.5</v>
      </c>
      <c r="BC3">
        <f>[2]!obGet([2]!obCall("",$AF$2, "getTime",[2]!obMake("", "int", BC2)))</f>
        <v>9</v>
      </c>
      <c r="BD3">
        <f>[2]!obGet([2]!obCall("",$AF$2, "getTime",[2]!obMake("", "int", BD2)))</f>
        <v>9.5</v>
      </c>
      <c r="BE3">
        <f>[2]!obGet([2]!obCall("",$AF$2, "getTime",[2]!obMake("", "int", BE2)))</f>
        <v>10</v>
      </c>
    </row>
    <row r="4" spans="1:57" x14ac:dyDescent="0.25">
      <c r="A4" t="str">
        <f>[2]!obMake("td.initialTime", "double",B4)</f>
        <v>td.initialTime 
[16705]</v>
      </c>
      <c r="B4" s="11">
        <v>0</v>
      </c>
      <c r="D4" t="str">
        <f>A9</f>
        <v>timeDiscretization 
[17293]</v>
      </c>
      <c r="G4" t="str">
        <f>D10</f>
        <v>brownianMotion 
[40780]</v>
      </c>
    </row>
    <row r="5" spans="1:57" x14ac:dyDescent="0.25">
      <c r="A5" t="str">
        <f>[2]!obMake("td.numberOfTimeSteps", "int",B5)</f>
        <v>td.numberOfTimeSteps 
[16696]</v>
      </c>
      <c r="B5" s="11">
        <v>20</v>
      </c>
      <c r="D5" t="str">
        <f>[2]!obMake("numberOfFactors", "int", E5)</f>
        <v>numberOfFactors 
[16702]</v>
      </c>
      <c r="E5" s="11">
        <v>2</v>
      </c>
      <c r="Z5" t="str">
        <f>[2]!obCall( "intensityAtTimeIndex", D40, "getIntensity", [2]!obMake("","int", 0) )</f>
        <v>intensityAtTimeIndex 
[46971]</v>
      </c>
      <c r="AD5" t="str">
        <f>[2]!obCall("productProcessForPlottingAndPricing", D40, "getProductProcess")</f>
        <v>productProcessForPlottingAndPricing 
[46964]</v>
      </c>
      <c r="AJ5" s="9" t="s">
        <v>44</v>
      </c>
    </row>
    <row r="6" spans="1:57" x14ac:dyDescent="0.25">
      <c r="A6" t="str">
        <f>[2]!obMake("td.deltaT","double",B6)</f>
        <v>td.deltaT 
[16691]</v>
      </c>
      <c r="B6" s="11">
        <v>0.5</v>
      </c>
      <c r="D6" t="str">
        <f>[2]!obMake("numberOfPaths", "int",E6)</f>
        <v>numberOfPaths 
[40777]</v>
      </c>
      <c r="E6" s="11">
        <v>10000</v>
      </c>
      <c r="G6" s="10" t="s">
        <v>17</v>
      </c>
      <c r="H6" s="10"/>
      <c r="AK6" t="str">
        <f>[2]!obCall("underlyingModelFromNPVAndDefault"&amp;AK2, $AD$5, "getUnderlying",  [2]!obMake("", "int", AK2), [2]!obMake("","int", 0))</f>
        <v>underlyingModelFromNPVAndDefault0 
[47225]</v>
      </c>
      <c r="AL6" t="str">
        <f>[2]!obCall("underlyingModelFromNPVAndDefault"&amp;AL2, $AD$5, "getUnderlying",  [2]!obMake("", "int", AL2), [2]!obMake("","int", 0))</f>
        <v>underlyingModelFromNPVAndDefault1 
[47221]</v>
      </c>
      <c r="AM6" t="str">
        <f>[2]!obCall("underlyingModelFromNPVAndDefault"&amp;AM2, $AD$5, "getUnderlying",  [2]!obMake("", "int", AM2), [2]!obMake("","int", 0))</f>
        <v>underlyingModelFromNPVAndDefault2 
[47201]</v>
      </c>
      <c r="AN6" t="str">
        <f>[2]!obCall("underlyingModelFromNPVAndDefault"&amp;AN2, $AD$5, "getUnderlying",  [2]!obMake("", "int", AN2), [2]!obMake("","int", 0))</f>
        <v>underlyingModelFromNPVAndDefault3 
[47145]</v>
      </c>
      <c r="AO6" t="str">
        <f>[2]!obCall("underlyingModelFromNPVAndDefault"&amp;AO2, $AD$5, "getUnderlying",  [2]!obMake("", "int", AO2), [2]!obMake("","int", 0))</f>
        <v>underlyingModelFromNPVAndDefault4 
[47165]</v>
      </c>
      <c r="AP6" t="str">
        <f>[2]!obCall("underlyingModelFromNPVAndDefault"&amp;AP2, $AD$5, "getUnderlying",  [2]!obMake("", "int", AP2), [2]!obMake("","int", 0))</f>
        <v>underlyingModelFromNPVAndDefault5 
[47185]</v>
      </c>
      <c r="AQ6" t="str">
        <f>[2]!obCall("underlyingModelFromNPVAndDefault"&amp;AQ2, $AD$5, "getUnderlying",  [2]!obMake("", "int", AQ2), [2]!obMake("","int", 0))</f>
        <v>underlyingModelFromNPVAndDefault6 
[47205]</v>
      </c>
      <c r="AR6" t="str">
        <f>[2]!obCall("underlyingModelFromNPVAndDefault"&amp;AR2, $AD$5, "getUnderlying",  [2]!obMake("", "int", AR2), [2]!obMake("","int", 0))</f>
        <v>underlyingModelFromNPVAndDefault7 
[47149]</v>
      </c>
      <c r="AS6" t="str">
        <f>[2]!obCall("underlyingModelFromNPVAndDefault"&amp;AS2, $AD$5, "getUnderlying",  [2]!obMake("", "int", AS2), [2]!obMake("","int", 0))</f>
        <v>underlyingModelFromNPVAndDefault8 
[47169]</v>
      </c>
      <c r="AT6" t="str">
        <f>[2]!obCall("underlyingModelFromNPVAndDefault"&amp;AT2, $AD$5, "getUnderlying",  [2]!obMake("", "int", AT2), [2]!obMake("","int", 0))</f>
        <v>underlyingModelFromNPVAndDefault9 
[47189]</v>
      </c>
      <c r="AU6" t="str">
        <f>[2]!obCall("underlyingModelFromNPVAndDefault"&amp;AU2, $AD$5, "getUnderlying",  [2]!obMake("", "int", AU2), [2]!obMake("","int", 0))</f>
        <v>underlyingModelFromNPVAndDefault10 
[47209]</v>
      </c>
      <c r="AV6" t="str">
        <f>[2]!obCall("underlyingModelFromNPVAndDefault"&amp;AV2, $AD$5, "getUnderlying",  [2]!obMake("", "int", AV2), [2]!obMake("","int", 0))</f>
        <v>underlyingModelFromNPVAndDefault11 
[47153]</v>
      </c>
      <c r="AW6" t="str">
        <f>[2]!obCall("underlyingModelFromNPVAndDefault"&amp;AW2, $AD$5, "getUnderlying",  [2]!obMake("", "int", AW2), [2]!obMake("","int", 0))</f>
        <v>underlyingModelFromNPVAndDefault12 
[47173]</v>
      </c>
      <c r="AX6" t="str">
        <f>[2]!obCall("underlyingModelFromNPVAndDefault"&amp;AX2, $AD$5, "getUnderlying",  [2]!obMake("", "int", AX2), [2]!obMake("","int", 0))</f>
        <v>underlyingModelFromNPVAndDefault13 
[47193]</v>
      </c>
      <c r="AY6" t="str">
        <f>[2]!obCall("underlyingModelFromNPVAndDefault"&amp;AY2, $AD$5, "getUnderlying",  [2]!obMake("", "int", AY2), [2]!obMake("","int", 0))</f>
        <v>underlyingModelFromNPVAndDefault14 
[47213]</v>
      </c>
      <c r="AZ6" t="str">
        <f>[2]!obCall("underlyingModelFromNPVAndDefault"&amp;AZ2, $AD$5, "getUnderlying",  [2]!obMake("", "int", AZ2), [2]!obMake("","int", 0))</f>
        <v>underlyingModelFromNPVAndDefault15 
[47157]</v>
      </c>
      <c r="BA6" t="str">
        <f>[2]!obCall("underlyingModelFromNPVAndDefault"&amp;BA2, $AD$5, "getUnderlying",  [2]!obMake("", "int", BA2), [2]!obMake("","int", 0))</f>
        <v>underlyingModelFromNPVAndDefault16 
[47177]</v>
      </c>
      <c r="BB6" t="str">
        <f>[2]!obCall("underlyingModelFromNPVAndDefault"&amp;BB2, $AD$5, "getUnderlying",  [2]!obMake("", "int", BB2), [2]!obMake("","int", 0))</f>
        <v>underlyingModelFromNPVAndDefault17 
[47197]</v>
      </c>
      <c r="BC6" t="str">
        <f>[2]!obCall("underlyingModelFromNPVAndDefault"&amp;BC2, $AD$5, "getUnderlying",  [2]!obMake("", "int", BC2), [2]!obMake("","int", 0))</f>
        <v>underlyingModelFromNPVAndDefault18 
[47217]</v>
      </c>
      <c r="BD6" t="str">
        <f>[2]!obCall("underlyingModelFromNPVAndDefault"&amp;BD2, $AD$5, "getUnderlying",  [2]!obMake("", "int", BD2), [2]!obMake("","int", 0))</f>
        <v>underlyingModelFromNPVAndDefault19 
[47161]</v>
      </c>
      <c r="BE6" t="str">
        <f>[2]!obCall("underlyingModelFromNPVAndDefault"&amp;BE2, $AD$5, "getUnderlying",  [2]!obMake("", "int", BE2), [2]!obMake("","int", 0))</f>
        <v>underlyingModelFromNPVAndDefault20 
[47181]</v>
      </c>
    </row>
    <row r="7" spans="1:57" x14ac:dyDescent="0.25">
      <c r="D7" t="str">
        <f>[2]!obMake("seed1","int",E7 )</f>
        <v>seed1 
[21717]</v>
      </c>
      <c r="E7" s="11">
        <v>3147</v>
      </c>
      <c r="G7" t="str">
        <f>[2]!obMake("process", obLibs&amp;"net.finmath.montecarlo.process.ProcessEulerScheme", D10)</f>
        <v>process 
[40781]</v>
      </c>
      <c r="Z7" t="s">
        <v>41</v>
      </c>
      <c r="AD7" t="str">
        <f>[2]!obCall("valueOfUnderlyingModelFromNPVAndDefault", AD5, "getUnderlying",  [2]!obMake("", "int", 0), [2]!obMake("","int", 0))</f>
        <v>valueOfUnderlyingModelFromNPVAndDefault 
[47229]</v>
      </c>
      <c r="AK7">
        <f>[2]!obGet([2]!obCall("",AK6,"getRealizations"))</f>
        <v>0</v>
      </c>
      <c r="AL7">
        <f>[2]!obGet([2]!obCall("",AL6,"getRealizations"))</f>
        <v>2.7115836031088046E-2</v>
      </c>
      <c r="AM7">
        <f>[2]!obGet([2]!obCall("",AM6,"getRealizations"))</f>
        <v>5.1957839533015394E-2</v>
      </c>
      <c r="AN7">
        <f>[2]!obGet([2]!obCall("",AN6,"getRealizations"))</f>
        <v>7.3042184964069751E-2</v>
      </c>
      <c r="AO7">
        <f>[2]!obGet([2]!obCall("",AO6,"getRealizations"))</f>
        <v>8.7712541952910172E-2</v>
      </c>
      <c r="AP7">
        <f>[2]!obGet([2]!obCall("",AP6,"getRealizations"))</f>
        <v>8.0378883454167674E-2</v>
      </c>
      <c r="AQ7">
        <f>[2]!obGet([2]!obCall("",AQ6,"getRealizations"))</f>
        <v>0.1056690499058425</v>
      </c>
      <c r="AR7">
        <f>[2]!obGet([2]!obCall("",AR6,"getRealizations"))</f>
        <v>9.4747671572360775E-2</v>
      </c>
      <c r="AS7">
        <f>[2]!obGet([2]!obCall("",AS6,"getRealizations"))</f>
        <v>9.1739242723953465E-2</v>
      </c>
      <c r="AT7">
        <f>[2]!obGet([2]!obCall("",AT6,"getRealizations"))</f>
        <v>6.2555505982462636E-2</v>
      </c>
      <c r="AU7">
        <f>[2]!obGet([2]!obCall("",AU6,"getRealizations"))</f>
        <v>7.7168640302383476E-2</v>
      </c>
      <c r="AV7">
        <f>[2]!obGet([2]!obCall("",AV6,"getRealizations"))</f>
        <v>4.630888584079082E-2</v>
      </c>
      <c r="AW7">
        <f>[2]!obGet([2]!obCall("",AW6,"getRealizations"))</f>
        <v>7.3521787854118961E-2</v>
      </c>
      <c r="AX7">
        <f>[2]!obGet([2]!obCall("",AX6,"getRealizations"))</f>
        <v>5.8713727308396399E-2</v>
      </c>
      <c r="AY7">
        <f>[2]!obGet([2]!obCall("",AY6,"getRealizations"))</f>
        <v>5.2478390628208957E-2</v>
      </c>
      <c r="AZ7">
        <f>[2]!obGet([2]!obCall("",AZ6,"getRealizations"))</f>
        <v>5.4957960527885159E-2</v>
      </c>
      <c r="BA7">
        <f>[2]!obGet([2]!obCall("",BA6,"getRealizations"))</f>
        <v>5.6109617286877876E-2</v>
      </c>
      <c r="BB7">
        <f>[2]!obGet([2]!obCall("",BB6,"getRealizations"))</f>
        <v>2.3397649969685325E-2</v>
      </c>
      <c r="BC7">
        <f>[2]!obGet([2]!obCall("",BC6,"getRealizations"))</f>
        <v>6.1263016611895621E-3</v>
      </c>
      <c r="BD7">
        <f>[2]!obGet([2]!obCall("",BD6,"getRealizations"))</f>
        <v>-1.3931039915193948E-2</v>
      </c>
      <c r="BE7">
        <f>[2]!obGet([2]!obCall("",BE6,"getRealizations"))</f>
        <v>-2.1947506652213719E-2</v>
      </c>
    </row>
    <row r="8" spans="1:57" x14ac:dyDescent="0.25">
      <c r="A8" s="10" t="s">
        <v>17</v>
      </c>
    </row>
    <row r="9" spans="1:57" x14ac:dyDescent="0.25">
      <c r="A9" t="str">
        <f>[2]!obMake("timeDiscretization", obLibs&amp;"net.finmath.time.TimeDiscretization",A4:A6)</f>
        <v>timeDiscretization 
[17293]</v>
      </c>
      <c r="D9" s="10" t="s">
        <v>17</v>
      </c>
      <c r="Z9" t="str">
        <f>[2]!obCall("expOfIntegratedIntensityAtTimeIndex", D40,"getExpOfIntegratedIntensity", [2]!obMake("", "int", 0))</f>
        <v>expOfIntegratedIntensityAtTimeIndex 
[46973]</v>
      </c>
      <c r="AD9" t="str">
        <f>[2]!obCall("underlyingModelForPlotting", AD5, "getUnderlyingModel")</f>
        <v>underlyingModelForPlotting 
[47230]</v>
      </c>
      <c r="AJ9" s="9" t="s">
        <v>43</v>
      </c>
    </row>
    <row r="10" spans="1:57" x14ac:dyDescent="0.25">
      <c r="D10" t="str">
        <f>[2]!obMake("brownianMotion", obLibs&amp;"net.finmath.montecarlo.BrownianMotion",D4:D7)</f>
        <v>brownianMotion 
[40780]</v>
      </c>
      <c r="AK10" t="str">
        <f>[2]!obCall("zcbondFairPrice"&amp;AK2, $AD$9, "getZeroCouponBond", [2]!obMake("", "double",AK3), [2]!obMake("", "double", $BE$3))</f>
        <v>zcbondFairPrice0 
[47352]</v>
      </c>
      <c r="AL10" t="str">
        <f>[2]!obCall("zcbondFairPrice"&amp;AL2, $AD$9, "getZeroCouponBond", [2]!obMake("", "double",AL3), [2]!obMake("", "double", $BE$3))</f>
        <v>zcbondFairPrice1 
[47356]</v>
      </c>
      <c r="AM10" t="str">
        <f>[2]!obCall("zcbondFairPrice"&amp;AM2, $AD$9, "getZeroCouponBond", [2]!obMake("", "double",AM3), [2]!obMake("", "double", $BE$3))</f>
        <v>zcbondFairPrice2 
[47348]</v>
      </c>
      <c r="AN10" t="str">
        <f>[2]!obCall("zcbondFairPrice"&amp;AN2, $AD$9, "getZeroCouponBond", [2]!obMake("", "double",AN3), [2]!obMake("", "double", $BE$3))</f>
        <v>zcbondFairPrice3 
[47328]</v>
      </c>
      <c r="AO10" t="str">
        <f>[2]!obCall("zcbondFairPrice"&amp;AO2, $AD$9, "getZeroCouponBond", [2]!obMake("", "double",AO3), [2]!obMake("", "double", $BE$3))</f>
        <v>zcbondFairPrice4 
[47308]</v>
      </c>
      <c r="AP10" t="str">
        <f>[2]!obCall("zcbondFairPrice"&amp;AP2, $AD$9, "getZeroCouponBond", [2]!obMake("", "double",AP3), [2]!obMake("", "double", $BE$3))</f>
        <v>zcbondFairPrice5 
[47372]</v>
      </c>
      <c r="AQ10" t="str">
        <f>[2]!obCall("zcbondFairPrice"&amp;AQ2, $AD$9, "getZeroCouponBond", [2]!obMake("", "double",AQ3), [2]!obMake("", "double", $BE$3))</f>
        <v>zcbondFairPrice6 
[47344]</v>
      </c>
      <c r="AR10" t="str">
        <f>[2]!obCall("zcbondFairPrice"&amp;AR2, $AD$9, "getZeroCouponBond", [2]!obMake("", "double",AR3), [2]!obMake("", "double", $BE$3))</f>
        <v>zcbondFairPrice7 
[47324]</v>
      </c>
      <c r="AS10" t="str">
        <f>[2]!obCall("zcbondFairPrice"&amp;AS2, $AD$9, "getZeroCouponBond", [2]!obMake("", "double",AS3), [2]!obMake("", "double", $BE$3))</f>
        <v>zcbondFairPrice8 
[47304]</v>
      </c>
      <c r="AT10" t="str">
        <f>[2]!obCall("zcbondFairPrice"&amp;AT2, $AD$9, "getZeroCouponBond", [2]!obMake("", "double",AT3), [2]!obMake("", "double", $BE$3))</f>
        <v>zcbondFairPrice9 
[47368]</v>
      </c>
      <c r="AU10" t="str">
        <f>[2]!obCall("zcbondFairPrice"&amp;AU2, $AD$9, "getZeroCouponBond", [2]!obMake("", "double",AU3), [2]!obMake("", "double", $BE$3))</f>
        <v>zcbondFairPrice10 
[47340]</v>
      </c>
      <c r="AV10" t="str">
        <f>[2]!obCall("zcbondFairPrice"&amp;AV2, $AD$9, "getZeroCouponBond", [2]!obMake("", "double",AV3), [2]!obMake("", "double", $BE$3))</f>
        <v>zcbondFairPrice11 
[47320]</v>
      </c>
      <c r="AW10" t="str">
        <f>[2]!obCall("zcbondFairPrice"&amp;AW2, $AD$9, "getZeroCouponBond", [2]!obMake("", "double",AW3), [2]!obMake("", "double", $BE$3))</f>
        <v>zcbondFairPrice12 
[47300]</v>
      </c>
      <c r="AX10" t="str">
        <f>[2]!obCall("zcbondFairPrice"&amp;AX2, $AD$9, "getZeroCouponBond", [2]!obMake("", "double",AX3), [2]!obMake("", "double", $BE$3))</f>
        <v>zcbondFairPrice13 
[47364]</v>
      </c>
      <c r="AY10" t="str">
        <f>[2]!obCall("zcbondFairPrice"&amp;AY2, $AD$9, "getZeroCouponBond", [2]!obMake("", "double",AY3), [2]!obMake("", "double", $BE$3))</f>
        <v>zcbondFairPrice14 
[47336]</v>
      </c>
      <c r="AZ10" t="str">
        <f>[2]!obCall("zcbondFairPrice"&amp;AZ2, $AD$9, "getZeroCouponBond", [2]!obMake("", "double",AZ3), [2]!obMake("", "double", $BE$3))</f>
        <v>zcbondFairPrice15 
[47316]</v>
      </c>
      <c r="BA10" t="str">
        <f>[2]!obCall("zcbondFairPrice"&amp;BA2, $AD$9, "getZeroCouponBond", [2]!obMake("", "double",BA3), [2]!obMake("", "double", $BE$3))</f>
        <v>zcbondFairPrice16 
[47296]</v>
      </c>
      <c r="BB10" t="str">
        <f>[2]!obCall("zcbondFairPrice"&amp;BB2, $AD$9, "getZeroCouponBond", [2]!obMake("", "double",BB3), [2]!obMake("", "double", $BE$3))</f>
        <v>zcbondFairPrice17 
[47360]</v>
      </c>
      <c r="BC10" t="str">
        <f>[2]!obCall("zcbondFairPrice"&amp;BC2, $AD$9, "getZeroCouponBond", [2]!obMake("", "double",BC3), [2]!obMake("", "double", $BE$3))</f>
        <v>zcbondFairPrice18 
[47332]</v>
      </c>
      <c r="BD10" t="str">
        <f>[2]!obCall("zcbondFairPrice"&amp;BD2, $AD$9, "getZeroCouponBond", [2]!obMake("", "double",BD3), [2]!obMake("", "double", $BE$3))</f>
        <v>zcbondFairPrice19 
[47312]</v>
      </c>
      <c r="BE10" s="15"/>
    </row>
    <row r="11" spans="1:57" x14ac:dyDescent="0.25">
      <c r="AK11">
        <f>[2]!obGet([2]!obCall("", AK10, "getRealizations"))</f>
        <v>0.6885068241408504</v>
      </c>
      <c r="AL11">
        <f>[2]!obGet([2]!obCall("", AL10, "getRealizations"))</f>
        <v>0.55893697196469705</v>
      </c>
      <c r="AM11">
        <f>[2]!obGet([2]!obCall("", AM10, "getRealizations"))</f>
        <v>0.46978200911044288</v>
      </c>
      <c r="AN11">
        <f>[2]!obGet([2]!obCall("", AN10, "getRealizations"))</f>
        <v>0.41853764568620172</v>
      </c>
      <c r="AO11">
        <f>[2]!obGet([2]!obCall("", AO10, "getRealizations"))</f>
        <v>0.39129207468183735</v>
      </c>
      <c r="AP11">
        <f>[2]!obGet([2]!obCall("", AP10, "getRealizations"))</f>
        <v>0.42065349029527149</v>
      </c>
      <c r="AQ11">
        <f>[2]!obGet([2]!obCall("", AQ10, "getRealizations"))</f>
        <v>0.37311043846543518</v>
      </c>
      <c r="AR11">
        <f>[2]!obGet([2]!obCall("", AR10, "getRealizations"))</f>
        <v>0.41423093553741269</v>
      </c>
      <c r="AS11">
        <f>[2]!obGet([2]!obCall("", AS10, "getRealizations"))</f>
        <v>0.4404144579062868</v>
      </c>
      <c r="AT11">
        <f>[2]!obGet([2]!obCall("", AT10, "getRealizations"))</f>
        <v>0.53288451895421862</v>
      </c>
      <c r="AU11">
        <f>[2]!obGet([2]!obCall("", AU10, "getRealizations"))</f>
        <v>0.5223689208442015</v>
      </c>
      <c r="AV11">
        <f>[2]!obGet([2]!obCall("", AV10, "getRealizations"))</f>
        <v>0.62554582763140409</v>
      </c>
      <c r="AW11">
        <f>[2]!obGet([2]!obCall("", AW10, "getRealizations"))</f>
        <v>0.59313574173946482</v>
      </c>
      <c r="AX11">
        <f>[2]!obGet([2]!obCall("", AX10, "getRealizations"))</f>
        <v>0.65946733868900087</v>
      </c>
      <c r="AY11">
        <f>[2]!obGet([2]!obCall("", AY10, "getRealizations"))</f>
        <v>0.70837412414774115</v>
      </c>
      <c r="AZ11">
        <f>[2]!obGet([2]!obCall("", AZ10, "getRealizations"))</f>
        <v>0.74279876583775439</v>
      </c>
      <c r="BA11">
        <f>[2]!obGet([2]!obCall("", BA10, "getRealizations"))</f>
        <v>0.78395680238750787</v>
      </c>
      <c r="BB11">
        <f>[2]!obGet([2]!obCall("", BB10, "getRealizations"))</f>
        <v>0.87131084515823665</v>
      </c>
      <c r="BC11">
        <f>[2]!obGet([2]!obCall("", BC10, "getRealizations"))</f>
        <v>0.92661926055176669</v>
      </c>
      <c r="BD11">
        <f>[2]!obGet([2]!obCall("", BD10, "getRealizations"))</f>
        <v>0.97172506772187217</v>
      </c>
      <c r="BE11" s="15">
        <v>1</v>
      </c>
    </row>
    <row r="13" spans="1:57" x14ac:dyDescent="0.25">
      <c r="J13" s="14"/>
      <c r="AJ13" s="9" t="s">
        <v>45</v>
      </c>
    </row>
    <row r="14" spans="1:57" x14ac:dyDescent="0.25">
      <c r="A14" s="9" t="s">
        <v>19</v>
      </c>
      <c r="D14" s="9" t="s">
        <v>21</v>
      </c>
      <c r="F14" s="9" t="s">
        <v>20</v>
      </c>
      <c r="J14" s="9" t="s">
        <v>27</v>
      </c>
      <c r="AK14" t="str">
        <f>[2]!obCall("couponBondPrice"&amp;AK2,  $AD$5,"getFairValue", [2]!obMake("","int",AK2) )</f>
        <v>couponBondPrice0 
[47232]</v>
      </c>
      <c r="AL14" t="str">
        <f>[2]!obCall("couponBondPrice"&amp;AL2,  $AD$5,"getFairValue", [2]!obMake("","int",AL2) )</f>
        <v>couponBondPrice1 
[47292]</v>
      </c>
      <c r="AM14" t="str">
        <f>[2]!obCall("couponBondPrice"&amp;AM2,  $AD$5,"getFairValue", [2]!obMake("","int",AM2) )</f>
        <v>couponBondPrice2 
[47277]</v>
      </c>
      <c r="AN14" t="str">
        <f>[2]!obCall("couponBondPrice"&amp;AN2,  $AD$5,"getFairValue", [2]!obMake("","int",AN2) )</f>
        <v>couponBondPrice3 
[47262]</v>
      </c>
      <c r="AO14" t="str">
        <f>[2]!obCall("couponBondPrice"&amp;AO2,  $AD$5,"getFairValue", [2]!obMake("","int",AO2) )</f>
        <v>couponBondPrice4 
[47247]</v>
      </c>
      <c r="AP14" t="str">
        <f>[2]!obCall("couponBondPrice"&amp;AP2,  $AD$5,"getFairValue", [2]!obMake("","int",AP2) )</f>
        <v>couponBondPrice5 
[47289]</v>
      </c>
      <c r="AQ14" t="str">
        <f>[2]!obCall("couponBondPrice"&amp;AQ2,  $AD$5,"getFairValue", [2]!obMake("","int",AQ2) )</f>
        <v>couponBondPrice6 
[47274]</v>
      </c>
      <c r="AR14" t="str">
        <f>[2]!obCall("couponBondPrice"&amp;AR2,  $AD$5,"getFairValue", [2]!obMake("","int",AR2) )</f>
        <v>couponBondPrice7 
[47259]</v>
      </c>
      <c r="AS14" t="str">
        <f>[2]!obCall("couponBondPrice"&amp;AS2,  $AD$5,"getFairValue", [2]!obMake("","int",AS2) )</f>
        <v>couponBondPrice8 
[47244]</v>
      </c>
      <c r="AT14" t="str">
        <f>[2]!obCall("couponBondPrice"&amp;AT2,  $AD$5,"getFairValue", [2]!obMake("","int",AT2) )</f>
        <v>couponBondPrice9 
[47286]</v>
      </c>
      <c r="AU14" t="str">
        <f>[2]!obCall("couponBondPrice"&amp;AU2,  $AD$5,"getFairValue", [2]!obMake("","int",AU2) )</f>
        <v>couponBondPrice10 
[47271]</v>
      </c>
      <c r="AV14" t="str">
        <f>[2]!obCall("couponBondPrice"&amp;AV2,  $AD$5,"getFairValue", [2]!obMake("","int",AV2) )</f>
        <v>couponBondPrice11 
[47256]</v>
      </c>
      <c r="AW14" t="str">
        <f>[2]!obCall("couponBondPrice"&amp;AW2,  $AD$5,"getFairValue", [2]!obMake("","int",AW2) )</f>
        <v>couponBondPrice12 
[47241]</v>
      </c>
      <c r="AX14" t="str">
        <f>[2]!obCall("couponBondPrice"&amp;AX2,  $AD$5,"getFairValue", [2]!obMake("","int",AX2) )</f>
        <v>couponBondPrice13 
[47283]</v>
      </c>
      <c r="AY14" t="str">
        <f>[2]!obCall("couponBondPrice"&amp;AY2,  $AD$5,"getFairValue", [2]!obMake("","int",AY2) )</f>
        <v>couponBondPrice14 
[47268]</v>
      </c>
      <c r="AZ14" t="str">
        <f>[2]!obCall("couponBondPrice"&amp;AZ2,  $AD$5,"getFairValue", [2]!obMake("","int",AZ2) )</f>
        <v>couponBondPrice15 
[47253]</v>
      </c>
      <c r="BA14" t="str">
        <f>[2]!obCall("couponBondPrice"&amp;BA2,  $AD$5,"getFairValue", [2]!obMake("","int",BA2) )</f>
        <v>couponBondPrice16 
[47238]</v>
      </c>
      <c r="BB14" t="str">
        <f>[2]!obCall("couponBondPrice"&amp;BB2,  $AD$5,"getFairValue", [2]!obMake("","int",BB2) )</f>
        <v>couponBondPrice17 
[47280]</v>
      </c>
      <c r="BC14" t="str">
        <f>[2]!obCall("couponBondPrice"&amp;BC2,  $AD$5,"getFairValue", [2]!obMake("","int",BC2) )</f>
        <v>couponBondPrice18 
[47265]</v>
      </c>
      <c r="BD14" t="str">
        <f>[2]!obCall("couponBondPrice"&amp;BD2,  $AD$5,"getFairValue", [2]!obMake("","int",BD2) )</f>
        <v>couponBondPrice19 
[47250]</v>
      </c>
      <c r="BE14" t="str">
        <f>[2]!obCall("couponBondPrice"&amp;BE2,  $AD$5,"getFairValue", [2]!obMake("","int",BE2) )</f>
        <v>couponBondPrice20 
[47235]</v>
      </c>
    </row>
    <row r="15" spans="1:57" x14ac:dyDescent="0.25">
      <c r="J15" t="str">
        <f>[2]!obMake("meanReversionArrayHW", "double[]",K15:AE15)</f>
        <v>meanReversionArrayHW 
[16964]</v>
      </c>
      <c r="K15" s="11">
        <v>0.05</v>
      </c>
      <c r="L15" s="11">
        <v>0.05</v>
      </c>
      <c r="M15" s="11">
        <v>0.05</v>
      </c>
      <c r="N15" s="11">
        <v>0.05</v>
      </c>
      <c r="O15" s="11">
        <v>0.05</v>
      </c>
      <c r="P15" s="11">
        <v>0.05</v>
      </c>
      <c r="Q15" s="11">
        <v>0.05</v>
      </c>
      <c r="R15" s="11">
        <v>0.05</v>
      </c>
      <c r="S15" s="11">
        <v>0.05</v>
      </c>
      <c r="T15" s="11">
        <v>0.05</v>
      </c>
      <c r="U15" s="11">
        <v>0.05</v>
      </c>
      <c r="V15" s="11">
        <v>0.05</v>
      </c>
      <c r="W15" s="11">
        <v>0.05</v>
      </c>
      <c r="X15" s="11">
        <v>0.05</v>
      </c>
      <c r="Y15" s="11">
        <v>0.05</v>
      </c>
      <c r="Z15" s="11">
        <v>0.05</v>
      </c>
      <c r="AA15" s="11">
        <v>0.05</v>
      </c>
      <c r="AB15" s="11">
        <v>0.05</v>
      </c>
      <c r="AC15" s="11">
        <v>0.05</v>
      </c>
      <c r="AD15" s="11">
        <v>0.05</v>
      </c>
      <c r="AE15" s="11">
        <v>0.05</v>
      </c>
      <c r="AK15">
        <f>[2]!obGet([2]!obCall("",  AK14,"getRealizations"))</f>
        <v>1.3770136482817008</v>
      </c>
      <c r="AL15">
        <f>[2]!obGet([2]!obCall("",  AL14,"getRealizations"))</f>
        <v>1.1178739439293941</v>
      </c>
      <c r="AM15">
        <f>[2]!obGet([2]!obCall("",  AM14,"getRealizations"))</f>
        <v>0.93956401822088575</v>
      </c>
      <c r="AN15">
        <f>[2]!obGet([2]!obCall("",  AN14,"getRealizations"))</f>
        <v>0.83707529137240344</v>
      </c>
      <c r="AO15">
        <f>[2]!obGet([2]!obCall("",  AO14,"getRealizations"))</f>
        <v>0.78258414936367471</v>
      </c>
      <c r="AP15">
        <f>[2]!obGet([2]!obCall("",  AP14,"getRealizations"))</f>
        <v>0.84130698059054299</v>
      </c>
      <c r="AQ15">
        <f>[2]!obGet([2]!obCall("",  AQ14,"getRealizations"))</f>
        <v>0.74622087693087036</v>
      </c>
      <c r="AR15">
        <f>[2]!obGet([2]!obCall("",  AR14,"getRealizations"))</f>
        <v>0.82846187107482538</v>
      </c>
      <c r="AS15">
        <f>[2]!obGet([2]!obCall("",  AS14,"getRealizations"))</f>
        <v>0.88082891581257361</v>
      </c>
      <c r="AT15">
        <f>[2]!obGet([2]!obCall("",  AT14,"getRealizations"))</f>
        <v>1.0657690379084372</v>
      </c>
      <c r="AU15">
        <f>[2]!obGet([2]!obCall("",  AU14,"getRealizations"))</f>
        <v>1.044737841688403</v>
      </c>
      <c r="AV15">
        <f>[2]!obGet([2]!obCall("",  AV14,"getRealizations"))</f>
        <v>1.2510916552628082</v>
      </c>
      <c r="AW15">
        <f>[2]!obGet([2]!obCall("",  AW14,"getRealizations"))</f>
        <v>1.1862714834789296</v>
      </c>
      <c r="AX15">
        <f>[2]!obGet([2]!obCall("",  AX14,"getRealizations"))</f>
        <v>1.3189346773780017</v>
      </c>
      <c r="AY15">
        <f>[2]!obGet([2]!obCall("",  AY14,"getRealizations"))</f>
        <v>1.4167482482954823</v>
      </c>
      <c r="AZ15">
        <f>[2]!obGet([2]!obCall("",  AZ14,"getRealizations"))</f>
        <v>1.4855975316755088</v>
      </c>
      <c r="BA15">
        <f>[2]!obGet([2]!obCall("",  BA14,"getRealizations"))</f>
        <v>1.5679136047750157</v>
      </c>
      <c r="BB15">
        <f>[2]!obGet([2]!obCall("",  BB14,"getRealizations"))</f>
        <v>1.7426216903164733</v>
      </c>
      <c r="BC15">
        <f>[2]!obGet([2]!obCall("",  BC14,"getRealizations"))</f>
        <v>1.8532385211035334</v>
      </c>
      <c r="BD15">
        <f>[2]!obGet([2]!obCall("",  BD14,"getRealizations"))</f>
        <v>1.9434501354437443</v>
      </c>
      <c r="BE15">
        <f>[2]!obGet([2]!obCall("",  BE14,"getRealizations"))</f>
        <v>2</v>
      </c>
    </row>
    <row r="16" spans="1:57" x14ac:dyDescent="0.25">
      <c r="A16" s="10" t="s">
        <v>2</v>
      </c>
      <c r="B16" s="10"/>
      <c r="C16" s="12"/>
      <c r="D16" s="10" t="s">
        <v>2</v>
      </c>
      <c r="F16" s="13" t="s">
        <v>2</v>
      </c>
      <c r="G16" s="18"/>
      <c r="H16" s="18"/>
      <c r="J16" t="str">
        <f>[2]!obMake("volatilitesArrayHW", "double[]",K16:AE16)</f>
        <v>volatilitesArrayHW 
[16962]</v>
      </c>
      <c r="K16" s="11">
        <v>0.03</v>
      </c>
      <c r="L16" s="11">
        <v>0.03</v>
      </c>
      <c r="M16" s="11">
        <v>0.03</v>
      </c>
      <c r="N16" s="11">
        <v>0.03</v>
      </c>
      <c r="O16" s="11">
        <v>0.03</v>
      </c>
      <c r="P16" s="11">
        <v>0.03</v>
      </c>
      <c r="Q16" s="11">
        <v>0.03</v>
      </c>
      <c r="R16" s="11">
        <v>0.03</v>
      </c>
      <c r="S16" s="11">
        <v>0.03</v>
      </c>
      <c r="T16" s="11">
        <v>0.03</v>
      </c>
      <c r="U16" s="11">
        <v>0.03</v>
      </c>
      <c r="V16" s="11">
        <v>0.03</v>
      </c>
      <c r="W16" s="11">
        <v>0.03</v>
      </c>
      <c r="X16" s="11">
        <v>0.03</v>
      </c>
      <c r="Y16" s="11">
        <v>0.03</v>
      </c>
      <c r="Z16" s="11">
        <v>0.03</v>
      </c>
      <c r="AA16" s="11">
        <v>0.03</v>
      </c>
      <c r="AB16" s="11">
        <v>0.03</v>
      </c>
      <c r="AC16" s="11">
        <v>0.03</v>
      </c>
      <c r="AD16" s="11">
        <v>0.03</v>
      </c>
      <c r="AE16" s="11">
        <v>0.03</v>
      </c>
    </row>
    <row r="17" spans="1:64" x14ac:dyDescent="0.25">
      <c r="A17" t="str">
        <f>[2]!obMake("interCorrelations", "double[][]",B17:B18)</f>
        <v>interCorrelations 
[30718]</v>
      </c>
      <c r="B17" s="11">
        <f>-0.9</f>
        <v>-0.9</v>
      </c>
      <c r="D17" s="12" t="str">
        <f>A4</f>
        <v>td.initialTime 
[16705]</v>
      </c>
      <c r="F17" t="str">
        <f>[2]!obMake("initialValue", "double", G17)</f>
        <v>initialValue 
[17190]</v>
      </c>
      <c r="G17" s="11">
        <v>0.01</v>
      </c>
      <c r="H17" s="11"/>
      <c r="J17" t="str">
        <f>[2]!obMake("forwardRateArrayHW", "double[]",K17:O17)</f>
        <v>forwardRateArrayHW 
[16963]</v>
      </c>
      <c r="K17" s="11">
        <v>0.02</v>
      </c>
      <c r="L17" s="11">
        <v>0.05</v>
      </c>
      <c r="M17" s="11">
        <v>0.01</v>
      </c>
      <c r="N17" s="11">
        <v>0.05</v>
      </c>
      <c r="O17" s="11">
        <v>0.01</v>
      </c>
    </row>
    <row r="18" spans="1:64" x14ac:dyDescent="0.25">
      <c r="B18" s="11">
        <v>0</v>
      </c>
      <c r="D18" s="12" t="str">
        <f>A5</f>
        <v>td.numberOfTimeSteps 
[16696]</v>
      </c>
      <c r="F18" t="str">
        <f>[2]!obMake("kappa","double",G18)</f>
        <v>kappa 
[17191]</v>
      </c>
      <c r="G18" s="11">
        <v>0.05</v>
      </c>
      <c r="H18" s="11"/>
      <c r="AJ18" s="9" t="s">
        <v>46</v>
      </c>
    </row>
    <row r="19" spans="1:64" x14ac:dyDescent="0.25">
      <c r="D19" s="12" t="str">
        <f>A6</f>
        <v>td.deltaT 
[16691]</v>
      </c>
      <c r="F19" t="str">
        <f>[2]!obMake("mu","double",G19)</f>
        <v>mu 
[17193]</v>
      </c>
      <c r="G19" s="11">
        <v>0.02</v>
      </c>
      <c r="H19" s="11"/>
      <c r="J19" s="9"/>
      <c r="AK19" t="str">
        <f>[2]!obCall("intensity"&amp;AK2, $D$40, "getIntensity", [2]!obMake("", "int", AK2))</f>
        <v>intensity0 
[46976]</v>
      </c>
      <c r="AL19" t="str">
        <f>[2]!obCall("intensity"&amp;AL2, $D$40, "getIntensity", [2]!obMake("", "int", AL2))</f>
        <v>intensity1 
[47036]</v>
      </c>
      <c r="AM19" t="str">
        <f>[2]!obCall("intensity"&amp;AM2, $D$40, "getIntensity", [2]!obMake("", "int", AM2))</f>
        <v>intensity2 
[47012]</v>
      </c>
      <c r="AN19" t="str">
        <f>[2]!obCall("intensity"&amp;AN2, $D$40, "getIntensity", [2]!obMake("", "int", AN2))</f>
        <v>intensity3 
[46991]</v>
      </c>
      <c r="AO19" t="str">
        <f>[2]!obCall("intensity"&amp;AO2, $D$40, "getIntensity", [2]!obMake("", "int", AO2))</f>
        <v>intensity4 
[46997]</v>
      </c>
      <c r="AP19" t="str">
        <f>[2]!obCall("intensity"&amp;AP2, $D$40, "getIntensity", [2]!obMake("", "int", AP2))</f>
        <v>intensity5 
[47033]</v>
      </c>
      <c r="AQ19" t="str">
        <f>[2]!obCall("intensity"&amp;AQ2, $D$40, "getIntensity", [2]!obMake("", "int", AQ2))</f>
        <v>intensity6 
[47009]</v>
      </c>
      <c r="AR19" t="str">
        <f>[2]!obCall("intensity"&amp;AR2, $D$40, "getIntensity", [2]!obMake("", "int", AR2))</f>
        <v>intensity7 
[46988]</v>
      </c>
      <c r="AS19" t="str">
        <f>[2]!obCall("intensity"&amp;AS2, $D$40, "getIntensity", [2]!obMake("", "int", AS2))</f>
        <v>intensity8 
[47018]</v>
      </c>
      <c r="AT19" t="str">
        <f>[2]!obCall("intensity"&amp;AT2, $D$40, "getIntensity", [2]!obMake("", "int", AT2))</f>
        <v>intensity9 
[47030]</v>
      </c>
      <c r="AU19" t="str">
        <f>[2]!obCall("intensity"&amp;AU2, $D$40, "getIntensity", [2]!obMake("", "int", AU2))</f>
        <v>intensity10 
[47006]</v>
      </c>
      <c r="AV19" t="str">
        <f>[2]!obCall("intensity"&amp;AV2, $D$40, "getIntensity", [2]!obMake("", "int", AV2))</f>
        <v>intensity11 
[46985]</v>
      </c>
      <c r="AW19" t="str">
        <f>[2]!obCall("intensity"&amp;AW2, $D$40, "getIntensity", [2]!obMake("", "int", AW2))</f>
        <v>intensity12 
[46994]</v>
      </c>
      <c r="AX19" t="str">
        <f>[2]!obCall("intensity"&amp;AX2, $D$40, "getIntensity", [2]!obMake("", "int", AX2))</f>
        <v>intensity13 
[47027]</v>
      </c>
      <c r="AY19" t="str">
        <f>[2]!obCall("intensity"&amp;AY2, $D$40, "getIntensity", [2]!obMake("", "int", AY2))</f>
        <v>intensity14 
[47003]</v>
      </c>
      <c r="AZ19" t="str">
        <f>[2]!obCall("intensity"&amp;AZ2, $D$40, "getIntensity", [2]!obMake("", "int", AZ2))</f>
        <v>intensity15 
[46982]</v>
      </c>
      <c r="BA19" t="str">
        <f>[2]!obCall("intensity"&amp;BA2, $D$40, "getIntensity", [2]!obMake("", "int", BA2))</f>
        <v>intensity16 
[47015]</v>
      </c>
      <c r="BB19" t="str">
        <f>[2]!obCall("intensity"&amp;BB2, $D$40, "getIntensity", [2]!obMake("", "int", BB2))</f>
        <v>intensity17 
[47024]</v>
      </c>
      <c r="BC19" t="str">
        <f>[2]!obCall("intensity"&amp;BC2, $D$40, "getIntensity", [2]!obMake("", "int", BC2))</f>
        <v>intensity18 
[47000]</v>
      </c>
      <c r="BD19" t="str">
        <f>[2]!obCall("intensity"&amp;BD2, $D$40, "getIntensity", [2]!obMake("", "int", BD2))</f>
        <v>intensity19 
[47021]</v>
      </c>
      <c r="BE19" t="str">
        <f>[2]!obCall("intensity"&amp;BE2, $D$40, "getIntensity", [2]!obMake("", "int", BE2))</f>
        <v>intensity20 
[46979]</v>
      </c>
    </row>
    <row r="20" spans="1:64" x14ac:dyDescent="0.25">
      <c r="A20" s="10" t="s">
        <v>17</v>
      </c>
      <c r="D20" t="str">
        <f>J15</f>
        <v>meanReversionArrayHW 
[16964]</v>
      </c>
      <c r="F20" t="str">
        <f>[2]!obMake("nu","double", G20)</f>
        <v>nu 
[17192]</v>
      </c>
      <c r="G20" s="11">
        <v>0.03</v>
      </c>
      <c r="H20" s="11"/>
      <c r="AK20">
        <f>[2]!obGet([2]!obCall("", AK19, "getRealizations"))</f>
        <v>0.01</v>
      </c>
      <c r="AL20">
        <f>[2]!obGet([2]!obCall("", AL19, "getRealizations"))</f>
        <v>7.5238663529201147E-3</v>
      </c>
      <c r="AM20">
        <f>[2]!obGet([2]!obCall("", AM19, "getRealizations"))</f>
        <v>4.4231895654325993E-3</v>
      </c>
      <c r="AN20">
        <f>[2]!obGet([2]!obCall("", AN19, "getRealizations"))</f>
        <v>4.2370777855709977E-3</v>
      </c>
      <c r="AO20">
        <f>[2]!obGet([2]!obCall("", AO19, "getRealizations"))</f>
        <v>2.7720940026285854E-3</v>
      </c>
      <c r="AP20">
        <f>[2]!obGet([2]!obCall("", AP19, "getRealizations"))</f>
        <v>3.1874520623996058E-3</v>
      </c>
      <c r="AQ20">
        <f>[2]!obGet([2]!obCall("", AQ19, "getRealizations"))</f>
        <v>2.2542449869357066E-3</v>
      </c>
      <c r="AR20">
        <f>[2]!obGet([2]!obCall("", AR19, "getRealizations"))</f>
        <v>2.8088214699691742E-3</v>
      </c>
      <c r="AS20">
        <f>[2]!obGet([2]!obCall("", AS19, "getRealizations"))</f>
        <v>3.6821189711339413E-3</v>
      </c>
      <c r="AT20">
        <f>[2]!obGet([2]!obCall("", AT19, "getRealizations"))</f>
        <v>4.8699510227142202E-3</v>
      </c>
      <c r="AU20">
        <f>[2]!obGet([2]!obCall("", AU19, "getRealizations"))</f>
        <v>4.5628769093007714E-3</v>
      </c>
      <c r="AV20">
        <f>[2]!obGet([2]!obCall("", AV19, "getRealizations"))</f>
        <v>6.3438844032996065E-3</v>
      </c>
      <c r="AW20">
        <f>[2]!obGet([2]!obCall("", AW19, "getRealizations"))</f>
        <v>4.7254391457324353E-3</v>
      </c>
      <c r="AX20">
        <f>[2]!obGet([2]!obCall("", AX19, "getRealizations"))</f>
        <v>6.2198858009550667E-3</v>
      </c>
      <c r="AY20">
        <f>[2]!obGet([2]!obCall("", AY19, "getRealizations"))</f>
        <v>7.4637922565780838E-3</v>
      </c>
      <c r="AZ20">
        <f>[2]!obGet([2]!obCall("", AZ19, "getRealizations"))</f>
        <v>8.6937848603625672E-3</v>
      </c>
      <c r="BA20">
        <f>[2]!obGet([2]!obCall("", BA19, "getRealizations"))</f>
        <v>8.4852656201858598E-3</v>
      </c>
      <c r="BB20">
        <f>[2]!obGet([2]!obCall("", BB19, "getRealizations"))</f>
        <v>1.085866777127269E-2</v>
      </c>
      <c r="BC20">
        <f>[2]!obGet([2]!obCall("", BC19, "getRealizations"))</f>
        <v>1.2348628752235073E-2</v>
      </c>
      <c r="BD20">
        <f>[2]!obGet([2]!obCall("", BD19, "getRealizations"))</f>
        <v>1.4216692690472332E-2</v>
      </c>
      <c r="BE20">
        <f>[2]!obGet([2]!obCall("", BE19, "getRealizations"))</f>
        <v>1.5523121440133928E-2</v>
      </c>
    </row>
    <row r="21" spans="1:64" x14ac:dyDescent="0.25">
      <c r="A21" s="10"/>
      <c r="D21" t="str">
        <f>J16</f>
        <v>volatilitesArrayHW 
[16962]</v>
      </c>
      <c r="F21" t="str">
        <f>G7</f>
        <v>process 
[40781]</v>
      </c>
    </row>
    <row r="22" spans="1:64" x14ac:dyDescent="0.25">
      <c r="A22" t="str">
        <f>[2]!obMake("correlation",  obLibs&amp;"main.net.finmath.antonsporrer.masterthesis.montecarlo.intermodelbmcorrelation.Correlation", A17)</f>
        <v>correlation 
[30719]</v>
      </c>
      <c r="D22" t="str">
        <f>J17</f>
        <v>forwardRateArrayHW 
[16963]</v>
      </c>
      <c r="AJ22" s="9" t="s">
        <v>47</v>
      </c>
    </row>
    <row r="23" spans="1:64" x14ac:dyDescent="0.25">
      <c r="D23" s="12" t="str">
        <f>D6</f>
        <v>numberOfPaths 
[40777]</v>
      </c>
      <c r="F23" s="10" t="s">
        <v>17</v>
      </c>
      <c r="AK23" t="str">
        <f>[2]!obCall("expOfIntegratedIntensity"&amp;AK2, $D$40, "getExpOfIntegratedIntensity", [2]!obMake("", "int", AK2))</f>
        <v>expOfIntegratedIntensity0 
[47039]</v>
      </c>
      <c r="AL23" t="str">
        <f>[2]!obCall("expOfIntegratedIntensity"&amp;AL2, $D$40, "getExpOfIntegratedIntensity", [2]!obMake("", "int", AL2))</f>
        <v>expOfIntegratedIntensity1 
[47099]</v>
      </c>
      <c r="AM23" t="str">
        <f>[2]!obCall("expOfIntegratedIntensity"&amp;AM2, $D$40, "getExpOfIntegratedIntensity", [2]!obMake("", "int", AM2))</f>
        <v>expOfIntegratedIntensity2 
[47084]</v>
      </c>
      <c r="AN23" t="str">
        <f>[2]!obCall("expOfIntegratedIntensity"&amp;AN2, $D$40, "getExpOfIntegratedIntensity", [2]!obMake("", "int", AN2))</f>
        <v>expOfIntegratedIntensity3 
[47069]</v>
      </c>
      <c r="AO23" t="str">
        <f>[2]!obCall("expOfIntegratedIntensity"&amp;AO2, $D$40, "getExpOfIntegratedIntensity", [2]!obMake("", "int", AO2))</f>
        <v>expOfIntegratedIntensity4 
[47054]</v>
      </c>
      <c r="AP23" t="str">
        <f>[2]!obCall("expOfIntegratedIntensity"&amp;AP2, $D$40, "getExpOfIntegratedIntensity", [2]!obMake("", "int", AP2))</f>
        <v>expOfIntegratedIntensity5 
[47096]</v>
      </c>
      <c r="AQ23" t="str">
        <f>[2]!obCall("expOfIntegratedIntensity"&amp;AQ2, $D$40, "getExpOfIntegratedIntensity", [2]!obMake("", "int", AQ2))</f>
        <v>expOfIntegratedIntensity6 
[47081]</v>
      </c>
      <c r="AR23" t="str">
        <f>[2]!obCall("expOfIntegratedIntensity"&amp;AR2, $D$40, "getExpOfIntegratedIntensity", [2]!obMake("", "int", AR2))</f>
        <v>expOfIntegratedIntensity7 
[47066]</v>
      </c>
      <c r="AS23" t="str">
        <f>[2]!obCall("expOfIntegratedIntensity"&amp;AS2, $D$40, "getExpOfIntegratedIntensity", [2]!obMake("", "int", AS2))</f>
        <v>expOfIntegratedIntensity8 
[47051]</v>
      </c>
      <c r="AT23" t="str">
        <f>[2]!obCall("expOfIntegratedIntensity"&amp;AT2, $D$40, "getExpOfIntegratedIntensity", [2]!obMake("", "int", AT2))</f>
        <v>expOfIntegratedIntensity9 
[47093]</v>
      </c>
      <c r="AU23" t="str">
        <f>[2]!obCall("expOfIntegratedIntensity"&amp;AU2, $D$40, "getExpOfIntegratedIntensity", [2]!obMake("", "int", AU2))</f>
        <v>expOfIntegratedIntensity10 
[47078]</v>
      </c>
      <c r="AV23" t="str">
        <f>[2]!obCall("expOfIntegratedIntensity"&amp;AV2, $D$40, "getExpOfIntegratedIntensity", [2]!obMake("", "int", AV2))</f>
        <v>expOfIntegratedIntensity11 
[47063]</v>
      </c>
      <c r="AW23" t="str">
        <f>[2]!obCall("expOfIntegratedIntensity"&amp;AW2, $D$40, "getExpOfIntegratedIntensity", [2]!obMake("", "int", AW2))</f>
        <v>expOfIntegratedIntensity12 
[47048]</v>
      </c>
      <c r="AX23" t="str">
        <f>[2]!obCall("expOfIntegratedIntensity"&amp;AX2, $D$40, "getExpOfIntegratedIntensity", [2]!obMake("", "int", AX2))</f>
        <v>expOfIntegratedIntensity13 
[47090]</v>
      </c>
      <c r="AY23" t="str">
        <f>[2]!obCall("expOfIntegratedIntensity"&amp;AY2, $D$40, "getExpOfIntegratedIntensity", [2]!obMake("", "int", AY2))</f>
        <v>expOfIntegratedIntensity14 
[47075]</v>
      </c>
      <c r="AZ23" t="str">
        <f>[2]!obCall("expOfIntegratedIntensity"&amp;AZ2, $D$40, "getExpOfIntegratedIntensity", [2]!obMake("", "int", AZ2))</f>
        <v>expOfIntegratedIntensity15 
[47060]</v>
      </c>
      <c r="BA23" t="str">
        <f>[2]!obCall("expOfIntegratedIntensity"&amp;BA2, $D$40, "getExpOfIntegratedIntensity", [2]!obMake("", "int", BA2))</f>
        <v>expOfIntegratedIntensity16 
[47045]</v>
      </c>
      <c r="BB23" t="str">
        <f>[2]!obCall("expOfIntegratedIntensity"&amp;BB2, $D$40, "getExpOfIntegratedIntensity", [2]!obMake("", "int", BB2))</f>
        <v>expOfIntegratedIntensity17 
[47087]</v>
      </c>
      <c r="BC23" t="str">
        <f>[2]!obCall("expOfIntegratedIntensity"&amp;BC2, $D$40, "getExpOfIntegratedIntensity", [2]!obMake("", "int", BC2))</f>
        <v>expOfIntegratedIntensity18 
[47072]</v>
      </c>
      <c r="BD23" t="str">
        <f>[2]!obCall("expOfIntegratedIntensity"&amp;BD2, $D$40, "getExpOfIntegratedIntensity", [2]!obMake("", "int", BD2))</f>
        <v>expOfIntegratedIntensity19 
[47057]</v>
      </c>
      <c r="BE23" t="str">
        <f>[2]!obCall("expOfIntegratedIntensity"&amp;BE2, $D$40, "getExpOfIntegratedIntensity", [2]!obMake("", "int", BE2))</f>
        <v>expOfIntegratedIntensity20 
[47042]</v>
      </c>
    </row>
    <row r="24" spans="1:64" x14ac:dyDescent="0.25">
      <c r="D24" t="str">
        <f>[2]!obMake("hullWhiteCreationHelper",  obLibs&amp;"test.net.finmath.antonsporrer.masterthesis.montecarlo.HullWhiteCreationHelper",)</f>
        <v>hullWhiteCreationHelper 
[17288]</v>
      </c>
      <c r="F24" t="str">
        <f>[2]!obMake("cirModel",obLibs&amp;"main.net.finmath.antonsporrer.masterthesis.montecarlo.intensitymodel.CIRModel",F17:F20,G7)</f>
        <v>cirModel 
[40782]</v>
      </c>
      <c r="AK24">
        <f>[2]!obGet([2]!obCall("", AK23, "getRealizations"))</f>
        <v>1</v>
      </c>
      <c r="AL24">
        <f>[2]!obGet([2]!obCall("", AL23, "getRealizations"))</f>
        <v>1.005012520859401</v>
      </c>
      <c r="AM24">
        <f>[2]!obGet([2]!obCall("", AM23, "getRealizations"))</f>
        <v>1.0088004312700487</v>
      </c>
      <c r="AN24">
        <f>[2]!obGet([2]!obCall("", AN23, "getRealizations"))</f>
        <v>1.0110339579582563</v>
      </c>
      <c r="AO24">
        <f>[2]!obGet([2]!obCall("", AO23, "getRealizations"))</f>
        <v>1.0131781431880569</v>
      </c>
      <c r="AP24">
        <f>[2]!obGet([2]!obCall("", AP23, "getRealizations"))</f>
        <v>1.014583429386603</v>
      </c>
      <c r="AQ24">
        <f>[2]!obGet([2]!obCall("", AQ23, "getRealizations"))</f>
        <v>1.0162016865956338</v>
      </c>
      <c r="AR24">
        <f>[2]!obGet([2]!obCall("", AR23, "getRealizations"))</f>
        <v>1.0173477161109914</v>
      </c>
      <c r="AS24">
        <f>[2]!obGet([2]!obCall("", AS23, "getRealizations"))</f>
        <v>1.0187774939273624</v>
      </c>
      <c r="AT24">
        <f>[2]!obGet([2]!obCall("", AT23, "getRealizations"))</f>
        <v>1.0206548515294749</v>
      </c>
      <c r="AU24">
        <f>[2]!obGet([2]!obCall("", AU23, "getRealizations"))</f>
        <v>1.0231431493411669</v>
      </c>
      <c r="AV24">
        <f>[2]!obGet([2]!obCall("", AV23, "getRealizations"))</f>
        <v>1.0254800522030889</v>
      </c>
      <c r="AW24">
        <f>[2]!obGet([2]!obCall("", AW23, "getRealizations"))</f>
        <v>1.0287379799052467</v>
      </c>
      <c r="AX24">
        <f>[2]!obGet([2]!obCall("", AX23, "getRealizations"))</f>
        <v>1.0311714729644907</v>
      </c>
      <c r="AY24">
        <f>[2]!obGet([2]!obCall("", AY23, "getRealizations"))</f>
        <v>1.0343833491530832</v>
      </c>
      <c r="AZ24">
        <f>[2]!obGet([2]!obCall("", AZ23, "getRealizations"))</f>
        <v>1.0382507722911907</v>
      </c>
      <c r="BA24">
        <f>[2]!obGet([2]!obCall("", BA23, "getRealizations"))</f>
        <v>1.0427737600625482</v>
      </c>
      <c r="BB24">
        <f>[2]!obGet([2]!obCall("", BB23, "getRealizations"))</f>
        <v>1.0472072644458439</v>
      </c>
      <c r="BC24">
        <f>[2]!obGet([2]!obCall("", BC23, "getRealizations"))</f>
        <v>1.0529083649163813</v>
      </c>
      <c r="BD24">
        <f>[2]!obGet([2]!obCall("", BD23, "getRealizations"))</f>
        <v>1.0594294631092642</v>
      </c>
      <c r="BE24">
        <f>[2]!obGet([2]!obCall("", BE23, "getRealizations"))</f>
        <v>1.0669870839316027</v>
      </c>
    </row>
    <row r="26" spans="1:64" x14ac:dyDescent="0.25">
      <c r="D26" s="10" t="s">
        <v>17</v>
      </c>
    </row>
    <row r="27" spans="1:64" x14ac:dyDescent="0.25">
      <c r="D27" t="str">
        <f>[2]!obCall("hullWhiteModel",D24,"createHullWhiteModel",D17,D18,D19,J15:J17, D23)</f>
        <v>hullWhiteModel 
[40778]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25"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1:64" x14ac:dyDescent="0.25"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1:64" x14ac:dyDescent="0.25">
      <c r="A30" s="9" t="s">
        <v>33</v>
      </c>
      <c r="D30" s="9" t="s">
        <v>34</v>
      </c>
      <c r="G30" s="9" t="s">
        <v>22</v>
      </c>
      <c r="H30" s="9"/>
      <c r="J30" s="9" t="s">
        <v>42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1:64" x14ac:dyDescent="0.25">
      <c r="J31" t="str">
        <f>[2]!obMake("paymentDates", "double[]", K31)</f>
        <v>paymentDates 
[34756]</v>
      </c>
      <c r="K31" s="11">
        <v>10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</row>
    <row r="32" spans="1:64" x14ac:dyDescent="0.25">
      <c r="A32" s="10" t="s">
        <v>2</v>
      </c>
      <c r="B32" s="12"/>
      <c r="D32" s="10" t="s">
        <v>2</v>
      </c>
      <c r="G32" s="10" t="s">
        <v>2</v>
      </c>
      <c r="H32" s="10"/>
      <c r="J32" t="str">
        <f>[2]!obMake("coupons", "double[]", K32)</f>
        <v>coupons 
[35283]</v>
      </c>
      <c r="K32" s="11">
        <v>1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</row>
    <row r="33" spans="1:106" x14ac:dyDescent="0.25">
      <c r="A33" t="str">
        <f>D27</f>
        <v>hullWhiteModel 
[40778]</v>
      </c>
      <c r="B33" s="12"/>
      <c r="D33" s="12" t="str">
        <f>A33</f>
        <v>hullWhiteModel 
[40778]</v>
      </c>
      <c r="G33" s="12" t="str">
        <f>[2]!obMake("lossGivenDefault", "double", H33)</f>
        <v>lossGivenDefault 
[17305]</v>
      </c>
      <c r="H33" s="11">
        <v>1</v>
      </c>
      <c r="J33" t="str">
        <f>[2]!obMake("periodFactors", "double[]", K33)</f>
        <v>periodFactors 
[35415]</v>
      </c>
      <c r="K33" s="11">
        <v>1</v>
      </c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spans="1:106" x14ac:dyDescent="0.25">
      <c r="A34" t="str">
        <f>J31</f>
        <v>paymentDates 
[34756]</v>
      </c>
      <c r="D34" s="12" t="str">
        <f>A39</f>
        <v>couponBondConditionalFairValueProcess 
[40779]</v>
      </c>
      <c r="AJ34" s="12"/>
      <c r="AK34" s="12"/>
      <c r="AL34" s="14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spans="1:106" x14ac:dyDescent="0.25">
      <c r="A35" t="str">
        <f>J32</f>
        <v>coupons 
[35283]</v>
      </c>
      <c r="D35" s="12" t="str">
        <f>F24</f>
        <v>cirModel 
[40782]</v>
      </c>
      <c r="G35" s="10" t="s">
        <v>17</v>
      </c>
      <c r="H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spans="1:106" x14ac:dyDescent="0.25">
      <c r="A36" t="str">
        <f>J33</f>
        <v>periodFactors 
[35415]</v>
      </c>
      <c r="D36" s="12" t="str">
        <f>A22</f>
        <v>correlation 
[30719]</v>
      </c>
      <c r="G36" t="str">
        <f>[2]!obMake("intensityBasedCVA", obLibs&amp;"main.net.finmath.antonsporrer.masterthesis.montecarlo.cva.IntensityBasedCVA", G33)</f>
        <v>intensityBasedCVA 
[17306]</v>
      </c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106" x14ac:dyDescent="0.25">
      <c r="D37" s="12" t="str">
        <f>[2]!obMake("seed2", "int", E37)</f>
        <v>seed2 
[46962]</v>
      </c>
      <c r="E37" s="20">
        <v>52</v>
      </c>
      <c r="AJ37" s="12"/>
      <c r="AK37" s="12"/>
      <c r="AL37" s="12"/>
      <c r="AM37" s="19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106" x14ac:dyDescent="0.25">
      <c r="A38" s="10" t="s">
        <v>17</v>
      </c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x14ac:dyDescent="0.25">
      <c r="A39" t="str">
        <f>[2]!obMake("couponBondConditionalFairValueProcess", obLibs&amp;"main.net.finmath.antonsporrer.masterthesis.montecarlo.product.CouponBondConditionalFairValueProcess", A33:A36 )</f>
        <v>couponBondConditionalFairValueProcess 
[40779]</v>
      </c>
      <c r="D39" s="10" t="s">
        <v>17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x14ac:dyDescent="0.25">
      <c r="D40" t="str">
        <f>[2]!obMake("npvAndCorrelatedDefaultIntensitySimulation", obLibs&amp;"main.net.finmath.antonsporrer.masterthesis.montecarlo.cva.NPVAndDefaultsimulation.NPVAndCorrelatedDefaultIntensitySimulation",  D33:D37)</f>
        <v>npvAndCorrelatedDefaultIntensitySimulation 
[46963]</v>
      </c>
      <c r="G40" s="9"/>
      <c r="H40" s="9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106" x14ac:dyDescent="0.25"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106" x14ac:dyDescent="0.25">
      <c r="G42" s="12"/>
      <c r="H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106" x14ac:dyDescent="0.25">
      <c r="A43" s="9" t="s">
        <v>39</v>
      </c>
      <c r="D43" s="9" t="s">
        <v>35</v>
      </c>
      <c r="E43" s="9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106" x14ac:dyDescent="0.25"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106" x14ac:dyDescent="0.25">
      <c r="D45" s="10" t="s">
        <v>2</v>
      </c>
      <c r="E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106" x14ac:dyDescent="0.25">
      <c r="D46" s="12" t="str">
        <f xml:space="preserve"> [2]!obCall("integrationMethodEnum", obLibs&amp;"main.net.finmath.antonsporrer.masterthesis.integration.Integration$IntegrationMethod", "valueOf",[2]!obMake("","String", E46))</f>
        <v>integrationMethodEnum 
[17291]</v>
      </c>
      <c r="E46" s="17" t="s">
        <v>37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106" x14ac:dyDescent="0.25">
      <c r="A47" s="10" t="s">
        <v>38</v>
      </c>
      <c r="E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106" x14ac:dyDescent="0.25">
      <c r="A48" t="str">
        <f>[2]!obCall("productValueRandomVariable", AD5, "getFairValue", [2]!obMake("", "int", 0))</f>
        <v>productValueRandomVariable 
[46966]</v>
      </c>
      <c r="D48" s="10" t="s">
        <v>38</v>
      </c>
      <c r="E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25">
      <c r="D49" t="str">
        <f>[2]!obCall("cvaRandomVariable", G36, "getCVA", D40, D46  )</f>
        <v>cvaRandomVariable 
[46968]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10" t="s">
        <v>36</v>
      </c>
      <c r="B50" s="10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25">
      <c r="A51" t="str">
        <f>[2]!obCall("productValue", A48, "getAverage")</f>
        <v>productValue 
[46967]</v>
      </c>
      <c r="B51" s="16">
        <f>[2]!obGet(A51)</f>
        <v>1.3770136482817008</v>
      </c>
      <c r="D51" s="10" t="s">
        <v>36</v>
      </c>
      <c r="E51" s="10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25">
      <c r="D52" t="str">
        <f>[2]!obCall("cvaValue", D49, "getAverage")</f>
        <v>cvaValue 
[46969]</v>
      </c>
      <c r="E52" s="16">
        <f>[2]!obGet(D52)</f>
        <v>0.20928032400635849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25"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25"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25"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25"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x14ac:dyDescent="0.25"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x14ac:dyDescent="0.25"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x14ac:dyDescent="0.25"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x14ac:dyDescent="0.25"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x14ac:dyDescent="0.25"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x14ac:dyDescent="0.25"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x14ac:dyDescent="0.25"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x14ac:dyDescent="0.25"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x14ac:dyDescent="0.25"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x14ac:dyDescent="0.25"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x14ac:dyDescent="0.25"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x14ac:dyDescent="0.25"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x14ac:dyDescent="0.25"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x14ac:dyDescent="0.25"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x14ac:dyDescent="0.25"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x14ac:dyDescent="0.25"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x14ac:dyDescent="0.25"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9" t="s">
        <v>24</v>
      </c>
      <c r="D74" s="9" t="s">
        <v>23</v>
      </c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x14ac:dyDescent="0.25"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x14ac:dyDescent="0.25">
      <c r="A76" s="10" t="s">
        <v>17</v>
      </c>
      <c r="D76" s="10" t="s">
        <v>17</v>
      </c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x14ac:dyDescent="0.25">
      <c r="A77" t="e">
        <f>[2]!obCall("correlatedHWModel",#REF!, "getUnderlyingModel")</f>
        <v>#REF!</v>
      </c>
      <c r="D77" t="e">
        <f>[2]!obCall("correlatedCIRModel",#REF!, "getIntensityModel")</f>
        <v>#REF!</v>
      </c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x14ac:dyDescent="0.25"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x14ac:dyDescent="0.25"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x14ac:dyDescent="0.25"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x14ac:dyDescent="0.25"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x14ac:dyDescent="0.25"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x14ac:dyDescent="0.25">
      <c r="A83" s="14" t="s">
        <v>30</v>
      </c>
      <c r="D83" s="14" t="s">
        <v>31</v>
      </c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x14ac:dyDescent="0.25">
      <c r="A84" t="e">
        <f>[2]!obCall("hwProcess",A77, "getProcess")</f>
        <v>#REF!</v>
      </c>
      <c r="D84" t="e">
        <f>[2]!obCall("cirProcess",D77, "getProcess")</f>
        <v>#REF!</v>
      </c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x14ac:dyDescent="0.25"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x14ac:dyDescent="0.25">
      <c r="A86" s="14" t="s">
        <v>26</v>
      </c>
      <c r="D86" s="14" t="s">
        <v>26</v>
      </c>
    </row>
    <row r="87" spans="1:64" x14ac:dyDescent="0.25">
      <c r="A87" t="e">
        <f>[2]!obCall("hwBrownianMotion",A84, "getBrownianMotion")</f>
        <v>#REF!</v>
      </c>
      <c r="D87" t="e">
        <f>[2]!obCall("cirBrownianMotion",D84, "getBrownianMotion")</f>
        <v>#REF!</v>
      </c>
    </row>
    <row r="91" spans="1:64" x14ac:dyDescent="0.25">
      <c r="A91" s="9" t="s">
        <v>29</v>
      </c>
    </row>
    <row r="93" spans="1:64" x14ac:dyDescent="0.25">
      <c r="A93" s="10" t="s">
        <v>17</v>
      </c>
    </row>
    <row r="94" spans="1:64" x14ac:dyDescent="0.25">
      <c r="A94" t="e">
        <f>[2]!obMake("hwTSMMCSimulation", obLibs&amp;"net.finmath.montecarlo.interestrate.TermStructureModelMonteCarloSimulation", A77)</f>
        <v>#REF!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1219200</xdr:colOff>
                    <xdr:row>36</xdr:row>
                    <xdr:rowOff>0</xdr:rowOff>
                  </from>
                  <to>
                    <xdr:col>5</xdr:col>
                    <xdr:colOff>0</xdr:colOff>
                    <xdr:row>36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2017-03-13T14:13:29Z</dcterms:modified>
</cp:coreProperties>
</file>