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IntensityCorreLandoConstraintWCCVACouponBondSwap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  <sheet name="Tabelle1" sheetId="4" r:id="rId3"/>
  </sheets>
  <externalReferences>
    <externalReference r:id="rId4"/>
    <externalReference r:id="rId5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H90" i="3"/>
  <c r="H117" i="3"/>
  <c r="E117" i="3"/>
  <c r="H103" i="3"/>
  <c r="H127" i="3"/>
  <c r="B120" i="3"/>
  <c r="B18" i="3"/>
  <c r="J19" i="3"/>
  <c r="E52" i="3"/>
  <c r="K60" i="3"/>
  <c r="E7" i="3"/>
  <c r="S38" i="3"/>
  <c r="H25" i="3"/>
  <c r="B7" i="3"/>
  <c r="B144" i="3"/>
  <c r="S37" i="3"/>
  <c r="E90" i="3"/>
  <c r="B5" i="3"/>
  <c r="D144" i="3"/>
  <c r="B6" i="3"/>
  <c r="J21" i="3"/>
  <c r="F10" i="1"/>
  <c r="S39" i="3"/>
  <c r="E127" i="3"/>
  <c r="B64" i="3"/>
  <c r="F19" i="1"/>
  <c r="B90" i="3"/>
  <c r="E41" i="3"/>
  <c r="E18" i="3"/>
  <c r="E6" i="3"/>
  <c r="J20" i="3"/>
  <c r="E103" i="3"/>
  <c r="J18" i="3"/>
  <c r="F144" i="3"/>
  <c r="E8" i="3"/>
  <c r="B117" i="3" l="1"/>
  <c r="E76" i="3"/>
  <c r="E66" i="3"/>
  <c r="B63" i="3"/>
  <c r="H23" i="3"/>
  <c r="H21" i="3"/>
  <c r="H22" i="3"/>
  <c r="B40" i="3"/>
  <c r="B39" i="3"/>
  <c r="B38" i="3"/>
  <c r="H18" i="3"/>
  <c r="H19" i="3"/>
  <c r="H20" i="3"/>
  <c r="H24" i="3"/>
  <c r="B22" i="3"/>
  <c r="B93" i="3"/>
  <c r="B10" i="3"/>
  <c r="H28" i="3"/>
  <c r="E23" i="3"/>
  <c r="E77" i="3" l="1"/>
  <c r="E53" i="3"/>
  <c r="E5" i="3"/>
  <c r="B62" i="3"/>
  <c r="E65" i="3"/>
  <c r="B37" i="3"/>
  <c r="E74" i="3" s="1"/>
  <c r="E40" i="3"/>
  <c r="C6" i="1"/>
  <c r="B9" i="1"/>
  <c r="E11" i="3"/>
  <c r="H8" i="3" s="1"/>
  <c r="J25" i="3" s="1"/>
  <c r="C16" i="1"/>
  <c r="B67" i="3"/>
  <c r="C15" i="1"/>
  <c r="B43" i="3"/>
  <c r="E75" i="3" l="1"/>
  <c r="E51" i="3"/>
  <c r="E63" i="3"/>
  <c r="E62" i="3"/>
  <c r="E50" i="3"/>
  <c r="E38" i="3"/>
  <c r="E37" i="3"/>
  <c r="H5" i="3"/>
  <c r="E25" i="1"/>
  <c r="E80" i="3"/>
  <c r="H62" i="3" s="1"/>
  <c r="H65" i="3" s="1"/>
  <c r="H68" i="3" s="1"/>
  <c r="I68" i="3" s="1"/>
  <c r="E56" i="3"/>
  <c r="E130" i="3" s="1"/>
  <c r="F130" i="3"/>
  <c r="H130" i="3"/>
  <c r="H106" i="3"/>
  <c r="H109" i="3" s="1"/>
  <c r="J22" i="3" l="1"/>
  <c r="E106" i="3"/>
  <c r="E109" i="3"/>
  <c r="I130" i="3"/>
  <c r="E64" i="3" l="1"/>
  <c r="E39" i="3"/>
  <c r="E69" i="3"/>
  <c r="H120" i="3" s="1"/>
  <c r="F109" i="3"/>
  <c r="E44" i="3"/>
  <c r="E120" i="3" s="1"/>
  <c r="AD198" i="3"/>
  <c r="Z170" i="3"/>
  <c r="Z195" i="3"/>
  <c r="Z198" i="3"/>
  <c r="AA198" i="3" s="1"/>
  <c r="Z166" i="3"/>
  <c r="L137" i="3"/>
  <c r="H37" i="3" s="1"/>
  <c r="AD235" i="3"/>
  <c r="AD221" i="3"/>
  <c r="AD147" i="3"/>
  <c r="AD170" i="3"/>
  <c r="AD189" i="3"/>
  <c r="Z193" i="3"/>
  <c r="Z153" i="3"/>
  <c r="AD190" i="3"/>
  <c r="AD212" i="3"/>
  <c r="Z203" i="3"/>
  <c r="AD183" i="3"/>
  <c r="AD209" i="3"/>
  <c r="AD168" i="3"/>
  <c r="Z165" i="3"/>
  <c r="Z232" i="3"/>
  <c r="U193" i="3"/>
  <c r="U241" i="3"/>
  <c r="L139" i="3"/>
  <c r="U163" i="3"/>
  <c r="U215" i="3"/>
  <c r="V215" i="3" s="1"/>
  <c r="U239" i="3"/>
  <c r="V239" i="3" s="1"/>
  <c r="M239" i="3"/>
  <c r="M229" i="3"/>
  <c r="U217" i="3"/>
  <c r="M190" i="3"/>
  <c r="M242" i="3"/>
  <c r="U188" i="3"/>
  <c r="V188" i="3" s="1"/>
  <c r="U219" i="3"/>
  <c r="U192" i="3"/>
  <c r="L141" i="3"/>
  <c r="U177" i="3"/>
  <c r="U160" i="3"/>
  <c r="V160" i="3" s="1"/>
  <c r="U227" i="3"/>
  <c r="M145" i="3"/>
  <c r="Z200" i="3"/>
  <c r="AA200" i="3" s="1"/>
  <c r="AD201" i="3"/>
  <c r="AD218" i="3"/>
  <c r="AE218" i="3" s="1"/>
  <c r="Z149" i="3"/>
  <c r="AA149" i="3" s="1"/>
  <c r="U168" i="3"/>
  <c r="U223" i="3"/>
  <c r="U237" i="3"/>
  <c r="V237" i="3" s="1"/>
  <c r="U194" i="3"/>
  <c r="V194" i="3" s="1"/>
  <c r="U185" i="3"/>
  <c r="V185" i="3" s="1"/>
  <c r="M218" i="3"/>
  <c r="U149" i="3"/>
  <c r="AE170" i="3"/>
  <c r="V193" i="3"/>
  <c r="AA195" i="3"/>
  <c r="N229" i="3"/>
  <c r="V149" i="3"/>
  <c r="Z207" i="3"/>
  <c r="AA207" i="3" s="1"/>
  <c r="AD239" i="3"/>
  <c r="AE239" i="3" s="1"/>
  <c r="Z218" i="3"/>
  <c r="Z221" i="3"/>
  <c r="Z183" i="3"/>
  <c r="U158" i="3"/>
  <c r="V158" i="3" s="1"/>
  <c r="M177" i="3"/>
  <c r="M199" i="3"/>
  <c r="N199" i="3" s="1"/>
  <c r="U224" i="3"/>
  <c r="Z242" i="3"/>
  <c r="AA242" i="3" s="1"/>
  <c r="U162" i="3"/>
  <c r="AD196" i="3"/>
  <c r="AE196" i="3" s="1"/>
  <c r="AD179" i="3"/>
  <c r="Z174" i="3"/>
  <c r="AA174" i="3" s="1"/>
  <c r="Z182" i="3"/>
  <c r="AD148" i="3"/>
  <c r="AD145" i="3"/>
  <c r="AE145" i="3" s="1"/>
  <c r="Z238" i="3"/>
  <c r="Z180" i="3"/>
  <c r="Z234" i="3"/>
  <c r="Z245" i="3"/>
  <c r="AD192" i="3"/>
  <c r="Z243" i="3"/>
  <c r="AA243" i="3" s="1"/>
  <c r="AD204" i="3"/>
  <c r="Z158" i="3"/>
  <c r="AD236" i="3"/>
  <c r="AE236" i="3" s="1"/>
  <c r="AD219" i="3"/>
  <c r="AD211" i="3"/>
  <c r="AE211" i="3" s="1"/>
  <c r="Z197" i="3"/>
  <c r="AD203" i="3"/>
  <c r="AE203" i="3" s="1"/>
  <c r="AD151" i="3"/>
  <c r="AD226" i="3"/>
  <c r="AE226" i="3" s="1"/>
  <c r="U186" i="3"/>
  <c r="V186" i="3" s="1"/>
  <c r="U161" i="3"/>
  <c r="V161" i="3" s="1"/>
  <c r="M210" i="3"/>
  <c r="N210" i="3" s="1"/>
  <c r="M176" i="3"/>
  <c r="N176" i="3" s="1"/>
  <c r="U233" i="3"/>
  <c r="U171" i="3"/>
  <c r="M245" i="3"/>
  <c r="N245" i="3" s="1"/>
  <c r="M164" i="3"/>
  <c r="N164" i="3" s="1"/>
  <c r="M187" i="3"/>
  <c r="M161" i="3"/>
  <c r="M213" i="3"/>
  <c r="M158" i="3"/>
  <c r="U179" i="3"/>
  <c r="M191" i="3"/>
  <c r="U195" i="3"/>
  <c r="U187" i="3"/>
  <c r="V187" i="3" s="1"/>
  <c r="U167" i="3"/>
  <c r="U151" i="3"/>
  <c r="V151" i="3" s="1"/>
  <c r="AD171" i="3"/>
  <c r="AE171" i="3" s="1"/>
  <c r="Z201" i="3"/>
  <c r="AD172" i="3"/>
  <c r="AE172" i="3" s="1"/>
  <c r="AD205" i="3"/>
  <c r="Z145" i="3"/>
  <c r="AA145" i="3" s="1"/>
  <c r="M193" i="3"/>
  <c r="N193" i="3" s="1"/>
  <c r="M147" i="3"/>
  <c r="U156" i="3"/>
  <c r="U236" i="3"/>
  <c r="M165" i="3"/>
  <c r="M198" i="3"/>
  <c r="U146" i="3"/>
  <c r="V146" i="3" s="1"/>
  <c r="AE192" i="3"/>
  <c r="AA221" i="3"/>
  <c r="N239" i="3"/>
  <c r="AE183" i="3"/>
  <c r="AE179" i="3"/>
  <c r="N161" i="3"/>
  <c r="AE148" i="3"/>
  <c r="AA234" i="3"/>
  <c r="N147" i="3"/>
  <c r="AD158" i="3"/>
  <c r="AE158" i="3" s="1"/>
  <c r="Z196" i="3"/>
  <c r="AA196" i="3" s="1"/>
  <c r="Z231" i="3"/>
  <c r="AD185" i="3"/>
  <c r="AD181" i="3"/>
  <c r="AE181" i="3" s="1"/>
  <c r="U178" i="3"/>
  <c r="V178" i="3" s="1"/>
  <c r="U212" i="3"/>
  <c r="V212" i="3" s="1"/>
  <c r="M211" i="3"/>
  <c r="N211" i="3" s="1"/>
  <c r="Z212" i="3"/>
  <c r="M162" i="3"/>
  <c r="N162" i="3" s="1"/>
  <c r="M212" i="3"/>
  <c r="Z189" i="3"/>
  <c r="AD220" i="3"/>
  <c r="AD160" i="3"/>
  <c r="AE160" i="3" s="1"/>
  <c r="Z210" i="3"/>
  <c r="AA210" i="3" s="1"/>
  <c r="Z222" i="3"/>
  <c r="AA222" i="3" s="1"/>
  <c r="M160" i="3"/>
  <c r="N160" i="3" s="1"/>
  <c r="M232" i="3"/>
  <c r="M152" i="3"/>
  <c r="U205" i="3"/>
  <c r="V205" i="3" s="1"/>
  <c r="AD188" i="3"/>
  <c r="AE188" i="3" s="1"/>
  <c r="Z178" i="3"/>
  <c r="U202" i="3"/>
  <c r="V202" i="3" s="1"/>
  <c r="N218" i="3"/>
  <c r="V241" i="3"/>
  <c r="V162" i="3"/>
  <c r="V233" i="3"/>
  <c r="V156" i="3"/>
  <c r="AD150" i="3"/>
  <c r="AE150" i="3" s="1"/>
  <c r="Z181" i="3"/>
  <c r="AA181" i="3" s="1"/>
  <c r="U197" i="3"/>
  <c r="V197" i="3" s="1"/>
  <c r="U150" i="3"/>
  <c r="V192" i="3"/>
  <c r="AD241" i="3"/>
  <c r="M238" i="3"/>
  <c r="U208" i="3"/>
  <c r="N158" i="3"/>
  <c r="Z148" i="3"/>
  <c r="AA148" i="3" s="1"/>
  <c r="Z161" i="3"/>
  <c r="Z216" i="3"/>
  <c r="Z244" i="3"/>
  <c r="AA244" i="3" s="1"/>
  <c r="Z217" i="3"/>
  <c r="AA217" i="3" s="1"/>
  <c r="Z219" i="3"/>
  <c r="AA219" i="3" s="1"/>
  <c r="U189" i="3"/>
  <c r="V189" i="3" s="1"/>
  <c r="U225" i="3"/>
  <c r="V225" i="3" s="1"/>
  <c r="U152" i="3"/>
  <c r="V152" i="3" s="1"/>
  <c r="M180" i="3"/>
  <c r="N180" i="3" s="1"/>
  <c r="AD180" i="3"/>
  <c r="AE180" i="3" s="1"/>
  <c r="Z172" i="3"/>
  <c r="AA172" i="3" s="1"/>
  <c r="U243" i="3"/>
  <c r="V243" i="3" s="1"/>
  <c r="V167" i="3"/>
  <c r="AA165" i="3"/>
  <c r="V168" i="3"/>
  <c r="V223" i="3"/>
  <c r="V236" i="3"/>
  <c r="V163" i="3"/>
  <c r="AA203" i="3"/>
  <c r="AD178" i="3"/>
  <c r="M220" i="3"/>
  <c r="N220" i="3" s="1"/>
  <c r="Z199" i="3"/>
  <c r="V179" i="3"/>
  <c r="Z152" i="3"/>
  <c r="AA152" i="3" s="1"/>
  <c r="M163" i="3"/>
  <c r="N163" i="3" s="1"/>
  <c r="AD154" i="3"/>
  <c r="AE154" i="3" s="1"/>
  <c r="AE198" i="3"/>
  <c r="V195" i="3"/>
  <c r="N177" i="3"/>
  <c r="H93" i="3"/>
  <c r="H96" i="3" s="1"/>
  <c r="AD206" i="3"/>
  <c r="AE206" i="3" s="1"/>
  <c r="AD242" i="3"/>
  <c r="AE242" i="3" s="1"/>
  <c r="AD167" i="3"/>
  <c r="AE167" i="3" s="1"/>
  <c r="Z151" i="3"/>
  <c r="Z190" i="3"/>
  <c r="AD234" i="3"/>
  <c r="M194" i="3"/>
  <c r="N194" i="3" s="1"/>
  <c r="M227" i="3"/>
  <c r="M153" i="3"/>
  <c r="N153" i="3" s="1"/>
  <c r="U157" i="3"/>
  <c r="V157" i="3" s="1"/>
  <c r="M237" i="3"/>
  <c r="U216" i="3"/>
  <c r="U184" i="3"/>
  <c r="V184" i="3" s="1"/>
  <c r="AE201" i="3"/>
  <c r="AD175" i="3"/>
  <c r="U164" i="3"/>
  <c r="V164" i="3" s="1"/>
  <c r="M209" i="3"/>
  <c r="N209" i="3" s="1"/>
  <c r="V224" i="3"/>
  <c r="Z205" i="3"/>
  <c r="AA205" i="3" s="1"/>
  <c r="M243" i="3"/>
  <c r="N243" i="3" s="1"/>
  <c r="M183" i="3"/>
  <c r="N183" i="3" s="1"/>
  <c r="AA170" i="3"/>
  <c r="V219" i="3"/>
  <c r="AA197" i="3"/>
  <c r="AD245" i="3"/>
  <c r="Z241" i="3"/>
  <c r="AD149" i="3"/>
  <c r="Z175" i="3"/>
  <c r="Z220" i="3"/>
  <c r="M186" i="3"/>
  <c r="N186" i="3" s="1"/>
  <c r="H40" i="3"/>
  <c r="U220" i="3"/>
  <c r="V220" i="3" s="1"/>
  <c r="M181" i="3"/>
  <c r="N181" i="3" s="1"/>
  <c r="M174" i="3"/>
  <c r="N174" i="3" s="1"/>
  <c r="U176" i="3"/>
  <c r="V176" i="3" s="1"/>
  <c r="U145" i="3"/>
  <c r="V145" i="3" s="1"/>
  <c r="M207" i="3"/>
  <c r="N232" i="3"/>
  <c r="AA199" i="3"/>
  <c r="AE149" i="3"/>
  <c r="V216" i="3"/>
  <c r="AA238" i="3"/>
  <c r="AE190" i="3"/>
  <c r="Z215" i="3"/>
  <c r="AA215" i="3" s="1"/>
  <c r="M234" i="3"/>
  <c r="M175" i="3"/>
  <c r="AE189" i="3"/>
  <c r="AA166" i="3"/>
  <c r="AD177" i="3"/>
  <c r="Z147" i="3"/>
  <c r="AA147" i="3" s="1"/>
  <c r="M156" i="3"/>
  <c r="M196" i="3"/>
  <c r="N196" i="3" s="1"/>
  <c r="N213" i="3"/>
  <c r="AA189" i="3"/>
  <c r="AE241" i="3"/>
  <c r="V171" i="3"/>
  <c r="AD210" i="3"/>
  <c r="AE210" i="3" s="1"/>
  <c r="Z235" i="3"/>
  <c r="AD244" i="3"/>
  <c r="AE244" i="3" s="1"/>
  <c r="AD232" i="3"/>
  <c r="Z187" i="3"/>
  <c r="AA187" i="3" s="1"/>
  <c r="M200" i="3"/>
  <c r="N200" i="3" s="1"/>
  <c r="M230" i="3"/>
  <c r="M223" i="3"/>
  <c r="U214" i="3"/>
  <c r="V214" i="3" s="1"/>
  <c r="M157" i="3"/>
  <c r="Z213" i="3"/>
  <c r="AA213" i="3" s="1"/>
  <c r="M202" i="3"/>
  <c r="N202" i="3" s="1"/>
  <c r="M216" i="3"/>
  <c r="N216" i="3" s="1"/>
  <c r="AA182" i="3"/>
  <c r="N156" i="3"/>
  <c r="N227" i="3"/>
  <c r="N242" i="3"/>
  <c r="AE185" i="3"/>
  <c r="I109" i="3"/>
  <c r="Z159" i="3"/>
  <c r="Z229" i="3"/>
  <c r="AA229" i="3" s="1"/>
  <c r="Z206" i="3"/>
  <c r="AD216" i="3"/>
  <c r="Z186" i="3"/>
  <c r="AA186" i="3" s="1"/>
  <c r="M208" i="3"/>
  <c r="N208" i="3" s="1"/>
  <c r="U147" i="3"/>
  <c r="V147" i="3" s="1"/>
  <c r="U153" i="3"/>
  <c r="V153" i="3" s="1"/>
  <c r="U198" i="3"/>
  <c r="V198" i="3" s="1"/>
  <c r="U170" i="3"/>
  <c r="V170" i="3" s="1"/>
  <c r="Z191" i="3"/>
  <c r="AA191" i="3" s="1"/>
  <c r="M214" i="3"/>
  <c r="N214" i="3" s="1"/>
  <c r="U229" i="3"/>
  <c r="N165" i="3"/>
  <c r="N223" i="3"/>
  <c r="AD193" i="3"/>
  <c r="AE193" i="3" s="1"/>
  <c r="AD161" i="3"/>
  <c r="Z185" i="3"/>
  <c r="Z208" i="3"/>
  <c r="Z162" i="3"/>
  <c r="AD202" i="3"/>
  <c r="AE202" i="3" s="1"/>
  <c r="Z156" i="3"/>
  <c r="Z163" i="3"/>
  <c r="AA163" i="3" s="1"/>
  <c r="AD153" i="3"/>
  <c r="AE153" i="3" s="1"/>
  <c r="Z237" i="3"/>
  <c r="AD163" i="3"/>
  <c r="AE163" i="3" s="1"/>
  <c r="AD208" i="3"/>
  <c r="AE208" i="3" s="1"/>
  <c r="AD214" i="3"/>
  <c r="AE214" i="3" s="1"/>
  <c r="AD166" i="3"/>
  <c r="AD184" i="3"/>
  <c r="AD186" i="3"/>
  <c r="AE186" i="3" s="1"/>
  <c r="AD228" i="3"/>
  <c r="Z233" i="3"/>
  <c r="AA233" i="3" s="1"/>
  <c r="Z224" i="3"/>
  <c r="AA224" i="3" s="1"/>
  <c r="AD231" i="3"/>
  <c r="AE231" i="3" s="1"/>
  <c r="Z194" i="3"/>
  <c r="AD222" i="3"/>
  <c r="AE222" i="3" s="1"/>
  <c r="AD155" i="3"/>
  <c r="AD191" i="3"/>
  <c r="AE191" i="3" s="1"/>
  <c r="AD243" i="3"/>
  <c r="AE243" i="3" s="1"/>
  <c r="Z164" i="3"/>
  <c r="AD223" i="3"/>
  <c r="Z188" i="3"/>
  <c r="AA188" i="3" s="1"/>
  <c r="Z236" i="3"/>
  <c r="AA236" i="3" s="1"/>
  <c r="AD227" i="3"/>
  <c r="AD225" i="3"/>
  <c r="AE225" i="3" s="1"/>
  <c r="Z226" i="3"/>
  <c r="AA226" i="3" s="1"/>
  <c r="AD159" i="3"/>
  <c r="Z157" i="3"/>
  <c r="AD199" i="3"/>
  <c r="AD215" i="3"/>
  <c r="AE215" i="3" s="1"/>
  <c r="Z155" i="3"/>
  <c r="I141" i="3"/>
  <c r="Z168" i="3"/>
  <c r="AA168" i="3" s="1"/>
  <c r="Z150" i="3"/>
  <c r="AA150" i="3" s="1"/>
  <c r="Z184" i="3"/>
  <c r="AA184" i="3" s="1"/>
  <c r="Z223" i="3"/>
  <c r="AD200" i="3"/>
  <c r="AD156" i="3"/>
  <c r="AD229" i="3"/>
  <c r="AD164" i="3"/>
  <c r="AD207" i="3"/>
  <c r="AE207" i="3" s="1"/>
  <c r="Z154" i="3"/>
  <c r="AD176" i="3"/>
  <c r="AE176" i="3" s="1"/>
  <c r="AD230" i="3"/>
  <c r="AD233" i="3"/>
  <c r="AE233" i="3" s="1"/>
  <c r="Z169" i="3"/>
  <c r="Z239" i="3"/>
  <c r="AA239" i="3" s="1"/>
  <c r="Z146" i="3"/>
  <c r="AA146" i="3" s="1"/>
  <c r="AD187" i="3"/>
  <c r="AE187" i="3" s="1"/>
  <c r="AD238" i="3"/>
  <c r="AD162" i="3"/>
  <c r="Z160" i="3"/>
  <c r="AA160" i="3" s="1"/>
  <c r="Z192" i="3"/>
  <c r="AD224" i="3"/>
  <c r="AE224" i="3" s="1"/>
  <c r="Z173" i="3"/>
  <c r="AA173" i="3" s="1"/>
  <c r="AD194" i="3"/>
  <c r="Z177" i="3"/>
  <c r="AA177" i="3" s="1"/>
  <c r="Z214" i="3"/>
  <c r="AA214" i="3" s="1"/>
  <c r="AD152" i="3"/>
  <c r="AE152" i="3" s="1"/>
  <c r="AD182" i="3"/>
  <c r="AD217" i="3"/>
  <c r="AE217" i="3" s="1"/>
  <c r="Z167" i="3"/>
  <c r="Z240" i="3"/>
  <c r="AD213" i="3"/>
  <c r="AD157" i="3"/>
  <c r="AD197" i="3"/>
  <c r="AE197" i="3" s="1"/>
  <c r="Z176" i="3"/>
  <c r="Z230" i="3"/>
  <c r="Z171" i="3"/>
  <c r="AA171" i="3" s="1"/>
  <c r="Z211" i="3"/>
  <c r="Z227" i="3"/>
  <c r="AA227" i="3" s="1"/>
  <c r="Z209" i="3"/>
  <c r="AA209" i="3" s="1"/>
  <c r="Z204" i="3"/>
  <c r="AA204" i="3" s="1"/>
  <c r="AD165" i="3"/>
  <c r="AD173" i="3"/>
  <c r="AE173" i="3" s="1"/>
  <c r="Z228" i="3"/>
  <c r="Z202" i="3"/>
  <c r="AD237" i="3"/>
  <c r="AE237" i="3" s="1"/>
  <c r="AD146" i="3"/>
  <c r="AE146" i="3" s="1"/>
  <c r="AD174" i="3"/>
  <c r="Z179" i="3"/>
  <c r="AA179" i="3" s="1"/>
  <c r="AD169" i="3"/>
  <c r="AE169" i="3" s="1"/>
  <c r="AD195" i="3"/>
  <c r="Z225" i="3"/>
  <c r="AA225" i="3" s="1"/>
  <c r="AD240" i="3"/>
  <c r="M178" i="3"/>
  <c r="N178" i="3" s="1"/>
  <c r="U234" i="3"/>
  <c r="V234" i="3" s="1"/>
  <c r="U175" i="3"/>
  <c r="V175" i="3" s="1"/>
  <c r="U154" i="3"/>
  <c r="V154" i="3" s="1"/>
  <c r="U181" i="3"/>
  <c r="M149" i="3"/>
  <c r="U180" i="3"/>
  <c r="V180" i="3" s="1"/>
  <c r="U231" i="3"/>
  <c r="V231" i="3" s="1"/>
  <c r="M241" i="3"/>
  <c r="U210" i="3"/>
  <c r="V210" i="3" s="1"/>
  <c r="U222" i="3"/>
  <c r="V222" i="3" s="1"/>
  <c r="M233" i="3"/>
  <c r="N233" i="3" s="1"/>
  <c r="U183" i="3"/>
  <c r="V183" i="3" s="1"/>
  <c r="U159" i="3"/>
  <c r="V159" i="3" s="1"/>
  <c r="U196" i="3"/>
  <c r="V196" i="3" s="1"/>
  <c r="U174" i="3"/>
  <c r="V174" i="3" s="1"/>
  <c r="M179" i="3"/>
  <c r="N179" i="3" s="1"/>
  <c r="M189" i="3"/>
  <c r="N189" i="3" s="1"/>
  <c r="M151" i="3"/>
  <c r="N151" i="3" s="1"/>
  <c r="M188" i="3"/>
  <c r="U191" i="3"/>
  <c r="M166" i="3"/>
  <c r="M169" i="3"/>
  <c r="N169" i="3" s="1"/>
  <c r="M171" i="3"/>
  <c r="N171" i="3" s="1"/>
  <c r="U182" i="3"/>
  <c r="U240" i="3"/>
  <c r="V240" i="3" s="1"/>
  <c r="M173" i="3"/>
  <c r="N173" i="3" s="1"/>
  <c r="M235" i="3"/>
  <c r="N235" i="3" s="1"/>
  <c r="M185" i="3"/>
  <c r="N185" i="3" s="1"/>
  <c r="M206" i="3"/>
  <c r="N206" i="3" s="1"/>
  <c r="U232" i="3"/>
  <c r="V232" i="3" s="1"/>
  <c r="U209" i="3"/>
  <c r="V209" i="3" s="1"/>
  <c r="U165" i="3"/>
  <c r="V165" i="3" s="1"/>
  <c r="M236" i="3"/>
  <c r="U155" i="3"/>
  <c r="V155" i="3" s="1"/>
  <c r="U173" i="3"/>
  <c r="V173" i="3" s="1"/>
  <c r="M155" i="3"/>
  <c r="N155" i="3" s="1"/>
  <c r="U238" i="3"/>
  <c r="V238" i="3" s="1"/>
  <c r="U211" i="3"/>
  <c r="V211" i="3" s="1"/>
  <c r="U169" i="3"/>
  <c r="V169" i="3" s="1"/>
  <c r="M168" i="3"/>
  <c r="N168" i="3" s="1"/>
  <c r="M203" i="3"/>
  <c r="N203" i="3" s="1"/>
  <c r="U199" i="3"/>
  <c r="M231" i="3"/>
  <c r="N231" i="3" s="1"/>
  <c r="U190" i="3"/>
  <c r="V190" i="3" s="1"/>
  <c r="M204" i="3"/>
  <c r="N204" i="3" s="1"/>
  <c r="M215" i="3"/>
  <c r="N215" i="3" s="1"/>
  <c r="M146" i="3"/>
  <c r="N146" i="3" s="1"/>
  <c r="U200" i="3"/>
  <c r="V200" i="3" s="1"/>
  <c r="M225" i="3"/>
  <c r="N225" i="3" s="1"/>
  <c r="U230" i="3"/>
  <c r="V230" i="3" s="1"/>
  <c r="M222" i="3"/>
  <c r="N222" i="3" s="1"/>
  <c r="U204" i="3"/>
  <c r="U228" i="3"/>
  <c r="V228" i="3" s="1"/>
  <c r="M172" i="3"/>
  <c r="N172" i="3" s="1"/>
  <c r="M205" i="3"/>
  <c r="N205" i="3" s="1"/>
  <c r="U207" i="3"/>
  <c r="V207" i="3" s="1"/>
  <c r="M221" i="3"/>
  <c r="N221" i="3" s="1"/>
  <c r="M217" i="3"/>
  <c r="N217" i="3" s="1"/>
  <c r="M197" i="3"/>
  <c r="U166" i="3"/>
  <c r="U218" i="3"/>
  <c r="V218" i="3" s="1"/>
  <c r="U213" i="3"/>
  <c r="V213" i="3" s="1"/>
  <c r="U221" i="3"/>
  <c r="U201" i="3"/>
  <c r="V201" i="3" s="1"/>
  <c r="U235" i="3"/>
  <c r="M192" i="3"/>
  <c r="N192" i="3" s="1"/>
  <c r="M182" i="3"/>
  <c r="N182" i="3" s="1"/>
  <c r="M154" i="3"/>
  <c r="N154" i="3" s="1"/>
  <c r="M167" i="3"/>
  <c r="N167" i="3" s="1"/>
  <c r="M224" i="3"/>
  <c r="U206" i="3"/>
  <c r="V206" i="3" s="1"/>
  <c r="M228" i="3"/>
  <c r="N228" i="3" s="1"/>
  <c r="M159" i="3"/>
  <c r="M219" i="3"/>
  <c r="N219" i="3" s="1"/>
  <c r="U203" i="3"/>
  <c r="V203" i="3" s="1"/>
  <c r="M244" i="3"/>
  <c r="N244" i="3" s="1"/>
  <c r="U226" i="3"/>
  <c r="V226" i="3" s="1"/>
  <c r="U148" i="3"/>
  <c r="V148" i="3" s="1"/>
  <c r="U245" i="3"/>
  <c r="V245" i="3" s="1"/>
  <c r="M170" i="3"/>
  <c r="M148" i="3"/>
  <c r="U242" i="3"/>
  <c r="V242" i="3" s="1"/>
  <c r="M184" i="3"/>
  <c r="M150" i="3"/>
  <c r="N150" i="3" s="1"/>
  <c r="M201" i="3"/>
  <c r="N201" i="3" s="1"/>
  <c r="U244" i="3"/>
  <c r="V244" i="3" s="1"/>
  <c r="M240" i="3"/>
  <c r="N240" i="3" s="1"/>
  <c r="U172" i="3"/>
  <c r="M195" i="3"/>
  <c r="N195" i="3" s="1"/>
  <c r="M226" i="3"/>
  <c r="N226" i="3" s="1"/>
  <c r="J146" i="3"/>
  <c r="J173" i="3"/>
  <c r="J152" i="3"/>
  <c r="J214" i="3"/>
  <c r="J175" i="3"/>
  <c r="J179" i="3"/>
  <c r="J177" i="3"/>
  <c r="J145" i="3"/>
  <c r="J206" i="3"/>
  <c r="J190" i="3"/>
  <c r="J201" i="3"/>
  <c r="J228" i="3"/>
  <c r="J165" i="3"/>
  <c r="J205" i="3"/>
  <c r="J241" i="3"/>
  <c r="J239" i="3"/>
  <c r="J159" i="3"/>
  <c r="J188" i="3"/>
  <c r="J199" i="3"/>
  <c r="J170" i="3"/>
  <c r="J168" i="3"/>
  <c r="J219" i="3"/>
  <c r="J162" i="3"/>
  <c r="J213" i="3"/>
  <c r="J234" i="3"/>
  <c r="J186" i="3"/>
  <c r="J240" i="3"/>
  <c r="J151" i="3"/>
  <c r="J215" i="3"/>
  <c r="J203" i="3"/>
  <c r="J224" i="3"/>
  <c r="J176" i="3"/>
  <c r="J166" i="3"/>
  <c r="J243" i="3"/>
  <c r="J153" i="3"/>
  <c r="J183" i="3"/>
  <c r="J238" i="3"/>
  <c r="J169" i="3"/>
  <c r="J150" i="3"/>
  <c r="J209" i="3"/>
  <c r="J157" i="3"/>
  <c r="J171" i="3"/>
  <c r="J161" i="3"/>
  <c r="J154" i="3"/>
  <c r="J147" i="3"/>
  <c r="J197" i="3"/>
  <c r="J207" i="3"/>
  <c r="J187" i="3"/>
  <c r="J178" i="3"/>
  <c r="J184" i="3"/>
  <c r="J220" i="3"/>
  <c r="J232" i="3"/>
  <c r="J156" i="3"/>
  <c r="J222" i="3"/>
  <c r="J193" i="3"/>
  <c r="J242" i="3"/>
  <c r="J172" i="3"/>
  <c r="J221" i="3"/>
  <c r="J181" i="3"/>
  <c r="J160" i="3"/>
  <c r="J226" i="3"/>
  <c r="J189" i="3"/>
  <c r="J163" i="3"/>
  <c r="J211" i="3"/>
  <c r="J225" i="3"/>
  <c r="J148" i="3"/>
  <c r="J237" i="3"/>
  <c r="J194" i="3"/>
  <c r="J208" i="3"/>
  <c r="J223" i="3"/>
  <c r="J216" i="3"/>
  <c r="J185" i="3"/>
  <c r="J231" i="3"/>
  <c r="J196" i="3"/>
  <c r="J192" i="3"/>
  <c r="J149" i="3"/>
  <c r="J229" i="3"/>
  <c r="J182" i="3"/>
  <c r="J210" i="3"/>
  <c r="J233" i="3"/>
  <c r="J195" i="3"/>
  <c r="J202" i="3"/>
  <c r="J155" i="3"/>
  <c r="J236" i="3"/>
  <c r="J212" i="3"/>
  <c r="J204" i="3"/>
  <c r="J244" i="3"/>
  <c r="J191" i="3"/>
  <c r="J230" i="3"/>
  <c r="J200" i="3"/>
  <c r="J164" i="3"/>
  <c r="J198" i="3"/>
  <c r="J227" i="3"/>
  <c r="J167" i="3"/>
  <c r="J158" i="3"/>
  <c r="J174" i="3"/>
  <c r="J180" i="3"/>
  <c r="J245" i="3"/>
  <c r="J218" i="3"/>
  <c r="Q218" i="3" s="1"/>
  <c r="J217" i="3"/>
  <c r="Q217" i="3" s="1"/>
  <c r="J235" i="3"/>
  <c r="Q235" i="3" s="1"/>
  <c r="Q200" i="3"/>
  <c r="Q230" i="3"/>
  <c r="Q191" i="3"/>
  <c r="Q212" i="3"/>
  <c r="Q236" i="3"/>
  <c r="Q155" i="3"/>
  <c r="Q233" i="3"/>
  <c r="Q182" i="3"/>
  <c r="Q185" i="3"/>
  <c r="Q223" i="3"/>
  <c r="Q208" i="3"/>
  <c r="Q194" i="3"/>
  <c r="Q237" i="3"/>
  <c r="Q225" i="3"/>
  <c r="Q163" i="3"/>
  <c r="Q160" i="3"/>
  <c r="R160" i="3" s="1"/>
  <c r="Q193" i="3"/>
  <c r="Q222" i="3"/>
  <c r="Q156" i="3"/>
  <c r="R156" i="3" s="1"/>
  <c r="Q171" i="3"/>
  <c r="Q209" i="3"/>
  <c r="Q150" i="3"/>
  <c r="Q169" i="3"/>
  <c r="Q203" i="3"/>
  <c r="Q215" i="3"/>
  <c r="Q186" i="3"/>
  <c r="Q213" i="3"/>
  <c r="R213" i="3" s="1"/>
  <c r="Q170" i="3"/>
  <c r="Q188" i="3"/>
  <c r="Q159" i="3"/>
  <c r="Q239" i="3"/>
  <c r="Q205" i="3"/>
  <c r="Q165" i="3"/>
  <c r="R165" i="3" s="1"/>
  <c r="Q228" i="3"/>
  <c r="Q190" i="3"/>
  <c r="Q177" i="3"/>
  <c r="Q245" i="3"/>
  <c r="R177" i="3"/>
  <c r="R186" i="3"/>
  <c r="R193" i="3"/>
  <c r="R182" i="3"/>
  <c r="R235" i="3"/>
  <c r="Q198" i="3"/>
  <c r="Q149" i="3"/>
  <c r="Q226" i="3"/>
  <c r="Q178" i="3"/>
  <c r="Q238" i="3"/>
  <c r="Q240" i="3"/>
  <c r="Q206" i="3"/>
  <c r="V172" i="3"/>
  <c r="V166" i="3"/>
  <c r="N188" i="3"/>
  <c r="AA228" i="3"/>
  <c r="AA167" i="3"/>
  <c r="AA154" i="3"/>
  <c r="AA157" i="3"/>
  <c r="AE184" i="3"/>
  <c r="V229" i="3"/>
  <c r="AE177" i="3"/>
  <c r="AE245" i="3"/>
  <c r="AA216" i="3"/>
  <c r="N212" i="3"/>
  <c r="AE151" i="3"/>
  <c r="N145" i="3"/>
  <c r="AE212" i="3"/>
  <c r="R212" i="3"/>
  <c r="Q242" i="3"/>
  <c r="R242" i="3" s="1"/>
  <c r="Q214" i="3"/>
  <c r="N157" i="3"/>
  <c r="AE205" i="3"/>
  <c r="R159" i="3"/>
  <c r="Q195" i="3"/>
  <c r="Q176" i="3"/>
  <c r="V182" i="3"/>
  <c r="AA223" i="3"/>
  <c r="AA220" i="3"/>
  <c r="AA180" i="3"/>
  <c r="R171" i="3"/>
  <c r="Q220" i="3"/>
  <c r="Q173" i="3"/>
  <c r="R173" i="3" s="1"/>
  <c r="AE213" i="3"/>
  <c r="AE232" i="3"/>
  <c r="N191" i="3"/>
  <c r="R170" i="3"/>
  <c r="Q189" i="3"/>
  <c r="Q201" i="3"/>
  <c r="AA202" i="3"/>
  <c r="AE161" i="3"/>
  <c r="AE220" i="3"/>
  <c r="R190" i="3"/>
  <c r="R215" i="3"/>
  <c r="R163" i="3"/>
  <c r="R233" i="3"/>
  <c r="R217" i="3"/>
  <c r="Q164" i="3"/>
  <c r="R164" i="3" s="1"/>
  <c r="Q192" i="3"/>
  <c r="Q181" i="3"/>
  <c r="Q187" i="3"/>
  <c r="Q183" i="3"/>
  <c r="Q234" i="3"/>
  <c r="Q145" i="3"/>
  <c r="N184" i="3"/>
  <c r="N197" i="3"/>
  <c r="N241" i="3"/>
  <c r="AE165" i="3"/>
  <c r="AE182" i="3"/>
  <c r="AE164" i="3"/>
  <c r="AE159" i="3"/>
  <c r="AE166" i="3"/>
  <c r="AE216" i="3"/>
  <c r="N175" i="3"/>
  <c r="AE175" i="3"/>
  <c r="AA161" i="3"/>
  <c r="AA212" i="3"/>
  <c r="AE219" i="3"/>
  <c r="V227" i="3"/>
  <c r="AA153" i="3"/>
  <c r="R239" i="3"/>
  <c r="Q216" i="3"/>
  <c r="Q168" i="3"/>
  <c r="N236" i="3"/>
  <c r="AA176" i="3"/>
  <c r="AE200" i="3"/>
  <c r="I40" i="3"/>
  <c r="AA245" i="3"/>
  <c r="R209" i="3"/>
  <c r="Q158" i="3"/>
  <c r="Q154" i="3"/>
  <c r="N224" i="3"/>
  <c r="AE238" i="3"/>
  <c r="N230" i="3"/>
  <c r="AA201" i="3"/>
  <c r="R188" i="3"/>
  <c r="Q167" i="3"/>
  <c r="Q161" i="3"/>
  <c r="R161" i="3" s="1"/>
  <c r="V235" i="3"/>
  <c r="AA169" i="3"/>
  <c r="AA185" i="3"/>
  <c r="AE168" i="3"/>
  <c r="R222" i="3"/>
  <c r="Q229" i="3"/>
  <c r="Q157" i="3"/>
  <c r="V221" i="3"/>
  <c r="V191" i="3"/>
  <c r="AE199" i="3"/>
  <c r="AA235" i="3"/>
  <c r="N187" i="3"/>
  <c r="R228" i="3"/>
  <c r="R203" i="3"/>
  <c r="R225" i="3"/>
  <c r="R155" i="3"/>
  <c r="R218" i="3"/>
  <c r="Q244" i="3"/>
  <c r="Q196" i="3"/>
  <c r="Q221" i="3"/>
  <c r="Q207" i="3"/>
  <c r="Q153" i="3"/>
  <c r="Q162" i="3"/>
  <c r="Q179" i="3"/>
  <c r="R179" i="3" s="1"/>
  <c r="N148" i="3"/>
  <c r="V204" i="3"/>
  <c r="N149" i="3"/>
  <c r="AA211" i="3"/>
  <c r="AE194" i="3"/>
  <c r="AE229" i="3"/>
  <c r="AE227" i="3"/>
  <c r="AA237" i="3"/>
  <c r="AA206" i="3"/>
  <c r="N234" i="3"/>
  <c r="N237" i="3"/>
  <c r="V208" i="3"/>
  <c r="AA231" i="3"/>
  <c r="AA158" i="3"/>
  <c r="V177" i="3"/>
  <c r="AA193" i="3"/>
  <c r="R150" i="3"/>
  <c r="Q202" i="3"/>
  <c r="Q166" i="3"/>
  <c r="N159" i="3"/>
  <c r="AE162" i="3"/>
  <c r="AA162" i="3"/>
  <c r="AA190" i="3"/>
  <c r="V217" i="3"/>
  <c r="R208" i="3"/>
  <c r="Q148" i="3"/>
  <c r="R148" i="3" s="1"/>
  <c r="Q152" i="3"/>
  <c r="R152" i="3" s="1"/>
  <c r="AE157" i="3"/>
  <c r="AA208" i="3"/>
  <c r="AA178" i="3"/>
  <c r="AE235" i="3"/>
  <c r="R230" i="3"/>
  <c r="Q211" i="3"/>
  <c r="Q224" i="3"/>
  <c r="N166" i="3"/>
  <c r="AA155" i="3"/>
  <c r="AA175" i="3"/>
  <c r="AA183" i="3"/>
  <c r="R185" i="3"/>
  <c r="Q227" i="3"/>
  <c r="R227" i="3" s="1"/>
  <c r="Q151" i="3"/>
  <c r="R151" i="3" s="1"/>
  <c r="AA240" i="3"/>
  <c r="AE228" i="3"/>
  <c r="AE178" i="3"/>
  <c r="AE209" i="3"/>
  <c r="R205" i="3"/>
  <c r="R169" i="3"/>
  <c r="R237" i="3"/>
  <c r="R236" i="3"/>
  <c r="Q180" i="3"/>
  <c r="Q204" i="3"/>
  <c r="Q231" i="3"/>
  <c r="Q172" i="3"/>
  <c r="R172" i="3" s="1"/>
  <c r="Q197" i="3"/>
  <c r="Q243" i="3"/>
  <c r="Q219" i="3"/>
  <c r="Q175" i="3"/>
  <c r="N170" i="3"/>
  <c r="V199" i="3"/>
  <c r="V181" i="3"/>
  <c r="AA230" i="3"/>
  <c r="AA192" i="3"/>
  <c r="AE156" i="3"/>
  <c r="AE223" i="3"/>
  <c r="AA156" i="3"/>
  <c r="AA159" i="3"/>
  <c r="N207" i="3"/>
  <c r="AE234" i="3"/>
  <c r="N238" i="3"/>
  <c r="N198" i="3"/>
  <c r="AE204" i="3"/>
  <c r="N190" i="3"/>
  <c r="AE147" i="3"/>
  <c r="R194" i="3"/>
  <c r="Q174" i="3"/>
  <c r="Q147" i="3"/>
  <c r="AE240" i="3"/>
  <c r="AA164" i="3"/>
  <c r="V150" i="3"/>
  <c r="AE221" i="3"/>
  <c r="R191" i="3"/>
  <c r="Q232" i="3"/>
  <c r="Q199" i="3"/>
  <c r="R199" i="3" s="1"/>
  <c r="AE195" i="3"/>
  <c r="AE155" i="3"/>
  <c r="AA151" i="3"/>
  <c r="AA232" i="3"/>
  <c r="R223" i="3"/>
  <c r="Q210" i="3"/>
  <c r="R210" i="3" s="1"/>
  <c r="Q241" i="3"/>
  <c r="AE174" i="3"/>
  <c r="AA194" i="3"/>
  <c r="N152" i="3"/>
  <c r="R200" i="3"/>
  <c r="Q184" i="3"/>
  <c r="R184" i="3" s="1"/>
  <c r="Q146" i="3"/>
  <c r="AE230" i="3"/>
  <c r="AA241" i="3"/>
  <c r="AA218" i="3"/>
  <c r="I120" i="3"/>
  <c r="R219" i="3"/>
  <c r="R166" i="3"/>
  <c r="R157" i="3"/>
  <c r="R145" i="3"/>
  <c r="R220" i="3"/>
  <c r="R226" i="3"/>
  <c r="R167" i="3"/>
  <c r="R192" i="3"/>
  <c r="R146" i="3"/>
  <c r="R243" i="3"/>
  <c r="R202" i="3"/>
  <c r="R229" i="3"/>
  <c r="R234" i="3"/>
  <c r="R176" i="3"/>
  <c r="R149" i="3"/>
  <c r="R187" i="3"/>
  <c r="R147" i="3"/>
  <c r="R197" i="3"/>
  <c r="R162" i="3"/>
  <c r="I96" i="3"/>
  <c r="R183" i="3"/>
  <c r="R195" i="3"/>
  <c r="R198" i="3"/>
  <c r="R231" i="3"/>
  <c r="R221" i="3"/>
  <c r="R241" i="3"/>
  <c r="R232" i="3"/>
  <c r="R204" i="3"/>
  <c r="R207" i="3"/>
  <c r="R154" i="3"/>
  <c r="R181" i="3"/>
  <c r="R206" i="3"/>
  <c r="R158" i="3"/>
  <c r="R174" i="3"/>
  <c r="R224" i="3"/>
  <c r="R196" i="3"/>
  <c r="R168" i="3"/>
  <c r="R201" i="3"/>
  <c r="R238" i="3"/>
  <c r="R178" i="3"/>
  <c r="R214" i="3"/>
  <c r="R240" i="3"/>
  <c r="R175" i="3"/>
  <c r="R211" i="3"/>
  <c r="R244" i="3"/>
  <c r="R216" i="3"/>
  <c r="R189" i="3"/>
  <c r="R153" i="3"/>
  <c r="R180" i="3"/>
  <c r="F120" i="3"/>
  <c r="E93" i="3"/>
  <c r="E96" i="3"/>
  <c r="F96" i="3"/>
</calcChain>
</file>

<file path=xl/sharedStrings.xml><?xml version="1.0" encoding="utf-8"?>
<sst xmlns="http://schemas.openxmlformats.org/spreadsheetml/2006/main" count="124" uniqueCount="55">
  <si>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</si>
  <si>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</si>
  <si>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</si>
  <si>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</si>
  <si>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</si>
  <si>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</si>
  <si>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</si>
  <si>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</si>
  <si>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</si>
  <si>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</si>
  <si>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</si>
  <si>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</si>
  <si>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</si>
  <si>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</si>
  <si>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</si>
  <si>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</si>
  <si>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</si>
  <si>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</si>
  <si>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</si>
  <si>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</si>
  <si>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</si>
  <si>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</si>
  <si>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Value</t>
  </si>
  <si>
    <t>LeftPoints</t>
  </si>
  <si>
    <t>Random Variable Value</t>
  </si>
  <si>
    <t>Conditional Zero Coupon Bond Parameters: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</si>
  <si>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</si>
  <si>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</si>
  <si>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</si>
  <si>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</si>
  <si>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</si>
  <si>
    <t>Helper Variables:</t>
  </si>
  <si>
    <t>C:\Users\Anton\workspace\lib</t>
  </si>
  <si>
    <t>Hull White Model (Short Rate)</t>
  </si>
  <si>
    <t>CIR Model ( Intensity)</t>
  </si>
  <si>
    <t>Correlation ( Short Rate and Intensity Intercorrelation )</t>
  </si>
  <si>
    <t>Products</t>
  </si>
  <si>
    <t>Coupon Bond</t>
  </si>
  <si>
    <t>Swap</t>
  </si>
  <si>
    <t>Fair Value of Swap</t>
  </si>
  <si>
    <t>Fair Value of Coupon Bond</t>
  </si>
  <si>
    <t>CVA Calculation Approaches / Products</t>
  </si>
  <si>
    <t xml:space="preserve">Coupon Bond </t>
  </si>
  <si>
    <t>NPV and Correlated Intensity Simulation for Coupon Bond</t>
  </si>
  <si>
    <t>NPV and Lando's Intensity Simulation for Coupon Bond</t>
  </si>
  <si>
    <t>Calculated CVA</t>
  </si>
  <si>
    <t>Constrained Worst Case CVA</t>
  </si>
  <si>
    <t>Lando's Approach ( Intensity as a function of the underlying )</t>
  </si>
  <si>
    <t>Conditional Swap</t>
  </si>
  <si>
    <t>NPV and Correlated Intensity Simulation for Swap</t>
  </si>
  <si>
    <t>Conditional Swap Parameters</t>
  </si>
  <si>
    <t>Intensity based CVA using Intensity Correlation</t>
  </si>
  <si>
    <t>NPV and Lando's Intensity Simulation for Swap</t>
  </si>
  <si>
    <t xml:space="preserve">Parameters: </t>
  </si>
  <si>
    <t>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</si>
</sst>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0" fontId="0" fillId="7" borderId="0" xfId="0" applyFill="1"/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0" borderId="0" xfId="0" applyFill="1" applyBorder="1"/>
    <xf numFmtId="0" fontId="2" fillId="6" borderId="0" xfId="0" applyFont="1" applyFill="1"/>
    <xf numFmtId="0" fontId="4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6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5" borderId="0" xfId="0" applyFont="1" applyFill="1" applyBorder="1"/>
    <xf numFmtId="0" fontId="0" fillId="0" borderId="6" xfId="0" applyFont="1" applyFill="1" applyBorder="1"/>
    <xf numFmtId="0" fontId="0" fillId="6" borderId="6" xfId="0" applyFill="1" applyBorder="1"/>
    <xf numFmtId="0" fontId="3" fillId="0" borderId="9" xfId="0" applyFont="1" applyFill="1" applyBorder="1"/>
    <xf numFmtId="0" fontId="0" fillId="9" borderId="0" xfId="0" applyFill="1" applyBorder="1"/>
    <xf numFmtId="0" fontId="2" fillId="0" borderId="0" xfId="0" applyFont="1"/>
    <xf numFmtId="0" fontId="0" fillId="0" borderId="5" xfId="0" applyFill="1" applyBorder="1"/>
    <xf numFmtId="0" fontId="0" fillId="8" borderId="6" xfId="0" applyFill="1" applyBorder="1"/>
    <xf numFmtId="0" fontId="0" fillId="6" borderId="0" xfId="0" applyFill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0" fillId="0" borderId="6" xfId="0" applyFill="1" applyBorder="1"/>
    <xf numFmtId="0" fontId="1" fillId="0" borderId="5" xfId="0" applyFont="1" applyBorder="1"/>
    <xf numFmtId="0" fontId="0" fillId="6" borderId="0" xfId="0" applyFill="1" applyBorder="1" applyAlignment="1">
      <alignment horizontal="right"/>
    </xf>
    <xf numFmtId="0" fontId="0" fillId="8" borderId="0" xfId="0" applyFill="1" applyBorder="1"/>
    <xf numFmtId="0" fontId="0" fillId="0" borderId="10" xfId="0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6703668224627008E-2"/>
          <c:y val="0.15380636376095888"/>
          <c:w val="0.79869272032764727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CIRTest!$J$145:$J$245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CIRTest!$N$145:$N$245</c:f>
              <c:numCache>
                <c:formatCode>General</c:formatCode>
                <c:ptCount val="101"/>
                <c:pt idx="0">
                  <c:v>0</c:v>
                </c:pt>
                <c:pt idx="1">
                  <c:v>-9.2920560859054008E-3</c:v>
                </c:pt>
                <c:pt idx="2">
                  <c:v>-1.5580195765478182E-2</c:v>
                </c:pt>
                <c:pt idx="3">
                  <c:v>-9.2052065664759899E-3</c:v>
                </c:pt>
                <c:pt idx="4">
                  <c:v>-2.2171285970754755E-3</c:v>
                </c:pt>
                <c:pt idx="5">
                  <c:v>-2.4846440061066437E-3</c:v>
                </c:pt>
                <c:pt idx="6">
                  <c:v>6.7674170514392621E-3</c:v>
                </c:pt>
                <c:pt idx="7">
                  <c:v>1.4321039510647782E-2</c:v>
                </c:pt>
                <c:pt idx="8">
                  <c:v>3.3294870289109855E-3</c:v>
                </c:pt>
                <c:pt idx="9">
                  <c:v>2.6851107775870027E-3</c:v>
                </c:pt>
                <c:pt idx="10">
                  <c:v>1.654635765963229E-3</c:v>
                </c:pt>
                <c:pt idx="11">
                  <c:v>4.8192743337115125E-3</c:v>
                </c:pt>
                <c:pt idx="12">
                  <c:v>1.3977417611492876E-2</c:v>
                </c:pt>
                <c:pt idx="13">
                  <c:v>3.7415461623959648E-3</c:v>
                </c:pt>
                <c:pt idx="14">
                  <c:v>4.786627045707482E-3</c:v>
                </c:pt>
                <c:pt idx="15">
                  <c:v>1.9692337737966869E-2</c:v>
                </c:pt>
                <c:pt idx="16">
                  <c:v>2.7549466040134682E-2</c:v>
                </c:pt>
                <c:pt idx="17">
                  <c:v>2.8696145343729568E-2</c:v>
                </c:pt>
                <c:pt idx="18">
                  <c:v>5.3090175076845963E-2</c:v>
                </c:pt>
                <c:pt idx="19">
                  <c:v>5.6101996654057108E-2</c:v>
                </c:pt>
                <c:pt idx="20">
                  <c:v>5.5832940589782366E-2</c:v>
                </c:pt>
                <c:pt idx="21">
                  <c:v>5.8018437185376859E-2</c:v>
                </c:pt>
                <c:pt idx="22">
                  <c:v>5.8805826352937671E-2</c:v>
                </c:pt>
                <c:pt idx="23">
                  <c:v>6.4886202597197046E-2</c:v>
                </c:pt>
                <c:pt idx="24">
                  <c:v>7.8464292430511701E-2</c:v>
                </c:pt>
                <c:pt idx="25">
                  <c:v>7.3718970964911326E-2</c:v>
                </c:pt>
                <c:pt idx="26">
                  <c:v>8.8521016130876234E-2</c:v>
                </c:pt>
                <c:pt idx="27">
                  <c:v>7.1031646915810348E-2</c:v>
                </c:pt>
                <c:pt idx="28">
                  <c:v>7.2795623547659102E-2</c:v>
                </c:pt>
                <c:pt idx="29">
                  <c:v>6.8178921205323928E-2</c:v>
                </c:pt>
                <c:pt idx="30">
                  <c:v>6.5357607807057433E-2</c:v>
                </c:pt>
                <c:pt idx="31">
                  <c:v>6.7429680900024325E-2</c:v>
                </c:pt>
                <c:pt idx="32">
                  <c:v>5.8455100000072341E-2</c:v>
                </c:pt>
                <c:pt idx="33">
                  <c:v>5.3789339273527727E-2</c:v>
                </c:pt>
                <c:pt idx="34">
                  <c:v>5.9342265223407437E-2</c:v>
                </c:pt>
                <c:pt idx="35">
                  <c:v>6.1034082553577999E-2</c:v>
                </c:pt>
                <c:pt idx="36">
                  <c:v>6.0485548544208213E-2</c:v>
                </c:pt>
                <c:pt idx="37">
                  <c:v>7.5541145236817181E-2</c:v>
                </c:pt>
                <c:pt idx="38">
                  <c:v>7.8576836188510496E-2</c:v>
                </c:pt>
                <c:pt idx="39">
                  <c:v>8.6182507363567321E-2</c:v>
                </c:pt>
                <c:pt idx="40">
                  <c:v>8.6928015794589392E-2</c:v>
                </c:pt>
                <c:pt idx="41">
                  <c:v>7.3444871514606769E-2</c:v>
                </c:pt>
                <c:pt idx="42">
                  <c:v>7.8247645934844706E-2</c:v>
                </c:pt>
                <c:pt idx="43">
                  <c:v>7.8513415373445652E-2</c:v>
                </c:pt>
                <c:pt idx="44">
                  <c:v>6.506161492095619E-2</c:v>
                </c:pt>
                <c:pt idx="45">
                  <c:v>5.6228745924234588E-2</c:v>
                </c:pt>
                <c:pt idx="46">
                  <c:v>4.7077713522573714E-2</c:v>
                </c:pt>
                <c:pt idx="47">
                  <c:v>4.0793409451782718E-2</c:v>
                </c:pt>
                <c:pt idx="48">
                  <c:v>2.1281444099041334E-2</c:v>
                </c:pt>
                <c:pt idx="49">
                  <c:v>3.1463729346086308E-2</c:v>
                </c:pt>
                <c:pt idx="50">
                  <c:v>1.7651991701971466E-2</c:v>
                </c:pt>
                <c:pt idx="51">
                  <c:v>1.9392363507392141E-2</c:v>
                </c:pt>
                <c:pt idx="52">
                  <c:v>4.5111694281544434E-2</c:v>
                </c:pt>
                <c:pt idx="53">
                  <c:v>4.834966936635772E-2</c:v>
                </c:pt>
                <c:pt idx="54">
                  <c:v>4.8665729245808795E-2</c:v>
                </c:pt>
                <c:pt idx="55">
                  <c:v>6.38710060256482E-2</c:v>
                </c:pt>
                <c:pt idx="56">
                  <c:v>5.8209711077665663E-2</c:v>
                </c:pt>
                <c:pt idx="57">
                  <c:v>6.0117358772417744E-2</c:v>
                </c:pt>
                <c:pt idx="58">
                  <c:v>5.9981878055700863E-2</c:v>
                </c:pt>
                <c:pt idx="59">
                  <c:v>6.3939247882013772E-2</c:v>
                </c:pt>
                <c:pt idx="60">
                  <c:v>6.1745587978174955E-2</c:v>
                </c:pt>
                <c:pt idx="61">
                  <c:v>5.6161959386262686E-2</c:v>
                </c:pt>
                <c:pt idx="62">
                  <c:v>5.7576621154874968E-2</c:v>
                </c:pt>
                <c:pt idx="63">
                  <c:v>6.4037472301631038E-2</c:v>
                </c:pt>
                <c:pt idx="64">
                  <c:v>5.3302174715186612E-2</c:v>
                </c:pt>
                <c:pt idx="65">
                  <c:v>5.367740619710408E-2</c:v>
                </c:pt>
                <c:pt idx="66">
                  <c:v>4.9592785440936774E-2</c:v>
                </c:pt>
                <c:pt idx="67">
                  <c:v>4.5832583818092479E-2</c:v>
                </c:pt>
                <c:pt idx="68">
                  <c:v>4.7793987170747988E-2</c:v>
                </c:pt>
                <c:pt idx="69">
                  <c:v>4.0737200798081741E-2</c:v>
                </c:pt>
                <c:pt idx="70">
                  <c:v>3.9051317710849333E-2</c:v>
                </c:pt>
                <c:pt idx="71">
                  <c:v>3.8731051911233057E-2</c:v>
                </c:pt>
                <c:pt idx="72">
                  <c:v>4.9671908475125565E-2</c:v>
                </c:pt>
                <c:pt idx="73">
                  <c:v>4.4474928566224849E-2</c:v>
                </c:pt>
                <c:pt idx="74">
                  <c:v>4.021882942040373E-2</c:v>
                </c:pt>
                <c:pt idx="75">
                  <c:v>4.0519595235703872E-2</c:v>
                </c:pt>
                <c:pt idx="76">
                  <c:v>4.4804743045770853E-2</c:v>
                </c:pt>
                <c:pt idx="77">
                  <c:v>5.0638571960147108E-2</c:v>
                </c:pt>
                <c:pt idx="78">
                  <c:v>4.9073094491845499E-2</c:v>
                </c:pt>
                <c:pt idx="79">
                  <c:v>3.5909092319225455E-2</c:v>
                </c:pt>
                <c:pt idx="80">
                  <c:v>2.9732588411040865E-2</c:v>
                </c:pt>
                <c:pt idx="81">
                  <c:v>1.6536596928599642E-2</c:v>
                </c:pt>
                <c:pt idx="82">
                  <c:v>7.7723015514773314E-3</c:v>
                </c:pt>
                <c:pt idx="83">
                  <c:v>1.5420886823808797E-2</c:v>
                </c:pt>
                <c:pt idx="84">
                  <c:v>2.1003345424001264E-2</c:v>
                </c:pt>
                <c:pt idx="85">
                  <c:v>1.4294419658347055E-2</c:v>
                </c:pt>
                <c:pt idx="86">
                  <c:v>-1.3019792691100086E-3</c:v>
                </c:pt>
                <c:pt idx="87">
                  <c:v>3.9307864604333541E-3</c:v>
                </c:pt>
                <c:pt idx="88">
                  <c:v>5.4991025071972873E-3</c:v>
                </c:pt>
                <c:pt idx="89">
                  <c:v>8.7454945445816865E-4</c:v>
                </c:pt>
                <c:pt idx="90">
                  <c:v>-6.588501120279853E-3</c:v>
                </c:pt>
                <c:pt idx="91">
                  <c:v>-1.8452367510284052E-2</c:v>
                </c:pt>
                <c:pt idx="92">
                  <c:v>-1.9705794273445609E-2</c:v>
                </c:pt>
                <c:pt idx="93">
                  <c:v>-2.2925675851795904E-2</c:v>
                </c:pt>
                <c:pt idx="94">
                  <c:v>-2.8903029527608544E-2</c:v>
                </c:pt>
                <c:pt idx="95">
                  <c:v>-3.1534209661307731E-2</c:v>
                </c:pt>
                <c:pt idx="96">
                  <c:v>-3.888099025357724E-2</c:v>
                </c:pt>
                <c:pt idx="97">
                  <c:v>-4.0024087279360132E-2</c:v>
                </c:pt>
                <c:pt idx="98">
                  <c:v>-3.5618605963873624E-2</c:v>
                </c:pt>
                <c:pt idx="99">
                  <c:v>-3.6469953634692777E-2</c:v>
                </c:pt>
                <c:pt idx="100">
                  <c:v>-3.2312768943207427E-2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CIRTest!$J$145:$J$245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CIRTest!$R$145:$R$245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0.90104806966109341</c:v>
                </c:pt>
                <c:pt idx="2">
                  <c:v>0.94480692180864678</c:v>
                </c:pt>
                <c:pt idx="3">
                  <c:v>0.89815112484113557</c:v>
                </c:pt>
                <c:pt idx="4">
                  <c:v>0.85051765024950088</c:v>
                </c:pt>
                <c:pt idx="5">
                  <c:v>0.8516086621221991</c:v>
                </c:pt>
                <c:pt idx="6">
                  <c:v>0.79396637225911371</c:v>
                </c:pt>
                <c:pt idx="7">
                  <c:v>0.75053696322369712</c:v>
                </c:pt>
                <c:pt idx="8">
                  <c:v>0.81427029981979526</c:v>
                </c:pt>
                <c:pt idx="9">
                  <c:v>0.81795329178426657</c:v>
                </c:pt>
                <c:pt idx="10">
                  <c:v>0.82392605571930488</c:v>
                </c:pt>
                <c:pt idx="11">
                  <c:v>0.80525224642274917</c:v>
                </c:pt>
                <c:pt idx="12">
                  <c:v>0.75446937216277266</c:v>
                </c:pt>
                <c:pt idx="13">
                  <c:v>0.81153229597841992</c:v>
                </c:pt>
                <c:pt idx="14">
                  <c:v>0.80569541874677686</c:v>
                </c:pt>
                <c:pt idx="15">
                  <c:v>0.72683090073665235</c:v>
                </c:pt>
                <c:pt idx="16">
                  <c:v>0.68921519348400917</c:v>
                </c:pt>
                <c:pt idx="17">
                  <c:v>0.68477565790564376</c:v>
                </c:pt>
                <c:pt idx="18">
                  <c:v>0.58199200951119157</c:v>
                </c:pt>
                <c:pt idx="19">
                  <c:v>0.57223236404417677</c:v>
                </c:pt>
                <c:pt idx="20">
                  <c:v>0.57521243135357802</c:v>
                </c:pt>
                <c:pt idx="21">
                  <c:v>0.56876183684961656</c:v>
                </c:pt>
                <c:pt idx="22">
                  <c:v>0.56769429624859447</c:v>
                </c:pt>
                <c:pt idx="23">
                  <c:v>0.54788127764252026</c:v>
                </c:pt>
                <c:pt idx="24">
                  <c:v>0.50473471297561689</c:v>
                </c:pt>
                <c:pt idx="25">
                  <c:v>0.52245862030387924</c:v>
                </c:pt>
                <c:pt idx="26">
                  <c:v>0.47902504236703924</c:v>
                </c:pt>
                <c:pt idx="27">
                  <c:v>0.53624343012372977</c:v>
                </c:pt>
                <c:pt idx="28">
                  <c:v>0.53307485998994442</c:v>
                </c:pt>
                <c:pt idx="29">
                  <c:v>0.55070453201518788</c:v>
                </c:pt>
                <c:pt idx="30">
                  <c:v>0.56259772507849914</c:v>
                </c:pt>
                <c:pt idx="31">
                  <c:v>0.55848724144371953</c:v>
                </c:pt>
                <c:pt idx="32">
                  <c:v>0.59108101976710248</c:v>
                </c:pt>
                <c:pt idx="33">
                  <c:v>0.60968616901583084</c:v>
                </c:pt>
                <c:pt idx="34">
                  <c:v>0.59341905089629132</c:v>
                </c:pt>
                <c:pt idx="35">
                  <c:v>0.59061385679585032</c:v>
                </c:pt>
                <c:pt idx="36">
                  <c:v>0.59537702719876173</c:v>
                </c:pt>
                <c:pt idx="37">
                  <c:v>0.55164223760678932</c:v>
                </c:pt>
                <c:pt idx="38">
                  <c:v>0.54619005232284168</c:v>
                </c:pt>
                <c:pt idx="39">
                  <c:v>0.52823449037696046</c:v>
                </c:pt>
                <c:pt idx="40">
                  <c:v>0.53000482231122192</c:v>
                </c:pt>
                <c:pt idx="41">
                  <c:v>0.57209817305616129</c:v>
                </c:pt>
                <c:pt idx="42">
                  <c:v>0.56213876127032869</c:v>
                </c:pt>
                <c:pt idx="43">
                  <c:v>0.56537877382040203</c:v>
                </c:pt>
                <c:pt idx="44">
                  <c:v>0.60812019302731446</c:v>
                </c:pt>
                <c:pt idx="45">
                  <c:v>0.63847917003922217</c:v>
                </c:pt>
                <c:pt idx="46">
                  <c:v>0.67063831594995049</c:v>
                </c:pt>
                <c:pt idx="47">
                  <c:v>0.69416043667285032</c:v>
                </c:pt>
                <c:pt idx="48">
                  <c:v>0.76269276221769933</c:v>
                </c:pt>
                <c:pt idx="49">
                  <c:v>0.73098404817499463</c:v>
                </c:pt>
                <c:pt idx="50">
                  <c:v>0.78033721650894461</c:v>
                </c:pt>
                <c:pt idx="51">
                  <c:v>0.77710062691923876</c:v>
                </c:pt>
                <c:pt idx="52">
                  <c:v>0.69884065985964028</c:v>
                </c:pt>
                <c:pt idx="53">
                  <c:v>0.69336931940171564</c:v>
                </c:pt>
                <c:pt idx="54">
                  <c:v>0.69666105274995449</c:v>
                </c:pt>
                <c:pt idx="55">
                  <c:v>0.65929033999976372</c:v>
                </c:pt>
                <c:pt idx="56">
                  <c:v>0.67923108535798704</c:v>
                </c:pt>
                <c:pt idx="57">
                  <c:v>0.67901673245851546</c:v>
                </c:pt>
                <c:pt idx="58">
                  <c:v>0.68434341315134628</c:v>
                </c:pt>
                <c:pt idx="59">
                  <c:v>0.67936702546214478</c:v>
                </c:pt>
                <c:pt idx="60">
                  <c:v>0.69013786715141501</c:v>
                </c:pt>
                <c:pt idx="61">
                  <c:v>0.70935893577046882</c:v>
                </c:pt>
                <c:pt idx="62">
                  <c:v>0.71107192722666124</c:v>
                </c:pt>
                <c:pt idx="63">
                  <c:v>0.70096278566746928</c:v>
                </c:pt>
                <c:pt idx="64">
                  <c:v>0.73212248596245522</c:v>
                </c:pt>
                <c:pt idx="65">
                  <c:v>0.73660524651700465</c:v>
                </c:pt>
                <c:pt idx="66">
                  <c:v>0.75163292100653345</c:v>
                </c:pt>
                <c:pt idx="67">
                  <c:v>0.76574183992767997</c:v>
                </c:pt>
                <c:pt idx="68">
                  <c:v>0.76659640083716285</c:v>
                </c:pt>
                <c:pt idx="69">
                  <c:v>0.78790994018789895</c:v>
                </c:pt>
                <c:pt idx="70">
                  <c:v>0.7968838544689224</c:v>
                </c:pt>
                <c:pt idx="71">
                  <c:v>0.80282284579018637</c:v>
                </c:pt>
                <c:pt idx="72">
                  <c:v>0.78536773873851384</c:v>
                </c:pt>
                <c:pt idx="73">
                  <c:v>0.80183885787099696</c:v>
                </c:pt>
                <c:pt idx="74">
                  <c:v>0.81609839919894078</c:v>
                </c:pt>
                <c:pt idx="75">
                  <c:v>0.82120887862507586</c:v>
                </c:pt>
                <c:pt idx="76">
                  <c:v>0.81904417905896343</c:v>
                </c:pt>
                <c:pt idx="77">
                  <c:v>0.81481982896538641</c:v>
                </c:pt>
                <c:pt idx="78">
                  <c:v>0.82412859783790249</c:v>
                </c:pt>
                <c:pt idx="79">
                  <c:v>0.85286552845901709</c:v>
                </c:pt>
                <c:pt idx="80">
                  <c:v>0.86894172971097472</c:v>
                </c:pt>
                <c:pt idx="81">
                  <c:v>0.89571726673146979</c:v>
                </c:pt>
                <c:pt idx="82">
                  <c:v>0.91415815958769064</c:v>
                </c:pt>
                <c:pt idx="83">
                  <c:v>0.90694850406453409</c:v>
                </c:pt>
                <c:pt idx="84">
                  <c:v>0.90397991955030621</c:v>
                </c:pt>
                <c:pt idx="85">
                  <c:v>0.91816888965705223</c:v>
                </c:pt>
                <c:pt idx="86">
                  <c:v>0.94273702785535018</c:v>
                </c:pt>
                <c:pt idx="87">
                  <c:v>0.94022237316154822</c:v>
                </c:pt>
                <c:pt idx="88">
                  <c:v>0.94269626417045338</c:v>
                </c:pt>
                <c:pt idx="89">
                  <c:v>0.95179114054205183</c:v>
                </c:pt>
                <c:pt idx="90">
                  <c:v>0.9628405244253132</c:v>
                </c:pt>
                <c:pt idx="91">
                  <c:v>0.9764562439599459</c:v>
                </c:pt>
                <c:pt idx="92">
                  <c:v>0.97986993048878945</c:v>
                </c:pt>
                <c:pt idx="93">
                  <c:v>0.98442456263540989</c:v>
                </c:pt>
                <c:pt idx="94">
                  <c:v>0.99003096533132995</c:v>
                </c:pt>
                <c:pt idx="95">
                  <c:v>0.99290253009186025</c:v>
                </c:pt>
                <c:pt idx="96">
                  <c:v>0.99716290738525915</c:v>
                </c:pt>
                <c:pt idx="97">
                  <c:v>0.99817811337469353</c:v>
                </c:pt>
                <c:pt idx="98">
                  <c:v>0.9978888963220357</c:v>
                </c:pt>
                <c:pt idx="99">
                  <c:v>0.99901745775693485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CIRTest!$J$145:$J$245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CIRTest!$V$145:$V$245</c:f>
              <c:numCache>
                <c:formatCode>General</c:formatCode>
                <c:ptCount val="101"/>
                <c:pt idx="0">
                  <c:v>0.92249146324082354</c:v>
                </c:pt>
                <c:pt idx="1">
                  <c:v>0.99115287662720275</c:v>
                </c:pt>
                <c:pt idx="2">
                  <c:v>1.0392876139895115</c:v>
                </c:pt>
                <c:pt idx="3">
                  <c:v>0.98796623732524913</c:v>
                </c:pt>
                <c:pt idx="4">
                  <c:v>0.93556941527445092</c:v>
                </c:pt>
                <c:pt idx="5">
                  <c:v>0.93676952833441907</c:v>
                </c:pt>
                <c:pt idx="6">
                  <c:v>0.8733630094850251</c:v>
                </c:pt>
                <c:pt idx="7">
                  <c:v>0.82559065954606681</c:v>
                </c:pt>
                <c:pt idx="8">
                  <c:v>0.89569732980177474</c:v>
                </c:pt>
                <c:pt idx="9">
                  <c:v>0.89974862096269326</c:v>
                </c:pt>
                <c:pt idx="10">
                  <c:v>0.90631866129123539</c:v>
                </c:pt>
                <c:pt idx="11">
                  <c:v>0.88577747106502414</c:v>
                </c:pt>
                <c:pt idx="12">
                  <c:v>0.82991630937904992</c:v>
                </c:pt>
                <c:pt idx="13">
                  <c:v>0.89268552557626191</c:v>
                </c:pt>
                <c:pt idx="14">
                  <c:v>0.88626496062145455</c:v>
                </c:pt>
                <c:pt idx="15">
                  <c:v>0.7995139908103176</c:v>
                </c:pt>
                <c:pt idx="16">
                  <c:v>0.75813671283241013</c:v>
                </c:pt>
                <c:pt idx="17">
                  <c:v>0.75325322369620817</c:v>
                </c:pt>
                <c:pt idx="18">
                  <c:v>0.64019121046231076</c:v>
                </c:pt>
                <c:pt idx="19">
                  <c:v>0.6294556004485945</c:v>
                </c:pt>
                <c:pt idx="20">
                  <c:v>0.6327336744889358</c:v>
                </c:pt>
                <c:pt idx="21">
                  <c:v>0.62563802053457818</c:v>
                </c:pt>
                <c:pt idx="22">
                  <c:v>0.62446372587345389</c:v>
                </c:pt>
                <c:pt idx="23">
                  <c:v>0.60266940540677227</c:v>
                </c:pt>
                <c:pt idx="24">
                  <c:v>0.55520818427317864</c:v>
                </c:pt>
                <c:pt idx="25">
                  <c:v>0.57470448233426719</c:v>
                </c:pt>
                <c:pt idx="26">
                  <c:v>0.52692754660374319</c:v>
                </c:pt>
                <c:pt idx="27">
                  <c:v>0.58986777313610272</c:v>
                </c:pt>
                <c:pt idx="28">
                  <c:v>0.5863823459889389</c:v>
                </c:pt>
                <c:pt idx="29">
                  <c:v>0.6057749852167067</c:v>
                </c:pt>
                <c:pt idx="30">
                  <c:v>0.618857497586349</c:v>
                </c:pt>
                <c:pt idx="31">
                  <c:v>0.61433596558809145</c:v>
                </c:pt>
                <c:pt idx="32">
                  <c:v>0.65018912174381271</c:v>
                </c:pt>
                <c:pt idx="33">
                  <c:v>0.6706547859174139</c:v>
                </c:pt>
                <c:pt idx="34">
                  <c:v>0.65276095598592043</c:v>
                </c:pt>
                <c:pt idx="35">
                  <c:v>0.6496752424754354</c:v>
                </c:pt>
                <c:pt idx="36">
                  <c:v>0.65491472991863786</c:v>
                </c:pt>
                <c:pt idx="37">
                  <c:v>0.6068064613674683</c:v>
                </c:pt>
                <c:pt idx="38">
                  <c:v>0.60080905755512581</c:v>
                </c:pt>
                <c:pt idx="39">
                  <c:v>0.58105793941465655</c:v>
                </c:pt>
                <c:pt idx="40">
                  <c:v>0.58300530454234412</c:v>
                </c:pt>
                <c:pt idx="41">
                  <c:v>0.62930799036177743</c:v>
                </c:pt>
                <c:pt idx="42">
                  <c:v>0.61835263739736157</c:v>
                </c:pt>
                <c:pt idx="43">
                  <c:v>0.62191665120244222</c:v>
                </c:pt>
                <c:pt idx="44">
                  <c:v>0.66893221233004585</c:v>
                </c:pt>
                <c:pt idx="45">
                  <c:v>0.70232708704314439</c:v>
                </c:pt>
                <c:pt idx="46">
                  <c:v>0.73770214754494556</c:v>
                </c:pt>
                <c:pt idx="47">
                  <c:v>0.76357648034013537</c:v>
                </c:pt>
                <c:pt idx="48">
                  <c:v>0.83896203843946926</c:v>
                </c:pt>
                <c:pt idx="49">
                  <c:v>0.80408245299249415</c:v>
                </c:pt>
                <c:pt idx="50">
                  <c:v>0.85837093815983911</c:v>
                </c:pt>
                <c:pt idx="51">
                  <c:v>0.85481068961116269</c:v>
                </c:pt>
                <c:pt idx="52">
                  <c:v>0.76872472584560425</c:v>
                </c:pt>
                <c:pt idx="53">
                  <c:v>0.76270625134188719</c:v>
                </c:pt>
                <c:pt idx="54">
                  <c:v>0.76632715802494999</c:v>
                </c:pt>
                <c:pt idx="55">
                  <c:v>0.72521937399974012</c:v>
                </c:pt>
                <c:pt idx="56">
                  <c:v>0.74715419389378579</c:v>
                </c:pt>
                <c:pt idx="57">
                  <c:v>0.74691840570436696</c:v>
                </c:pt>
                <c:pt idx="58">
                  <c:v>0.75277775446648088</c:v>
                </c:pt>
                <c:pt idx="59">
                  <c:v>0.7473037280083592</c:v>
                </c:pt>
                <c:pt idx="60">
                  <c:v>0.75915165386655648</c:v>
                </c:pt>
                <c:pt idx="61">
                  <c:v>0.78029482934751571</c:v>
                </c:pt>
                <c:pt idx="62">
                  <c:v>0.78217911994932732</c:v>
                </c:pt>
                <c:pt idx="63">
                  <c:v>0.77105906423421622</c:v>
                </c:pt>
                <c:pt idx="64">
                  <c:v>0.80533473455870075</c:v>
                </c:pt>
                <c:pt idx="65">
                  <c:v>0.81026577116870513</c:v>
                </c:pt>
                <c:pt idx="66">
                  <c:v>0.82679621310718676</c:v>
                </c:pt>
                <c:pt idx="67">
                  <c:v>0.84231602392044791</c:v>
                </c:pt>
                <c:pt idx="68">
                  <c:v>0.84325604092087914</c:v>
                </c:pt>
                <c:pt idx="69">
                  <c:v>0.86670093420668881</c:v>
                </c:pt>
                <c:pt idx="70">
                  <c:v>0.87657223991581468</c:v>
                </c:pt>
                <c:pt idx="71">
                  <c:v>0.88310513036920502</c:v>
                </c:pt>
                <c:pt idx="72">
                  <c:v>0.86390451261236523</c:v>
                </c:pt>
                <c:pt idx="73">
                  <c:v>0.88202274365809663</c:v>
                </c:pt>
                <c:pt idx="74">
                  <c:v>0.89770823911883491</c:v>
                </c:pt>
                <c:pt idx="75">
                  <c:v>0.90332976648758345</c:v>
                </c:pt>
                <c:pt idx="76">
                  <c:v>0.90094859696485974</c:v>
                </c:pt>
                <c:pt idx="77">
                  <c:v>0.89630181186192504</c:v>
                </c:pt>
                <c:pt idx="78">
                  <c:v>0.9065414576216928</c:v>
                </c:pt>
                <c:pt idx="79">
                  <c:v>0.93815208130491878</c:v>
                </c:pt>
                <c:pt idx="80">
                  <c:v>0.95583590268207219</c:v>
                </c:pt>
                <c:pt idx="81">
                  <c:v>0.98528899340461673</c:v>
                </c:pt>
                <c:pt idx="82">
                  <c:v>1.0055739755464597</c:v>
                </c:pt>
                <c:pt idx="83">
                  <c:v>0.99764335447098751</c:v>
                </c:pt>
                <c:pt idx="84">
                  <c:v>0.99437791150533683</c:v>
                </c:pt>
                <c:pt idx="85">
                  <c:v>1.0099857786227575</c:v>
                </c:pt>
                <c:pt idx="86">
                  <c:v>1.0370107306408851</c:v>
                </c:pt>
                <c:pt idx="87">
                  <c:v>1.034244610477703</c:v>
                </c:pt>
                <c:pt idx="88">
                  <c:v>1.0369658905874988</c:v>
                </c:pt>
                <c:pt idx="89">
                  <c:v>1.0469702545962569</c:v>
                </c:pt>
                <c:pt idx="90">
                  <c:v>1.0591245768678446</c:v>
                </c:pt>
                <c:pt idx="91">
                  <c:v>1.0741018683559405</c:v>
                </c:pt>
                <c:pt idx="92">
                  <c:v>1.0778569235376685</c:v>
                </c:pt>
                <c:pt idx="93">
                  <c:v>1.0828670188989509</c:v>
                </c:pt>
                <c:pt idx="94">
                  <c:v>1.0890340618644629</c:v>
                </c:pt>
                <c:pt idx="95">
                  <c:v>1.0921927831010463</c:v>
                </c:pt>
                <c:pt idx="96">
                  <c:v>1.0968791981237851</c:v>
                </c:pt>
                <c:pt idx="97">
                  <c:v>1.0979959247121629</c:v>
                </c:pt>
                <c:pt idx="98">
                  <c:v>1.0976777859542393</c:v>
                </c:pt>
                <c:pt idx="99">
                  <c:v>1.0989192035326283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CIRTest!$J$145:$J$245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CIRTest!$AA$145:$AA$245</c:f>
              <c:numCache>
                <c:formatCode>General</c:formatCode>
                <c:ptCount val="101"/>
                <c:pt idx="0">
                  <c:v>0.02</c:v>
                </c:pt>
                <c:pt idx="1">
                  <c:v>1.7783534010430126E-2</c:v>
                </c:pt>
                <c:pt idx="2">
                  <c:v>1.6703719279092397E-2</c:v>
                </c:pt>
                <c:pt idx="3">
                  <c:v>1.7408686755384109E-2</c:v>
                </c:pt>
                <c:pt idx="4">
                  <c:v>1.8855867642698292E-2</c:v>
                </c:pt>
                <c:pt idx="5">
                  <c:v>1.763605642459292E-2</c:v>
                </c:pt>
                <c:pt idx="6">
                  <c:v>1.819393799652292E-2</c:v>
                </c:pt>
                <c:pt idx="7">
                  <c:v>1.9740344415720909E-2</c:v>
                </c:pt>
                <c:pt idx="8">
                  <c:v>1.895315363683157E-2</c:v>
                </c:pt>
                <c:pt idx="9">
                  <c:v>2.0651211218716822E-2</c:v>
                </c:pt>
                <c:pt idx="10">
                  <c:v>2.0268617994120903E-2</c:v>
                </c:pt>
                <c:pt idx="11">
                  <c:v>2.1173561903991729E-2</c:v>
                </c:pt>
                <c:pt idx="12">
                  <c:v>1.967141090598213E-2</c:v>
                </c:pt>
                <c:pt idx="13">
                  <c:v>1.9770218276631033E-2</c:v>
                </c:pt>
                <c:pt idx="14">
                  <c:v>1.9376021807738161E-2</c:v>
                </c:pt>
                <c:pt idx="15">
                  <c:v>2.0213739650470467E-2</c:v>
                </c:pt>
                <c:pt idx="16">
                  <c:v>1.9531727845858306E-2</c:v>
                </c:pt>
                <c:pt idx="17">
                  <c:v>1.9928630192115077E-2</c:v>
                </c:pt>
                <c:pt idx="18">
                  <c:v>1.657083892567713E-2</c:v>
                </c:pt>
                <c:pt idx="19">
                  <c:v>1.7590544282775664E-2</c:v>
                </c:pt>
                <c:pt idx="20">
                  <c:v>1.8200856894462894E-2</c:v>
                </c:pt>
                <c:pt idx="21">
                  <c:v>2.0952767514479484E-2</c:v>
                </c:pt>
                <c:pt idx="22">
                  <c:v>2.1649486278764094E-2</c:v>
                </c:pt>
                <c:pt idx="23">
                  <c:v>1.8717035230971325E-2</c:v>
                </c:pt>
                <c:pt idx="24">
                  <c:v>2.0387079563404319E-2</c:v>
                </c:pt>
                <c:pt idx="25">
                  <c:v>1.9514975520739674E-2</c:v>
                </c:pt>
                <c:pt idx="26">
                  <c:v>1.7923926845158589E-2</c:v>
                </c:pt>
                <c:pt idx="27">
                  <c:v>1.5470848733577524E-2</c:v>
                </c:pt>
                <c:pt idx="28">
                  <c:v>1.5137223976732495E-2</c:v>
                </c:pt>
                <c:pt idx="29">
                  <c:v>1.304479191752245E-2</c:v>
                </c:pt>
                <c:pt idx="30">
                  <c:v>1.3473228352625375E-2</c:v>
                </c:pt>
                <c:pt idx="31">
                  <c:v>1.3817860295506535E-2</c:v>
                </c:pt>
                <c:pt idx="32">
                  <c:v>1.4357922628217831E-2</c:v>
                </c:pt>
                <c:pt idx="33">
                  <c:v>1.3229944695301305E-2</c:v>
                </c:pt>
                <c:pt idx="34">
                  <c:v>1.281065667357179E-2</c:v>
                </c:pt>
                <c:pt idx="35">
                  <c:v>1.287625388990268E-2</c:v>
                </c:pt>
                <c:pt idx="36">
                  <c:v>1.2883019572812708E-2</c:v>
                </c:pt>
                <c:pt idx="37">
                  <c:v>1.509404796975768E-2</c:v>
                </c:pt>
                <c:pt idx="38">
                  <c:v>1.4939689039021388E-2</c:v>
                </c:pt>
                <c:pt idx="39">
                  <c:v>1.6909610836234424E-2</c:v>
                </c:pt>
                <c:pt idx="40">
                  <c:v>1.7922803583451719E-2</c:v>
                </c:pt>
                <c:pt idx="41">
                  <c:v>1.7822480907893352E-2</c:v>
                </c:pt>
                <c:pt idx="42">
                  <c:v>1.8410644415476421E-2</c:v>
                </c:pt>
                <c:pt idx="43">
                  <c:v>1.7896160396267093E-2</c:v>
                </c:pt>
                <c:pt idx="44">
                  <c:v>1.8446240465905855E-2</c:v>
                </c:pt>
                <c:pt idx="45">
                  <c:v>1.9837950698476801E-2</c:v>
                </c:pt>
                <c:pt idx="46">
                  <c:v>1.9444780615156098E-2</c:v>
                </c:pt>
                <c:pt idx="47">
                  <c:v>1.9456104705221227E-2</c:v>
                </c:pt>
                <c:pt idx="48">
                  <c:v>1.8079525587587807E-2</c:v>
                </c:pt>
                <c:pt idx="49">
                  <c:v>1.8021802778402877E-2</c:v>
                </c:pt>
                <c:pt idx="50">
                  <c:v>2.0034573549640031E-2</c:v>
                </c:pt>
                <c:pt idx="51">
                  <c:v>2.2211121745954871E-2</c:v>
                </c:pt>
                <c:pt idx="52">
                  <c:v>2.1533886176754988E-2</c:v>
                </c:pt>
                <c:pt idx="53">
                  <c:v>2.0740394830788898E-2</c:v>
                </c:pt>
                <c:pt idx="54">
                  <c:v>2.125338802028303E-2</c:v>
                </c:pt>
                <c:pt idx="55">
                  <c:v>2.2839367018819581E-2</c:v>
                </c:pt>
                <c:pt idx="56">
                  <c:v>2.2581444905617577E-2</c:v>
                </c:pt>
                <c:pt idx="57">
                  <c:v>2.2168833943645827E-2</c:v>
                </c:pt>
                <c:pt idx="58">
                  <c:v>2.375927096739909E-2</c:v>
                </c:pt>
                <c:pt idx="59">
                  <c:v>2.5286291233404482E-2</c:v>
                </c:pt>
                <c:pt idx="60">
                  <c:v>2.7594128264625407E-2</c:v>
                </c:pt>
                <c:pt idx="61">
                  <c:v>2.7385500777064267E-2</c:v>
                </c:pt>
                <c:pt idx="62">
                  <c:v>2.8708820579673017E-2</c:v>
                </c:pt>
                <c:pt idx="63">
                  <c:v>2.8700225375236265E-2</c:v>
                </c:pt>
                <c:pt idx="64">
                  <c:v>3.1891236735725657E-2</c:v>
                </c:pt>
                <c:pt idx="65">
                  <c:v>3.2778724702009585E-2</c:v>
                </c:pt>
                <c:pt idx="66">
                  <c:v>3.0153486817283671E-2</c:v>
                </c:pt>
                <c:pt idx="67">
                  <c:v>3.1194628674141443E-2</c:v>
                </c:pt>
                <c:pt idx="68">
                  <c:v>3.1396547493337777E-2</c:v>
                </c:pt>
                <c:pt idx="69">
                  <c:v>3.1166274768141641E-2</c:v>
                </c:pt>
                <c:pt idx="70">
                  <c:v>3.1306592180221471E-2</c:v>
                </c:pt>
                <c:pt idx="71">
                  <c:v>3.3271247623037528E-2</c:v>
                </c:pt>
                <c:pt idx="72">
                  <c:v>3.1013681856190845E-2</c:v>
                </c:pt>
                <c:pt idx="73">
                  <c:v>3.1324799489970856E-2</c:v>
                </c:pt>
                <c:pt idx="74">
                  <c:v>2.6734121117647315E-2</c:v>
                </c:pt>
                <c:pt idx="75">
                  <c:v>2.6521896603619404E-2</c:v>
                </c:pt>
                <c:pt idx="76">
                  <c:v>2.6906760657540194E-2</c:v>
                </c:pt>
                <c:pt idx="77">
                  <c:v>2.662058695913587E-2</c:v>
                </c:pt>
                <c:pt idx="78">
                  <c:v>2.833668687834659E-2</c:v>
                </c:pt>
                <c:pt idx="79">
                  <c:v>2.8678633221252164E-2</c:v>
                </c:pt>
                <c:pt idx="80">
                  <c:v>2.8525843846113248E-2</c:v>
                </c:pt>
                <c:pt idx="81">
                  <c:v>2.9775830158816866E-2</c:v>
                </c:pt>
                <c:pt idx="82">
                  <c:v>2.6372297021058057E-2</c:v>
                </c:pt>
                <c:pt idx="83">
                  <c:v>2.4713182013886215E-2</c:v>
                </c:pt>
                <c:pt idx="84">
                  <c:v>2.510692405182011E-2</c:v>
                </c:pt>
                <c:pt idx="85">
                  <c:v>2.4098954626271651E-2</c:v>
                </c:pt>
                <c:pt idx="86">
                  <c:v>2.3060545953157166E-2</c:v>
                </c:pt>
                <c:pt idx="87">
                  <c:v>2.0969103497084855E-2</c:v>
                </c:pt>
                <c:pt idx="88">
                  <c:v>1.9600109562836063E-2</c:v>
                </c:pt>
                <c:pt idx="89">
                  <c:v>1.9697218244888213E-2</c:v>
                </c:pt>
                <c:pt idx="90">
                  <c:v>2.0824000387095337E-2</c:v>
                </c:pt>
                <c:pt idx="91">
                  <c:v>2.0698562172594765E-2</c:v>
                </c:pt>
                <c:pt idx="92">
                  <c:v>2.1604300697994936E-2</c:v>
                </c:pt>
                <c:pt idx="93">
                  <c:v>2.0861500721379014E-2</c:v>
                </c:pt>
                <c:pt idx="94">
                  <c:v>2.2719972793245523E-2</c:v>
                </c:pt>
                <c:pt idx="95">
                  <c:v>2.2687412242686375E-2</c:v>
                </c:pt>
                <c:pt idx="96">
                  <c:v>2.2324227033971147E-2</c:v>
                </c:pt>
                <c:pt idx="97">
                  <c:v>2.4062064735429878E-2</c:v>
                </c:pt>
                <c:pt idx="98">
                  <c:v>2.091085955271765E-2</c:v>
                </c:pt>
                <c:pt idx="99">
                  <c:v>2.1153704667304426E-2</c:v>
                </c:pt>
                <c:pt idx="100">
                  <c:v>2.1587088599190445E-2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CIRTest!$J$145:$J$245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CIRTest!$AE$145:$AE$245</c:f>
              <c:numCache>
                <c:formatCode>General</c:formatCode>
                <c:ptCount val="101"/>
                <c:pt idx="0">
                  <c:v>1</c:v>
                </c:pt>
                <c:pt idx="1">
                  <c:v>1.001890962319097</c:v>
                </c:pt>
                <c:pt idx="2">
                  <c:v>1.0036200760695437</c:v>
                </c:pt>
                <c:pt idx="3">
                  <c:v>1.0053333315127968</c:v>
                </c:pt>
                <c:pt idx="4">
                  <c:v>1.0071578834414101</c:v>
                </c:pt>
                <c:pt idx="5">
                  <c:v>1.0089972174023218</c:v>
                </c:pt>
                <c:pt idx="6">
                  <c:v>1.0108064557769743</c:v>
                </c:pt>
                <c:pt idx="7">
                  <c:v>1.0127254860054051</c:v>
                </c:pt>
                <c:pt idx="8">
                  <c:v>1.0146866771083114</c:v>
                </c:pt>
                <c:pt idx="9">
                  <c:v>1.0166979689181572</c:v>
                </c:pt>
                <c:pt idx="10">
                  <c:v>1.0187802537226958</c:v>
                </c:pt>
                <c:pt idx="11">
                  <c:v>1.0208934660973381</c:v>
                </c:pt>
                <c:pt idx="12">
                  <c:v>1.0229805148013738</c:v>
                </c:pt>
                <c:pt idx="13">
                  <c:v>1.0249999062554194</c:v>
                </c:pt>
                <c:pt idx="14">
                  <c:v>1.0270081155812336</c:v>
                </c:pt>
                <c:pt idx="15">
                  <c:v>1.0290430793255605</c:v>
                </c:pt>
                <c:pt idx="16">
                  <c:v>1.0310901025623467</c:v>
                </c:pt>
                <c:pt idx="17">
                  <c:v>1.0331264700273068</c:v>
                </c:pt>
                <c:pt idx="18">
                  <c:v>1.0350136198871172</c:v>
                </c:pt>
                <c:pt idx="19">
                  <c:v>1.0367830054181111</c:v>
                </c:pt>
                <c:pt idx="20">
                  <c:v>1.0386400624133307</c:v>
                </c:pt>
                <c:pt idx="21">
                  <c:v>1.0406753801599542</c:v>
                </c:pt>
                <c:pt idx="22">
                  <c:v>1.0428944986401874</c:v>
                </c:pt>
                <c:pt idx="23">
                  <c:v>1.045001525419047</c:v>
                </c:pt>
                <c:pt idx="24">
                  <c:v>1.0470467171333158</c:v>
                </c:pt>
                <c:pt idx="25">
                  <c:v>1.0491377681596754</c:v>
                </c:pt>
                <c:pt idx="26">
                  <c:v>1.0511035358137493</c:v>
                </c:pt>
                <c:pt idx="27">
                  <c:v>1.0528600702168744</c:v>
                </c:pt>
                <c:pt idx="28">
                  <c:v>1.0544726046956068</c:v>
                </c:pt>
                <c:pt idx="29">
                  <c:v>1.0559595102347457</c:v>
                </c:pt>
                <c:pt idx="30">
                  <c:v>1.0573605366254926</c:v>
                </c:pt>
                <c:pt idx="31">
                  <c:v>1.0588043474876201</c:v>
                </c:pt>
                <c:pt idx="32">
                  <c:v>1.0602970307514101</c:v>
                </c:pt>
                <c:pt idx="33">
                  <c:v>1.0617606066331706</c:v>
                </c:pt>
                <c:pt idx="34">
                  <c:v>1.0631439512512098</c:v>
                </c:pt>
                <c:pt idx="35">
                  <c:v>1.064510272657381</c:v>
                </c:pt>
                <c:pt idx="36">
                  <c:v>1.0658822065290852</c:v>
                </c:pt>
                <c:pt idx="37">
                  <c:v>1.0673742627939786</c:v>
                </c:pt>
                <c:pt idx="38">
                  <c:v>1.0689783287898806</c:v>
                </c:pt>
                <c:pt idx="39">
                  <c:v>1.0706819955123441</c:v>
                </c:pt>
                <c:pt idx="40">
                  <c:v>1.0725483422236088</c:v>
                </c:pt>
                <c:pt idx="41">
                  <c:v>1.0744669835535601</c:v>
                </c:pt>
                <c:pt idx="42">
                  <c:v>1.0764153127155895</c:v>
                </c:pt>
                <c:pt idx="43">
                  <c:v>1.0783711474639932</c:v>
                </c:pt>
                <c:pt idx="44">
                  <c:v>1.0803324587192813</c:v>
                </c:pt>
                <c:pt idx="45">
                  <c:v>1.0824024219774804</c:v>
                </c:pt>
                <c:pt idx="46">
                  <c:v>1.0845304973844829</c:v>
                </c:pt>
                <c:pt idx="47">
                  <c:v>1.0866420100368428</c:v>
                </c:pt>
                <c:pt idx="48">
                  <c:v>1.0886833146164867</c:v>
                </c:pt>
                <c:pt idx="49">
                  <c:v>1.0906502349847538</c:v>
                </c:pt>
                <c:pt idx="50">
                  <c:v>1.092727520496203</c:v>
                </c:pt>
                <c:pt idx="51">
                  <c:v>1.0950381116439363</c:v>
                </c:pt>
                <c:pt idx="52">
                  <c:v>1.0974358554645605</c:v>
                </c:pt>
                <c:pt idx="53">
                  <c:v>1.0997579743347239</c:v>
                </c:pt>
                <c:pt idx="54">
                  <c:v>1.1020695501589488</c:v>
                </c:pt>
                <c:pt idx="55">
                  <c:v>1.1045018945284348</c:v>
                </c:pt>
                <c:pt idx="56">
                  <c:v>1.1070131136304489</c:v>
                </c:pt>
                <c:pt idx="57">
                  <c:v>1.1094928440878649</c:v>
                </c:pt>
                <c:pt idx="58">
                  <c:v>1.1120436169580772</c:v>
                </c:pt>
                <c:pt idx="59">
                  <c:v>1.1147740036427995</c:v>
                </c:pt>
                <c:pt idx="60">
                  <c:v>1.117725389534417</c:v>
                </c:pt>
                <c:pt idx="61">
                  <c:v>1.1208022230402805</c:v>
                </c:pt>
                <c:pt idx="62">
                  <c:v>1.1239501675257577</c:v>
                </c:pt>
                <c:pt idx="63">
                  <c:v>1.1271810476919799</c:v>
                </c:pt>
                <c:pt idx="64">
                  <c:v>1.1306011031172578</c:v>
                </c:pt>
                <c:pt idx="65">
                  <c:v>1.1342628164853956</c:v>
                </c:pt>
                <c:pt idx="66">
                  <c:v>1.1378375210117304</c:v>
                </c:pt>
                <c:pt idx="67">
                  <c:v>1.1413330888158297</c:v>
                </c:pt>
                <c:pt idx="68">
                  <c:v>1.144910552859429</c:v>
                </c:pt>
                <c:pt idx="69">
                  <c:v>1.1484976021037094</c:v>
                </c:pt>
                <c:pt idx="70">
                  <c:v>1.1520907078669653</c:v>
                </c:pt>
                <c:pt idx="71">
                  <c:v>1.1558166964957746</c:v>
                </c:pt>
                <c:pt idx="72">
                  <c:v>1.1595377532301385</c:v>
                </c:pt>
                <c:pt idx="73">
                  <c:v>1.1631575827964631</c:v>
                </c:pt>
                <c:pt idx="74">
                  <c:v>1.1665390722501652</c:v>
                </c:pt>
                <c:pt idx="75">
                  <c:v>1.1696494728762921</c:v>
                </c:pt>
                <c:pt idx="76">
                  <c:v>1.1727782902684467</c:v>
                </c:pt>
                <c:pt idx="77">
                  <c:v>1.1759212798507819</c:v>
                </c:pt>
                <c:pt idx="78">
                  <c:v>1.179156994856069</c:v>
                </c:pt>
                <c:pt idx="79">
                  <c:v>1.1825232915137895</c:v>
                </c:pt>
                <c:pt idx="80">
                  <c:v>1.1859104144951766</c:v>
                </c:pt>
                <c:pt idx="81">
                  <c:v>1.1893724862772941</c:v>
                </c:pt>
                <c:pt idx="82">
                  <c:v>1.1927162295854432</c:v>
                </c:pt>
                <c:pt idx="83">
                  <c:v>1.1957666477258078</c:v>
                </c:pt>
                <c:pt idx="84">
                  <c:v>1.198749021799439</c:v>
                </c:pt>
                <c:pt idx="85">
                  <c:v>1.2017019277648571</c:v>
                </c:pt>
                <c:pt idx="86">
                  <c:v>1.2045388542892919</c:v>
                </c:pt>
                <c:pt idx="87">
                  <c:v>1.2071935465215098</c:v>
                </c:pt>
                <c:pt idx="88">
                  <c:v>1.2096447764023652</c:v>
                </c:pt>
                <c:pt idx="89">
                  <c:v>1.212023903335675</c:v>
                </c:pt>
                <c:pt idx="90">
                  <c:v>1.2144820269276078</c:v>
                </c:pt>
                <c:pt idx="91">
                  <c:v>1.2170060664327347</c:v>
                </c:pt>
                <c:pt idx="92">
                  <c:v>1.2195829327296182</c:v>
                </c:pt>
                <c:pt idx="93">
                  <c:v>1.2221752121680913</c:v>
                </c:pt>
                <c:pt idx="94">
                  <c:v>1.2248413257740731</c:v>
                </c:pt>
                <c:pt idx="95">
                  <c:v>1.2276253270179887</c:v>
                </c:pt>
                <c:pt idx="96">
                  <c:v>1.2303913098053039</c:v>
                </c:pt>
                <c:pt idx="97">
                  <c:v>1.2332482861524303</c:v>
                </c:pt>
                <c:pt idx="98">
                  <c:v>1.2360245454852055</c:v>
                </c:pt>
                <c:pt idx="99">
                  <c:v>1.2386269229162579</c:v>
                </c:pt>
                <c:pt idx="100">
                  <c:v>1.2412767481609506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F$8" max="30000" page="10" val="3151"/>
</file>

<file path=xl/ctrlProps/ctrlProp2.xml><?xml version="1.0" encoding="utf-8"?>
<formControlPr xmlns="http://schemas.microsoft.com/office/spreadsheetml/2009/9/main" objectType="Spin" dx="22" fmlaLink="$F$41" max="30000" page="10" val="12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7</xdr:row>
          <xdr:rowOff>30480</xdr:rowOff>
        </xdr:from>
        <xdr:to>
          <xdr:col>5</xdr:col>
          <xdr:colOff>175260</xdr:colOff>
          <xdr:row>7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45720</xdr:colOff>
      <xdr:row>6</xdr:row>
      <xdr:rowOff>160020</xdr:rowOff>
    </xdr:from>
    <xdr:to>
      <xdr:col>37</xdr:col>
      <xdr:colOff>861060</xdr:colOff>
      <xdr:row>25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1219200</xdr:colOff>
          <xdr:row>40</xdr:row>
          <xdr:rowOff>0</xdr:rowOff>
        </xdr:from>
        <xdr:to>
          <xdr:col>6</xdr:col>
          <xdr:colOff>0</xdr:colOff>
          <xdr:row>40</xdr:row>
          <xdr:rowOff>182880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5" workbookViewId="0">
      <selection activeCell="F24" sqref="F24"/>
    </sheetView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32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C245"/>
  <sheetViews>
    <sheetView tabSelected="1" zoomScale="85" zoomScaleNormal="85" workbookViewId="0">
      <selection activeCell="C7" sqref="C7"/>
    </sheetView>
  </sheetViews>
  <sheetFormatPr baseColWidth="10" defaultColWidth="8.88671875" defaultRowHeight="14.4" x14ac:dyDescent="0.3"/>
  <cols>
    <col min="2" max="2" width="34.109375" customWidth="1"/>
    <col min="3" max="3" width="8.88671875" customWidth="1"/>
    <col min="4" max="4" width="16.5546875" customWidth="1"/>
    <col min="5" max="5" width="31.33203125" customWidth="1"/>
    <col min="6" max="6" width="22.109375" customWidth="1"/>
    <col min="7" max="7" width="17.88671875" customWidth="1"/>
    <col min="8" max="9" width="28.109375" customWidth="1"/>
    <col min="10" max="10" width="24.33203125" customWidth="1"/>
    <col min="11" max="11" width="32.33203125" customWidth="1"/>
    <col min="12" max="12" width="7.109375" customWidth="1"/>
    <col min="13" max="13" width="11.109375" customWidth="1"/>
    <col min="14" max="26" width="7.109375" customWidth="1"/>
    <col min="27" max="27" width="19.44140625" customWidth="1"/>
    <col min="28" max="28" width="29.109375" customWidth="1"/>
    <col min="29" max="29" width="7.109375" customWidth="1"/>
    <col min="30" max="30" width="12" customWidth="1"/>
    <col min="31" max="31" width="12.33203125" customWidth="1"/>
    <col min="32" max="32" width="7.109375" customWidth="1"/>
    <col min="36" max="36" width="14" customWidth="1"/>
    <col min="37" max="37" width="12.33203125" customWidth="1"/>
    <col min="38" max="38" width="13" customWidth="1"/>
    <col min="39" max="39" width="13.33203125" customWidth="1"/>
    <col min="47" max="47" width="9" customWidth="1"/>
  </cols>
  <sheetData>
    <row r="1" spans="2:59" ht="15" thickBot="1" x14ac:dyDescent="0.35"/>
    <row r="2" spans="2:59" x14ac:dyDescent="0.3">
      <c r="B2" s="20" t="s">
        <v>15</v>
      </c>
      <c r="C2" s="21"/>
      <c r="D2" s="21"/>
      <c r="E2" s="22" t="s">
        <v>16</v>
      </c>
      <c r="F2" s="21"/>
      <c r="G2" s="21"/>
      <c r="H2" s="22" t="s">
        <v>18</v>
      </c>
      <c r="I2" s="23"/>
    </row>
    <row r="3" spans="2:59" x14ac:dyDescent="0.3">
      <c r="B3" s="24"/>
      <c r="C3" s="25"/>
      <c r="D3" s="25"/>
      <c r="E3" s="25"/>
      <c r="F3" s="25"/>
      <c r="G3" s="25"/>
      <c r="H3" s="25"/>
      <c r="I3" s="26"/>
      <c r="AK3" s="12"/>
    </row>
    <row r="4" spans="2:59" x14ac:dyDescent="0.3">
      <c r="B4" s="27" t="s">
        <v>2</v>
      </c>
      <c r="C4" s="28"/>
      <c r="D4" s="25"/>
      <c r="E4" s="28" t="s">
        <v>2</v>
      </c>
      <c r="F4" s="28"/>
      <c r="G4" s="25"/>
      <c r="H4" s="28" t="s">
        <v>2</v>
      </c>
      <c r="I4" s="29"/>
      <c r="AK4" s="12"/>
    </row>
    <row r="5" spans="2:59" x14ac:dyDescent="0.3">
      <c r="B5" s="24" t="str">
        <f>[2]!obMake("td.initialTime", "double",C5)</f>
        <v>td.initialTime 
[2464]</v>
      </c>
      <c r="C5" s="30">
        <v>0</v>
      </c>
      <c r="D5" s="25"/>
      <c r="E5" s="25" t="str">
        <f>B10</f>
        <v>timeDiscretization 
[2488]</v>
      </c>
      <c r="F5" s="25"/>
      <c r="G5" s="25"/>
      <c r="H5" s="25" t="str">
        <f>E11</f>
        <v>brownianMotion 
[22098]</v>
      </c>
      <c r="I5" s="26"/>
    </row>
    <row r="6" spans="2:59" x14ac:dyDescent="0.3">
      <c r="B6" s="24" t="str">
        <f>[2]!obMake("td.numberOfTimeSteps", "int",C6)</f>
        <v>td.numberOfTimeSteps 
[2466]</v>
      </c>
      <c r="C6" s="30">
        <v>100</v>
      </c>
      <c r="D6" s="25"/>
      <c r="E6" s="25" t="str">
        <f>[2]!obMake("numberOfFactors", "int", F6)</f>
        <v>numberOfFactors 
[2477]</v>
      </c>
      <c r="F6" s="30">
        <v>2</v>
      </c>
      <c r="G6" s="25"/>
      <c r="H6" s="25"/>
      <c r="I6" s="26"/>
      <c r="AK6" s="9"/>
    </row>
    <row r="7" spans="2:59" x14ac:dyDescent="0.3">
      <c r="B7" s="24" t="str">
        <f>[2]!obMake("td.deltaT","double",C7)</f>
        <v>td.deltaT 
[2459]</v>
      </c>
      <c r="C7" s="30">
        <v>0.1</v>
      </c>
      <c r="D7" s="25"/>
      <c r="E7" s="25" t="str">
        <f>[2]!obMake("numberOfPaths", "int",F7)</f>
        <v>numberOfPaths 
[7128]</v>
      </c>
      <c r="F7" s="30">
        <v>1000</v>
      </c>
      <c r="G7" s="25"/>
      <c r="H7" s="28" t="s">
        <v>17</v>
      </c>
      <c r="I7" s="29"/>
    </row>
    <row r="8" spans="2:59" x14ac:dyDescent="0.3">
      <c r="B8" s="24"/>
      <c r="C8" s="25"/>
      <c r="D8" s="25"/>
      <c r="E8" s="25" t="str">
        <f>[2]!obMake("seed1","int",F8 )</f>
        <v>seed1 
[22097]</v>
      </c>
      <c r="F8" s="30">
        <v>3151</v>
      </c>
      <c r="G8" s="25"/>
      <c r="H8" s="25" t="str">
        <f>[2]!obMake("process", obLibs&amp;"net.finmath.montecarlo.process.ProcessEulerScheme", E11)</f>
        <v>process 
[22099]</v>
      </c>
      <c r="I8" s="26"/>
    </row>
    <row r="9" spans="2:59" x14ac:dyDescent="0.3">
      <c r="B9" s="27" t="s">
        <v>17</v>
      </c>
      <c r="C9" s="25"/>
      <c r="D9" s="25"/>
      <c r="E9" s="25"/>
      <c r="F9" s="25"/>
      <c r="G9" s="25"/>
      <c r="H9" s="25"/>
      <c r="I9" s="26"/>
      <c r="BE9" s="12"/>
      <c r="BF9" s="12"/>
      <c r="BG9" s="12"/>
    </row>
    <row r="10" spans="2:59" x14ac:dyDescent="0.3">
      <c r="B10" s="24" t="str">
        <f>[2]!obMake("timeDiscretization", obLibs&amp;"net.finmath.time.TimeDiscretization",B5:B7)</f>
        <v>timeDiscretization 
[2488]</v>
      </c>
      <c r="C10" s="25"/>
      <c r="D10" s="25"/>
      <c r="E10" s="28" t="s">
        <v>17</v>
      </c>
      <c r="F10" s="25"/>
      <c r="G10" s="25"/>
      <c r="H10" s="25"/>
      <c r="I10" s="26"/>
      <c r="AK10" s="9"/>
      <c r="BE10" s="12"/>
      <c r="BF10" s="12"/>
      <c r="BG10" s="12"/>
    </row>
    <row r="11" spans="2:59" x14ac:dyDescent="0.3">
      <c r="B11" s="24"/>
      <c r="C11" s="25"/>
      <c r="D11" s="25"/>
      <c r="E11" s="25" t="str">
        <f>[2]!obMake("brownianMotion", obLibs&amp;"net.finmath.montecarlo.BrownianMotion",E5:E8)</f>
        <v>brownianMotion 
[22098]</v>
      </c>
      <c r="F11" s="25"/>
      <c r="G11" s="25"/>
      <c r="H11" s="25"/>
      <c r="I11" s="26"/>
      <c r="BE11" s="12"/>
      <c r="BF11" s="12"/>
      <c r="BG11" s="12"/>
    </row>
    <row r="12" spans="2:59" ht="15" thickBot="1" x14ac:dyDescent="0.35">
      <c r="B12" s="31"/>
      <c r="C12" s="32"/>
      <c r="D12" s="32"/>
      <c r="E12" s="32"/>
      <c r="F12" s="32"/>
      <c r="G12" s="32"/>
      <c r="H12" s="32"/>
      <c r="I12" s="33"/>
      <c r="BE12" s="12"/>
      <c r="BF12" s="12"/>
      <c r="BG12" s="12"/>
    </row>
    <row r="13" spans="2:59" x14ac:dyDescent="0.3">
      <c r="BE13" s="12"/>
      <c r="BF13" s="12"/>
      <c r="BG13" s="12"/>
    </row>
    <row r="14" spans="2:59" ht="15" thickBot="1" x14ac:dyDescent="0.35">
      <c r="K14" s="13"/>
      <c r="AK14" s="9"/>
      <c r="BE14" s="12"/>
      <c r="BF14" s="12"/>
      <c r="BG14" s="12"/>
    </row>
    <row r="15" spans="2:59" x14ac:dyDescent="0.3">
      <c r="B15" s="20" t="s">
        <v>47</v>
      </c>
      <c r="C15" s="21"/>
      <c r="D15" s="21"/>
      <c r="E15" s="22" t="s">
        <v>35</v>
      </c>
      <c r="F15" s="21"/>
      <c r="G15" s="21"/>
      <c r="H15" s="22" t="s">
        <v>33</v>
      </c>
      <c r="I15" s="21"/>
      <c r="J15" s="22" t="s">
        <v>34</v>
      </c>
      <c r="K15" s="34"/>
    </row>
    <row r="16" spans="2:59" x14ac:dyDescent="0.3">
      <c r="B16" s="24"/>
      <c r="C16" s="25"/>
      <c r="D16" s="25"/>
      <c r="E16" s="25"/>
      <c r="F16" s="25"/>
      <c r="G16" s="25"/>
      <c r="H16" s="25"/>
      <c r="I16" s="25"/>
      <c r="J16" s="25"/>
      <c r="K16" s="26"/>
    </row>
    <row r="17" spans="2:65" x14ac:dyDescent="0.3">
      <c r="B17" s="27" t="s">
        <v>2</v>
      </c>
      <c r="C17" s="25"/>
      <c r="D17" s="25"/>
      <c r="E17" s="28" t="s">
        <v>2</v>
      </c>
      <c r="F17" s="28"/>
      <c r="G17" s="17"/>
      <c r="H17" s="28" t="s">
        <v>2</v>
      </c>
      <c r="I17" s="25"/>
      <c r="J17" s="35" t="s">
        <v>2</v>
      </c>
      <c r="K17" s="36"/>
      <c r="L17" s="15"/>
    </row>
    <row r="18" spans="2:65" x14ac:dyDescent="0.3">
      <c r="B18" s="24" t="str">
        <f>[2]!obMake("shirtParameter", "double", C18)</f>
        <v>shirtParameter 
[2450]</v>
      </c>
      <c r="C18" s="39">
        <v>1E-4</v>
      </c>
      <c r="D18" s="25"/>
      <c r="E18" s="25" t="str">
        <f>[2]!obMake("interCorrelations", "double[][]",F18:F19)</f>
        <v>interCorrelations 
[20160]</v>
      </c>
      <c r="F18" s="30">
        <f>0.3</f>
        <v>0.3</v>
      </c>
      <c r="G18" s="25"/>
      <c r="H18" s="17" t="str">
        <f>B5</f>
        <v>td.initialTime 
[2464]</v>
      </c>
      <c r="I18" s="25"/>
      <c r="J18" s="25" t="str">
        <f>[2]!obMake("initialValue", "double", K18)</f>
        <v>initialValue 
[2481]</v>
      </c>
      <c r="K18" s="37">
        <v>0.02</v>
      </c>
      <c r="L18" s="12"/>
    </row>
    <row r="19" spans="2:65" x14ac:dyDescent="0.3">
      <c r="B19" s="24"/>
      <c r="C19" s="25"/>
      <c r="D19" s="25"/>
      <c r="E19" s="25"/>
      <c r="F19" s="30">
        <v>0</v>
      </c>
      <c r="G19" s="25"/>
      <c r="H19" s="17" t="str">
        <f>B6</f>
        <v>td.numberOfTimeSteps 
[2466]</v>
      </c>
      <c r="I19" s="25"/>
      <c r="J19" s="25" t="str">
        <f>[2]!obMake("kappa","double",K19)</f>
        <v>kappa 
[2451]</v>
      </c>
      <c r="K19" s="37">
        <v>0.05</v>
      </c>
      <c r="L19" s="12"/>
      <c r="AK19" s="9"/>
    </row>
    <row r="20" spans="2:65" x14ac:dyDescent="0.3">
      <c r="B20" s="24"/>
      <c r="C20" s="25"/>
      <c r="D20" s="25"/>
      <c r="E20" s="25"/>
      <c r="F20" s="25"/>
      <c r="G20" s="25"/>
      <c r="H20" s="17" t="str">
        <f>B7</f>
        <v>td.deltaT 
[2459]</v>
      </c>
      <c r="I20" s="25"/>
      <c r="J20" s="25" t="str">
        <f>[2]!obMake("mu","double",K20)</f>
        <v>mu 
[17004]</v>
      </c>
      <c r="K20" s="37">
        <v>0.01</v>
      </c>
      <c r="L20" s="12"/>
    </row>
    <row r="21" spans="2:65" x14ac:dyDescent="0.3">
      <c r="B21" s="27" t="s">
        <v>17</v>
      </c>
      <c r="C21" s="25"/>
      <c r="D21" s="25"/>
      <c r="E21" s="28" t="s">
        <v>17</v>
      </c>
      <c r="F21" s="25"/>
      <c r="G21" s="25"/>
      <c r="H21" s="25" t="str">
        <f>B144</f>
        <v>meanReversionArrayHW 
[2460]</v>
      </c>
      <c r="I21" s="25"/>
      <c r="J21" s="25" t="str">
        <f>[2]!obMake("nu","double", K21)</f>
        <v>nu 
[2468]</v>
      </c>
      <c r="K21" s="37">
        <v>0.03</v>
      </c>
      <c r="L21" s="12"/>
    </row>
    <row r="22" spans="2:65" x14ac:dyDescent="0.3">
      <c r="B22" s="24" t="str">
        <f>[2]!obMake("intensityFunctionSwitchShiftFloor", "main.net.finmath.antonsporrer.masterthesis.function.IntensityFunctionSwitchShiftFloor", B18)</f>
        <v>intensityFunctionSwitchShiftFloor 
[2486]</v>
      </c>
      <c r="C22" s="25"/>
      <c r="D22" s="25"/>
      <c r="E22" s="28"/>
      <c r="F22" s="25"/>
      <c r="G22" s="25"/>
      <c r="H22" s="25" t="str">
        <f>D144</f>
        <v>volatilitesArrayHW 
[2465]</v>
      </c>
      <c r="I22" s="25"/>
      <c r="J22" s="25" t="str">
        <f>H8</f>
        <v>process 
[22099]</v>
      </c>
      <c r="K22" s="26"/>
    </row>
    <row r="23" spans="2:65" x14ac:dyDescent="0.3">
      <c r="B23" s="24"/>
      <c r="C23" s="25"/>
      <c r="D23" s="25"/>
      <c r="E23" s="25" t="str">
        <f>[2]!obMake("correlation",  obLibs&amp;"main.net.finmath.antonsporrer.masterthesis.montecarlo.intermodelbmcorrelation.Correlation", E18)</f>
        <v>correlation 
[20161]</v>
      </c>
      <c r="F23" s="25"/>
      <c r="G23" s="25"/>
      <c r="H23" s="25" t="str">
        <f>F144</f>
        <v>forwardRateArrayHW 
[11037]</v>
      </c>
      <c r="I23" s="25"/>
      <c r="J23" s="25"/>
      <c r="K23" s="26"/>
      <c r="AK23" s="9"/>
    </row>
    <row r="24" spans="2:65" x14ac:dyDescent="0.3">
      <c r="B24" s="24"/>
      <c r="C24" s="25"/>
      <c r="D24" s="25"/>
      <c r="E24" s="25"/>
      <c r="F24" s="25"/>
      <c r="G24" s="25"/>
      <c r="H24" s="17" t="str">
        <f>E7</f>
        <v>numberOfPaths 
[7128]</v>
      </c>
      <c r="I24" s="25"/>
      <c r="J24" s="28" t="s">
        <v>17</v>
      </c>
      <c r="K24" s="26"/>
    </row>
    <row r="25" spans="2:65" x14ac:dyDescent="0.3">
      <c r="B25" s="24"/>
      <c r="C25" s="25"/>
      <c r="D25" s="25"/>
      <c r="E25" s="25"/>
      <c r="F25" s="25"/>
      <c r="G25" s="25"/>
      <c r="H25" s="25" t="str">
        <f>[2]!obMake("hullWhiteCreationHelper",  "test.net.finmath.antonsporrer.masterthesis.montecarlo.HullWhiteCreationHelper",)</f>
        <v>hullWhiteCreationHelper 
[2458]</v>
      </c>
      <c r="I25" s="25"/>
      <c r="J25" s="25" t="str">
        <f>[2]!obMake("cirModel",obLibs&amp;"main.net.finmath.antonsporrer.masterthesis.montecarlo.intensitymodel.CIRModel",J18:J21,H8)</f>
        <v>cirModel 
[22100]</v>
      </c>
      <c r="K25" s="26"/>
    </row>
    <row r="26" spans="2:65" x14ac:dyDescent="0.3">
      <c r="B26" s="24"/>
      <c r="C26" s="25"/>
      <c r="D26" s="25"/>
      <c r="E26" s="25"/>
      <c r="F26" s="25"/>
      <c r="G26" s="25"/>
      <c r="H26" s="25"/>
      <c r="I26" s="25"/>
      <c r="J26" s="25"/>
      <c r="K26" s="26"/>
    </row>
    <row r="27" spans="2:65" x14ac:dyDescent="0.3">
      <c r="B27" s="24"/>
      <c r="C27" s="25"/>
      <c r="D27" s="25"/>
      <c r="E27" s="25"/>
      <c r="F27" s="25"/>
      <c r="G27" s="25"/>
      <c r="H27" s="28" t="s">
        <v>17</v>
      </c>
      <c r="I27" s="25"/>
      <c r="J27" s="25"/>
      <c r="K27" s="26"/>
    </row>
    <row r="28" spans="2:65" x14ac:dyDescent="0.3">
      <c r="B28" s="24"/>
      <c r="C28" s="25"/>
      <c r="D28" s="25"/>
      <c r="E28" s="25"/>
      <c r="F28" s="25"/>
      <c r="G28" s="25"/>
      <c r="H28" s="25" t="str">
        <f>[2]!obCall("hullWhiteModel",H25,"createHullWhiteModel",H18,H19,H20,H21:H23, H24)</f>
        <v>hullWhiteModel 
[11038]</v>
      </c>
      <c r="I28" s="25"/>
      <c r="J28" s="25"/>
      <c r="K28" s="26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2:65" ht="15" thickBot="1" x14ac:dyDescent="0.35">
      <c r="B29" s="31"/>
      <c r="C29" s="32"/>
      <c r="D29" s="32"/>
      <c r="E29" s="32"/>
      <c r="F29" s="32"/>
      <c r="G29" s="32"/>
      <c r="H29" s="32"/>
      <c r="I29" s="32"/>
      <c r="J29" s="32"/>
      <c r="K29" s="38"/>
      <c r="BM29" s="12"/>
    </row>
    <row r="30" spans="2:65" x14ac:dyDescent="0.3">
      <c r="BM30" s="12"/>
    </row>
    <row r="31" spans="2:65" x14ac:dyDescent="0.3">
      <c r="BM31" s="12"/>
    </row>
    <row r="32" spans="2:65" ht="18" x14ac:dyDescent="0.35">
      <c r="B32" s="19" t="s">
        <v>36</v>
      </c>
      <c r="BM32" s="12"/>
    </row>
    <row r="33" spans="2:107" ht="15" thickBot="1" x14ac:dyDescent="0.35">
      <c r="BM33" s="12"/>
    </row>
    <row r="34" spans="2:107" x14ac:dyDescent="0.3">
      <c r="B34" s="9" t="s">
        <v>37</v>
      </c>
      <c r="E34" s="20" t="s">
        <v>43</v>
      </c>
      <c r="F34" s="21"/>
      <c r="G34" s="21"/>
      <c r="H34" s="22" t="s">
        <v>40</v>
      </c>
      <c r="I34" s="34"/>
      <c r="BM34" s="12"/>
    </row>
    <row r="35" spans="2:107" x14ac:dyDescent="0.3">
      <c r="E35" s="24"/>
      <c r="F35" s="25"/>
      <c r="G35" s="25"/>
      <c r="H35" s="25"/>
      <c r="I35" s="26"/>
      <c r="BM35" s="12"/>
    </row>
    <row r="36" spans="2:107" x14ac:dyDescent="0.3">
      <c r="B36" s="10" t="s">
        <v>2</v>
      </c>
      <c r="C36" s="12"/>
      <c r="E36" s="27" t="s">
        <v>2</v>
      </c>
      <c r="F36" s="25"/>
      <c r="G36" s="25"/>
      <c r="H36" s="28" t="s">
        <v>24</v>
      </c>
      <c r="I36" s="26"/>
      <c r="S36" s="9" t="s">
        <v>25</v>
      </c>
      <c r="BM36" s="12"/>
    </row>
    <row r="37" spans="2:107" x14ac:dyDescent="0.3">
      <c r="B37" t="str">
        <f>H28</f>
        <v>hullWhiteModel 
[11038]</v>
      </c>
      <c r="C37" s="12"/>
      <c r="E37" s="41" t="str">
        <f>B37</f>
        <v>hullWhiteModel 
[11038]</v>
      </c>
      <c r="F37" s="25"/>
      <c r="G37" s="25"/>
      <c r="H37" s="25" t="str">
        <f>[2]!obCall("productValueCBRV", L137, "getFairValue", [2]!obMake("", "int", 0))</f>
        <v>productValueCBRV 
[22118]</v>
      </c>
      <c r="I37" s="26"/>
      <c r="S37" t="str">
        <f>[2]!obMake("paymentDatesZeroCouponBond", "double[]", T37)</f>
        <v>paymentDatesZeroCouponBond 
[2461]</v>
      </c>
      <c r="T37" s="11">
        <v>10</v>
      </c>
      <c r="U37" s="11">
        <v>2</v>
      </c>
      <c r="V37" s="18">
        <v>3</v>
      </c>
      <c r="W37" s="18">
        <v>4</v>
      </c>
      <c r="X37" s="18">
        <v>5</v>
      </c>
      <c r="Y37" s="18">
        <v>6</v>
      </c>
      <c r="Z37" s="18">
        <v>7</v>
      </c>
      <c r="AA37" s="18">
        <v>8</v>
      </c>
      <c r="AB37" s="18">
        <v>9</v>
      </c>
      <c r="AC37" s="18">
        <v>10</v>
      </c>
      <c r="BM37" s="12"/>
    </row>
    <row r="38" spans="2:107" x14ac:dyDescent="0.3">
      <c r="B38" t="str">
        <f>S37</f>
        <v>paymentDatesZeroCouponBond 
[2461]</v>
      </c>
      <c r="E38" s="41" t="str">
        <f>B43</f>
        <v>couponBondConditionalFairValueProcess 
[11040]</v>
      </c>
      <c r="F38" s="25"/>
      <c r="G38" s="25"/>
      <c r="H38" s="25"/>
      <c r="I38" s="26"/>
      <c r="S38" t="str">
        <f>[2]!obMake("coupons0", "double[]", T38)</f>
        <v>coupons0 
[2455]</v>
      </c>
      <c r="T38" s="11">
        <v>0.1</v>
      </c>
      <c r="U38" s="11">
        <v>0.1</v>
      </c>
      <c r="V38" s="18">
        <v>0.1</v>
      </c>
      <c r="W38" s="18">
        <v>0.1</v>
      </c>
      <c r="X38" s="18">
        <v>0.1</v>
      </c>
      <c r="Y38" s="18">
        <v>0.1</v>
      </c>
      <c r="Z38" s="18">
        <v>0.1</v>
      </c>
      <c r="AA38" s="18">
        <v>0.1</v>
      </c>
      <c r="AB38" s="18">
        <v>0.1</v>
      </c>
      <c r="AC38" s="18">
        <v>0.1</v>
      </c>
      <c r="BM38" s="12"/>
    </row>
    <row r="39" spans="2:107" x14ac:dyDescent="0.3">
      <c r="B39" t="str">
        <f>S38</f>
        <v>coupons0 
[2455]</v>
      </c>
      <c r="E39" s="41" t="str">
        <f>J25</f>
        <v>cirModel 
[22100]</v>
      </c>
      <c r="F39" s="25"/>
      <c r="G39" s="25"/>
      <c r="H39" s="28" t="s">
        <v>22</v>
      </c>
      <c r="I39" s="29"/>
      <c r="S39" t="str">
        <f>[2]!obMake("periodFactors0", "double[]", T39)</f>
        <v>periodFactors0 
[2469]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</row>
    <row r="40" spans="2:107" x14ac:dyDescent="0.3">
      <c r="B40" t="str">
        <f>S39</f>
        <v>periodFactors0 
[2469]</v>
      </c>
      <c r="E40" s="41" t="str">
        <f>E23</f>
        <v>correlation 
[20161]</v>
      </c>
      <c r="F40" s="25"/>
      <c r="G40" s="25"/>
      <c r="H40" s="25" t="str">
        <f>[2]!obCall("productValue", H37, "getAverage")</f>
        <v>productValue 
[22640]</v>
      </c>
      <c r="I40" s="42">
        <f>[2]!obGet(H40)</f>
        <v>0.92249146324082354</v>
      </c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</row>
    <row r="41" spans="2:107" x14ac:dyDescent="0.3">
      <c r="E41" s="41" t="str">
        <f>[2]!obMake("seed2", "int", F41)</f>
        <v>seed2 
[15056]</v>
      </c>
      <c r="F41" s="43">
        <v>129</v>
      </c>
      <c r="G41" s="25"/>
      <c r="H41" s="44"/>
      <c r="I41" s="45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</row>
    <row r="42" spans="2:107" x14ac:dyDescent="0.3">
      <c r="B42" s="10" t="s">
        <v>17</v>
      </c>
      <c r="E42" s="24"/>
      <c r="F42" s="25"/>
      <c r="G42" s="25"/>
      <c r="H42" s="25"/>
      <c r="I42" s="26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</row>
    <row r="43" spans="2:107" x14ac:dyDescent="0.3">
      <c r="B43" t="str">
        <f>[2]!obMake("couponBondConditionalFairValueProcess", "main.net.finmath.antonsporrer.masterthesis.montecarlo.product.CouponBondConditionalFairValueProcess", B37:B40 )</f>
        <v>couponBondConditionalFairValueProcess 
[11040]</v>
      </c>
      <c r="E43" s="27" t="s">
        <v>17</v>
      </c>
      <c r="F43" s="25"/>
      <c r="G43" s="25"/>
      <c r="H43" s="17"/>
      <c r="I43" s="46"/>
      <c r="AK43" s="12"/>
      <c r="AL43" s="12"/>
      <c r="AM43" s="13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</row>
    <row r="44" spans="2:107" x14ac:dyDescent="0.3">
      <c r="E44" s="24" t="str">
        <f>[2]!obMake("npvAndCorrelatedDefaultIntensitySimulationCB", "main.net.finmath.antonsporrer.masterthesis.montecarlo.cva.NPVAndDefaultsimulation.NPVAndCorrelatedDefaultIntensitySimulation",  E37:E41)</f>
        <v>npvAndCorrelatedDefaultIntensitySimulationCB 
[22103]</v>
      </c>
      <c r="F44" s="25"/>
      <c r="G44" s="25"/>
      <c r="H44" s="25"/>
      <c r="I44" s="26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2:107" x14ac:dyDescent="0.3">
      <c r="E45" s="24"/>
      <c r="F45" s="25"/>
      <c r="G45" s="25"/>
      <c r="H45" s="25"/>
      <c r="I45" s="26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spans="2:107" x14ac:dyDescent="0.3">
      <c r="E46" s="24"/>
      <c r="F46" s="25"/>
      <c r="G46" s="25"/>
      <c r="H46" s="25"/>
      <c r="I46" s="26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spans="2:107" x14ac:dyDescent="0.3">
      <c r="E47" s="47" t="s">
        <v>44</v>
      </c>
      <c r="F47" s="25"/>
      <c r="G47" s="25"/>
      <c r="H47" s="44" t="s">
        <v>40</v>
      </c>
      <c r="I47" s="26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spans="2:107" x14ac:dyDescent="0.3">
      <c r="E48" s="24"/>
      <c r="F48" s="25"/>
      <c r="G48" s="25"/>
      <c r="H48" s="25"/>
      <c r="I48" s="26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</row>
    <row r="49" spans="2:65" x14ac:dyDescent="0.3">
      <c r="E49" s="27" t="s">
        <v>2</v>
      </c>
      <c r="F49" s="25"/>
      <c r="G49" s="25"/>
      <c r="H49" s="25"/>
      <c r="I49" s="26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</row>
    <row r="50" spans="2:65" x14ac:dyDescent="0.3">
      <c r="E50" s="24" t="str">
        <f>B37</f>
        <v>hullWhiteModel 
[11038]</v>
      </c>
      <c r="F50" s="25"/>
      <c r="G50" s="25"/>
      <c r="H50" s="25"/>
      <c r="I50" s="26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2:65" x14ac:dyDescent="0.3">
      <c r="E51" s="24" t="str">
        <f>B43</f>
        <v>couponBondConditionalFairValueProcess 
[11040]</v>
      </c>
      <c r="F51" s="25"/>
      <c r="G51" s="25"/>
      <c r="H51" s="25"/>
      <c r="I51" s="26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2:65" x14ac:dyDescent="0.3">
      <c r="E52" s="24" t="str">
        <f>[2]!obMake("seed_LandosIntensitySimulation", "int", F41)</f>
        <v>seed_LandosIntensitySimulation 
[15055]</v>
      </c>
      <c r="F52" s="25"/>
      <c r="G52" s="25"/>
      <c r="H52" s="25"/>
      <c r="I52" s="26"/>
      <c r="AK52" s="12"/>
      <c r="AL52" s="12"/>
      <c r="AM52" s="13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</row>
    <row r="53" spans="2:65" x14ac:dyDescent="0.3">
      <c r="E53" s="24" t="str">
        <f>B22</f>
        <v>intensityFunctionSwitchShiftFloor 
[2486]</v>
      </c>
      <c r="F53" s="25"/>
      <c r="G53" s="25"/>
      <c r="H53" s="25"/>
      <c r="I53" s="26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2:65" x14ac:dyDescent="0.3">
      <c r="E54" s="24"/>
      <c r="F54" s="25"/>
      <c r="G54" s="25"/>
      <c r="H54" s="25"/>
      <c r="I54" s="26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</row>
    <row r="55" spans="2:65" x14ac:dyDescent="0.3">
      <c r="E55" s="27" t="s">
        <v>17</v>
      </c>
      <c r="F55" s="25"/>
      <c r="G55" s="25"/>
      <c r="H55" s="25"/>
      <c r="I55" s="26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2:65" x14ac:dyDescent="0.3">
      <c r="E56" s="24" t="str">
        <f>[2]!obMake("npvAndDefaultIntensityFunctionSimulationCB","main.net.finmath.antonsporrer.masterthesis.montecarlo.cva.NPVAndDefaultsimulation.NPVAndDefaultIntensityFunctionSimulation", E50:E53)</f>
        <v>npvAndDefaultIntensityFunctionSimulationCB 
[15062]</v>
      </c>
      <c r="F56" s="25"/>
      <c r="G56" s="25"/>
      <c r="H56" s="25"/>
      <c r="I56" s="26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2:65" ht="15" thickBot="1" x14ac:dyDescent="0.35">
      <c r="E57" s="31"/>
      <c r="F57" s="32"/>
      <c r="G57" s="32"/>
      <c r="H57" s="32"/>
      <c r="I57" s="33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2:65" ht="15" thickBot="1" x14ac:dyDescent="0.35"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</row>
    <row r="59" spans="2:65" x14ac:dyDescent="0.3">
      <c r="B59" s="9" t="s">
        <v>48</v>
      </c>
      <c r="E59" s="20" t="s">
        <v>49</v>
      </c>
      <c r="F59" s="21"/>
      <c r="G59" s="21"/>
      <c r="H59" s="22" t="s">
        <v>39</v>
      </c>
      <c r="I59" s="34"/>
      <c r="K59" s="9" t="s">
        <v>50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2:65" x14ac:dyDescent="0.3">
      <c r="E60" s="24"/>
      <c r="F60" s="25"/>
      <c r="G60" s="25"/>
      <c r="H60" s="25"/>
      <c r="I60" s="26"/>
      <c r="K60" s="40" t="str">
        <f>[2]!obMake("paymentDatesFixingDatesSwap", "double[]",L60:U60)</f>
        <v>paymentDatesFixingDatesSwap 
[2453]</v>
      </c>
      <c r="L60" s="11">
        <v>1</v>
      </c>
      <c r="M60" s="11">
        <v>2</v>
      </c>
      <c r="N60" s="11">
        <v>3</v>
      </c>
      <c r="O60" s="11">
        <v>4</v>
      </c>
      <c r="P60" s="11">
        <v>5</v>
      </c>
      <c r="Q60" s="11">
        <v>6</v>
      </c>
      <c r="R60" s="11">
        <v>7</v>
      </c>
      <c r="S60" s="11">
        <v>8</v>
      </c>
      <c r="T60" s="11">
        <v>9</v>
      </c>
      <c r="U60" s="11">
        <v>10</v>
      </c>
      <c r="V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</row>
    <row r="61" spans="2:65" x14ac:dyDescent="0.3">
      <c r="B61" s="10" t="s">
        <v>2</v>
      </c>
      <c r="E61" s="27" t="s">
        <v>2</v>
      </c>
      <c r="F61" s="25"/>
      <c r="G61" s="25"/>
      <c r="H61" s="10" t="s">
        <v>2</v>
      </c>
      <c r="I61" s="26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</row>
    <row r="62" spans="2:65" x14ac:dyDescent="0.3">
      <c r="B62" t="str">
        <f>H28</f>
        <v>hullWhiteModel 
[11038]</v>
      </c>
      <c r="E62" s="24" t="str">
        <f>B37</f>
        <v>hullWhiteModel 
[11038]</v>
      </c>
      <c r="F62" s="25"/>
      <c r="G62" s="25"/>
      <c r="H62" t="str">
        <f>[2]!obCall("productProcessSwapCorr", E80, "getProductProcess", )</f>
        <v>productProcessSwapCorr 
[15058]</v>
      </c>
      <c r="I62" s="26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</row>
    <row r="63" spans="2:65" x14ac:dyDescent="0.3">
      <c r="B63" t="str">
        <f>K60</f>
        <v>paymentDatesFixingDatesSwap 
[2453]</v>
      </c>
      <c r="E63" s="24" t="str">
        <f>B67</f>
        <v>swapConditionalFairValueProcess 
[13092]</v>
      </c>
      <c r="F63" s="25"/>
      <c r="G63" s="25"/>
      <c r="I63" s="26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2:65" x14ac:dyDescent="0.3">
      <c r="B64" t="str">
        <f>[2]!obMake("swapRate", "double",C64)</f>
        <v>swapRate 
[13091]</v>
      </c>
      <c r="C64" s="11">
        <v>-0.01</v>
      </c>
      <c r="E64" s="24" t="str">
        <f>J25</f>
        <v>cirModel 
[22100]</v>
      </c>
      <c r="F64" s="25"/>
      <c r="G64" s="25"/>
      <c r="H64" s="28" t="s">
        <v>24</v>
      </c>
      <c r="I64" s="26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2:65" x14ac:dyDescent="0.3">
      <c r="E65" s="24" t="str">
        <f>E23</f>
        <v>correlation 
[20161]</v>
      </c>
      <c r="F65" s="25"/>
      <c r="G65" s="25"/>
      <c r="H65" s="25" t="str">
        <f>[2]!obCall("productValueSwapRV", H62, "getFairValue", [2]!obMake("", "int", 0))</f>
        <v>productValueSwapRV 
[15060]</v>
      </c>
      <c r="I65" s="26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</row>
    <row r="66" spans="2:65" x14ac:dyDescent="0.3">
      <c r="B66" s="10" t="s">
        <v>17</v>
      </c>
      <c r="E66" s="24" t="str">
        <f>E41</f>
        <v>seed2 
[15056]</v>
      </c>
      <c r="F66" s="25"/>
      <c r="G66" s="25"/>
      <c r="H66" s="25"/>
      <c r="I66" s="26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</row>
    <row r="67" spans="2:65" x14ac:dyDescent="0.3">
      <c r="B67" t="str">
        <f>[2]!obMake("swapConditionalFairValueProcess", "main.net.finmath.antonsporrer.masterthesis.montecarlo.product.SwapConditionalFairValueProcess",B62:B64 )</f>
        <v>swapConditionalFairValueProcess 
[13092]</v>
      </c>
      <c r="E67" s="24"/>
      <c r="F67" s="25"/>
      <c r="G67" s="25"/>
      <c r="H67" s="28" t="s">
        <v>54</v>
      </c>
      <c r="I67" s="26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</row>
    <row r="68" spans="2:65" x14ac:dyDescent="0.3">
      <c r="E68" s="27" t="s">
        <v>17</v>
      </c>
      <c r="F68" s="25"/>
      <c r="G68" s="25"/>
      <c r="H68" s="25" t="str">
        <f>[2]!obCall("swapValueCorr", H65, "getAverage", )</f>
        <v>swapValueCorr 
[15061]</v>
      </c>
      <c r="I68" s="26">
        <f>[2]!obGet(H68)</f>
        <v>0.22303176833986638</v>
      </c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spans="2:65" x14ac:dyDescent="0.3">
      <c r="E69" s="24" t="str">
        <f>[2]!obMake("npvAndCorrelatedDefaultIntensitySimulationSwap", "main.net.finmath.antonsporrer.masterthesis.montecarlo.cva.NPVAndDefaultsimulation.NPVAndCorrelatedDefaultIntensitySimulation", E62:E66)</f>
        <v>npvAndCorrelatedDefaultIntensitySimulationSwap 
[22101]</v>
      </c>
      <c r="F69" s="25"/>
      <c r="G69" s="25"/>
      <c r="H69" s="25"/>
      <c r="I69" s="26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spans="2:65" x14ac:dyDescent="0.3">
      <c r="E70" s="24"/>
      <c r="F70" s="25"/>
      <c r="G70" s="25"/>
      <c r="H70" s="25"/>
      <c r="I70" s="26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</row>
    <row r="71" spans="2:65" x14ac:dyDescent="0.3">
      <c r="E71" s="47" t="s">
        <v>52</v>
      </c>
      <c r="F71" s="25"/>
      <c r="G71" s="25"/>
      <c r="H71" s="25"/>
      <c r="I71" s="26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2:65" x14ac:dyDescent="0.3">
      <c r="E72" s="24"/>
      <c r="F72" s="25"/>
      <c r="G72" s="25"/>
      <c r="H72" s="25"/>
      <c r="I72" s="26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</row>
    <row r="73" spans="2:65" x14ac:dyDescent="0.3">
      <c r="E73" s="27" t="s">
        <v>2</v>
      </c>
      <c r="F73" s="25"/>
      <c r="G73" s="25"/>
      <c r="H73" s="25"/>
      <c r="I73" s="26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2:65" x14ac:dyDescent="0.3">
      <c r="E74" s="24" t="str">
        <f>B37</f>
        <v>hullWhiteModel 
[11038]</v>
      </c>
      <c r="F74" s="25"/>
      <c r="G74" s="25"/>
      <c r="H74" s="25"/>
      <c r="I74" s="26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2:65" x14ac:dyDescent="0.3">
      <c r="E75" s="24" t="str">
        <f>B67</f>
        <v>swapConditionalFairValueProcess 
[13092]</v>
      </c>
      <c r="F75" s="25"/>
      <c r="G75" s="25"/>
      <c r="H75" s="25"/>
      <c r="I75" s="26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2:65" x14ac:dyDescent="0.3">
      <c r="E76" s="24" t="str">
        <f>E41</f>
        <v>seed2 
[15056]</v>
      </c>
      <c r="F76" s="25"/>
      <c r="G76" s="25"/>
      <c r="H76" s="25"/>
      <c r="I76" s="26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2:65" x14ac:dyDescent="0.3">
      <c r="E77" s="24" t="str">
        <f>B22</f>
        <v>intensityFunctionSwitchShiftFloor 
[2486]</v>
      </c>
      <c r="F77" s="25"/>
      <c r="G77" s="25"/>
      <c r="H77" s="25"/>
      <c r="I77" s="26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2:65" x14ac:dyDescent="0.3">
      <c r="E78" s="24"/>
      <c r="F78" s="25"/>
      <c r="G78" s="25"/>
      <c r="H78" s="25"/>
      <c r="I78" s="26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2:65" x14ac:dyDescent="0.3">
      <c r="E79" s="27" t="s">
        <v>17</v>
      </c>
      <c r="F79" s="25"/>
      <c r="G79" s="25"/>
      <c r="H79" s="25"/>
      <c r="I79" s="26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2:65" ht="15" thickBot="1" x14ac:dyDescent="0.35">
      <c r="E80" s="31" t="str">
        <f>[2]!obMake("npvAndDefaultIntensityFunctionSimulationForSwap","main.net.finmath.antonsporrer.masterthesis.montecarlo.cva.NPVAndDefaultsimulation.NPVAndDefaultIntensityFunctionSimulation", E74:E77)</f>
        <v>npvAndDefaultIntensityFunctionSimulationForSwap 
[15057]</v>
      </c>
      <c r="F80" s="32"/>
      <c r="G80" s="32"/>
      <c r="H80" s="32"/>
      <c r="I80" s="33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2:65" x14ac:dyDescent="0.3"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2:65" x14ac:dyDescent="0.3"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2:65" x14ac:dyDescent="0.3"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2:65" x14ac:dyDescent="0.3">
      <c r="B84" s="9" t="s">
        <v>41</v>
      </c>
      <c r="E84" s="9" t="s">
        <v>42</v>
      </c>
      <c r="H84" s="9" t="s">
        <v>38</v>
      </c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2:65" x14ac:dyDescent="0.3"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</row>
    <row r="86" spans="2:65" ht="15" thickBot="1" x14ac:dyDescent="0.35"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</row>
    <row r="87" spans="2:65" x14ac:dyDescent="0.3">
      <c r="B87" s="9" t="s">
        <v>51</v>
      </c>
      <c r="C87" s="9"/>
      <c r="E87" s="20" t="s">
        <v>45</v>
      </c>
      <c r="F87" s="22"/>
      <c r="G87" s="21"/>
      <c r="H87" s="51" t="s">
        <v>45</v>
      </c>
      <c r="I87" s="52"/>
      <c r="J87" s="53"/>
    </row>
    <row r="88" spans="2:65" x14ac:dyDescent="0.3">
      <c r="E88" s="24"/>
      <c r="F88" s="25"/>
      <c r="G88" s="25"/>
      <c r="H88" s="25"/>
      <c r="I88" s="25"/>
      <c r="J88" s="54"/>
    </row>
    <row r="89" spans="2:65" x14ac:dyDescent="0.3">
      <c r="B89" s="10" t="s">
        <v>2</v>
      </c>
      <c r="C89" s="10"/>
      <c r="E89" s="27" t="s">
        <v>2</v>
      </c>
      <c r="F89" s="28"/>
      <c r="G89" s="25"/>
      <c r="H89" s="28" t="s">
        <v>2</v>
      </c>
      <c r="I89" s="28"/>
      <c r="J89" s="54"/>
    </row>
    <row r="90" spans="2:65" x14ac:dyDescent="0.3">
      <c r="B90" s="12" t="str">
        <f>[2]!obMake("lossGivenDefault1", "double", C90)</f>
        <v>lossGivenDefault1 
[2472]</v>
      </c>
      <c r="C90" s="11">
        <v>1</v>
      </c>
      <c r="E90" s="41" t="str">
        <f xml:space="preserve"> [2]!obCall("integrationMethodEnum1_1", "main.net.finmath.antonsporrer.masterthesis.integration.Integration$IntegrationMethod", "valueOf",[2]!obMake("","String", F90))</f>
        <v>integrationMethodEnum1_1 
[2463]</v>
      </c>
      <c r="F90" s="48" t="s">
        <v>23</v>
      </c>
      <c r="G90" s="25"/>
      <c r="H90" s="17" t="str">
        <f xml:space="preserve"> [2]!obCall("integrationMethodEnum1_2", "main.net.finmath.antonsporrer.masterthesis.integration.Integration$IntegrationMethod", "valueOf",[2]!obMake("","String", I90))</f>
        <v>integrationMethodEnum1_2 
[9084]</v>
      </c>
      <c r="I90" s="48" t="s">
        <v>23</v>
      </c>
      <c r="J90" s="54"/>
    </row>
    <row r="91" spans="2:65" x14ac:dyDescent="0.3">
      <c r="E91" s="24"/>
      <c r="F91" s="17"/>
      <c r="G91" s="25"/>
      <c r="H91" s="25"/>
      <c r="I91" s="17"/>
      <c r="J91" s="54"/>
    </row>
    <row r="92" spans="2:65" x14ac:dyDescent="0.3">
      <c r="B92" s="10" t="s">
        <v>17</v>
      </c>
      <c r="C92" s="12"/>
      <c r="E92" s="27" t="s">
        <v>24</v>
      </c>
      <c r="F92" s="17"/>
      <c r="G92" s="25"/>
      <c r="H92" s="28" t="s">
        <v>24</v>
      </c>
      <c r="I92" s="17"/>
      <c r="J92" s="54"/>
    </row>
    <row r="93" spans="2:65" x14ac:dyDescent="0.3">
      <c r="B93" t="str">
        <f>[2]!obMake("intensityBasedCVA1", "main.net.finmath.antonsporrer.masterthesis.montecarlo.cva.IntensityBasedCVA", B90)</f>
        <v>intensityBasedCVA1 
[2487]</v>
      </c>
      <c r="E93" s="24" t="str">
        <f>[2]!obCall("cvaRandomVariable1_1", B93, "getCVA", E44, E90  )</f>
        <v>cvaRandomVariable1_1 
[24034]</v>
      </c>
      <c r="F93" s="25"/>
      <c r="G93" s="25"/>
      <c r="H93" s="25" t="str">
        <f>[2]!obCall("cvaRandomVariable1_2", B93, "getCVA", E69, H90  )</f>
        <v>cvaRandomVariable1_2 
[22562]</v>
      </c>
      <c r="I93" s="25"/>
      <c r="J93" s="54"/>
    </row>
    <row r="94" spans="2:65" x14ac:dyDescent="0.3">
      <c r="E94" s="24"/>
      <c r="F94" s="25"/>
      <c r="G94" s="25"/>
      <c r="H94" s="25"/>
      <c r="I94" s="25"/>
      <c r="J94" s="54"/>
    </row>
    <row r="95" spans="2:65" x14ac:dyDescent="0.3">
      <c r="E95" s="27" t="s">
        <v>22</v>
      </c>
      <c r="F95" s="28"/>
      <c r="G95" s="25"/>
      <c r="H95" s="28" t="s">
        <v>22</v>
      </c>
      <c r="I95" s="28"/>
      <c r="J95" s="54"/>
    </row>
    <row r="96" spans="2:65" x14ac:dyDescent="0.3">
      <c r="E96" s="24" t="str">
        <f>[2]!obCall("cvaValue1_1", E93, "getAverage")</f>
        <v>cvaValue1_1 
[24035]</v>
      </c>
      <c r="F96" s="49">
        <f>[2]!obGet(E96)</f>
        <v>0.17218183029229564</v>
      </c>
      <c r="G96" s="25"/>
      <c r="H96" s="25" t="str">
        <f>[2]!obCall("cvaValue1_2", H93, "getAverage")</f>
        <v>cvaValue1_2 
[22563]</v>
      </c>
      <c r="I96" s="49">
        <f>[2]!obGet(H96)</f>
        <v>3.515581755559518E-2</v>
      </c>
      <c r="J96" s="54"/>
    </row>
    <row r="97" spans="2:10" x14ac:dyDescent="0.3">
      <c r="E97" s="24"/>
      <c r="F97" s="25"/>
      <c r="G97" s="25"/>
      <c r="H97" s="25"/>
      <c r="I97" s="25"/>
      <c r="J97" s="54"/>
    </row>
    <row r="98" spans="2:10" x14ac:dyDescent="0.3">
      <c r="E98" s="24"/>
      <c r="F98" s="25"/>
      <c r="G98" s="25"/>
      <c r="H98" s="25"/>
      <c r="I98" s="25"/>
      <c r="J98" s="54"/>
    </row>
    <row r="99" spans="2:10" x14ac:dyDescent="0.3">
      <c r="E99" s="24"/>
      <c r="F99" s="25"/>
      <c r="G99" s="25"/>
      <c r="H99" s="25"/>
      <c r="I99" s="25"/>
      <c r="J99" s="54"/>
    </row>
    <row r="100" spans="2:10" x14ac:dyDescent="0.3">
      <c r="B100" s="13"/>
      <c r="C100" s="12"/>
      <c r="E100" s="47" t="s">
        <v>45</v>
      </c>
      <c r="F100" s="25"/>
      <c r="G100" s="25"/>
      <c r="H100" s="44" t="s">
        <v>45</v>
      </c>
      <c r="I100" s="25"/>
      <c r="J100" s="54"/>
    </row>
    <row r="101" spans="2:10" x14ac:dyDescent="0.3">
      <c r="B101" s="12"/>
      <c r="C101" s="12"/>
      <c r="E101" s="24"/>
      <c r="F101" s="25"/>
      <c r="G101" s="25"/>
      <c r="H101" s="25"/>
      <c r="I101" s="25"/>
      <c r="J101" s="54"/>
    </row>
    <row r="102" spans="2:10" x14ac:dyDescent="0.3">
      <c r="B102" s="12"/>
      <c r="C102" s="12"/>
      <c r="E102" s="27" t="s">
        <v>2</v>
      </c>
      <c r="F102" s="28"/>
      <c r="G102" s="25"/>
      <c r="H102" s="28" t="s">
        <v>2</v>
      </c>
      <c r="I102" s="28"/>
      <c r="J102" s="54"/>
    </row>
    <row r="103" spans="2:10" x14ac:dyDescent="0.3">
      <c r="B103" s="12"/>
      <c r="C103" s="12"/>
      <c r="E103" s="41" t="str">
        <f xml:space="preserve"> [2]!obCall("integrationMethodEnum2_1", "main.net.finmath.antonsporrer.masterthesis.integration.Integration$IntegrationMethod", "valueOf",[2]!obMake("","String", F103))</f>
        <v>integrationMethodEnum2_1 
[2480]</v>
      </c>
      <c r="F103" s="48" t="s">
        <v>23</v>
      </c>
      <c r="G103" s="25"/>
      <c r="H103" s="17" t="str">
        <f xml:space="preserve"> [2]!obCall("integrationMethodEnum2_2", "main.net.finmath.antonsporrer.masterthesis.integration.Integration$IntegrationMethod", "valueOf",[2]!obMake("","String", I103))</f>
        <v>integrationMethodEnum2_2 
[4923]</v>
      </c>
      <c r="I103" s="48" t="s">
        <v>23</v>
      </c>
      <c r="J103" s="54"/>
    </row>
    <row r="104" spans="2:10" x14ac:dyDescent="0.3">
      <c r="B104" s="12"/>
      <c r="C104" s="12"/>
      <c r="E104" s="24"/>
      <c r="F104" s="17"/>
      <c r="G104" s="25"/>
      <c r="H104" s="25"/>
      <c r="I104" s="17"/>
      <c r="J104" s="54"/>
    </row>
    <row r="105" spans="2:10" x14ac:dyDescent="0.3">
      <c r="B105" s="12"/>
      <c r="C105" s="12"/>
      <c r="E105" s="27" t="s">
        <v>24</v>
      </c>
      <c r="F105" s="17"/>
      <c r="G105" s="25"/>
      <c r="H105" s="28" t="s">
        <v>24</v>
      </c>
      <c r="I105" s="17"/>
      <c r="J105" s="54"/>
    </row>
    <row r="106" spans="2:10" x14ac:dyDescent="0.3">
      <c r="B106" s="12"/>
      <c r="C106" s="12"/>
      <c r="E106" s="24" t="str">
        <f>[2]!obCall("cvaRandomVariable2_1", B93, "getCVA", E56, E103  )</f>
        <v>cvaRandomVariable2_1 
[15067]</v>
      </c>
      <c r="F106" s="25"/>
      <c r="G106" s="25"/>
      <c r="H106" s="25" t="str">
        <f>[2]!obCall("cvaRandomVariable1_2", B93, "getCVA", E80, H103  )</f>
        <v>cvaRandomVariable1_2 
[15065]</v>
      </c>
      <c r="I106" s="25"/>
      <c r="J106" s="54"/>
    </row>
    <row r="107" spans="2:10" x14ac:dyDescent="0.3">
      <c r="E107" s="24"/>
      <c r="F107" s="25"/>
      <c r="G107" s="25"/>
      <c r="H107" s="25"/>
      <c r="I107" s="25"/>
      <c r="J107" s="54"/>
    </row>
    <row r="108" spans="2:10" x14ac:dyDescent="0.3">
      <c r="E108" s="27" t="s">
        <v>22</v>
      </c>
      <c r="F108" s="28"/>
      <c r="G108" s="25"/>
      <c r="H108" s="28" t="s">
        <v>22</v>
      </c>
      <c r="I108" s="28"/>
      <c r="J108" s="54"/>
    </row>
    <row r="109" spans="2:10" x14ac:dyDescent="0.3">
      <c r="E109" s="24" t="str">
        <f>[2]!obCall("cvaValue2_1", E106, "getAverage")</f>
        <v>cvaValue2_1 
[15068]</v>
      </c>
      <c r="F109" s="49">
        <f>[2]!obGet(E109)</f>
        <v>0.15458973356557268</v>
      </c>
      <c r="G109" s="25"/>
      <c r="H109" s="25" t="str">
        <f>[2]!obCall("cvaValue2_2", H106, "getAverage")</f>
        <v>cvaValue2_2 
[15066]</v>
      </c>
      <c r="I109" s="49">
        <f>[2]!obGet(H109)</f>
        <v>7.7770241098378087E-2</v>
      </c>
      <c r="J109" s="54"/>
    </row>
    <row r="110" spans="2:10" x14ac:dyDescent="0.3">
      <c r="E110" s="24"/>
      <c r="F110" s="25"/>
      <c r="G110" s="25"/>
      <c r="H110" s="25"/>
      <c r="I110" s="25"/>
      <c r="J110" s="54"/>
    </row>
    <row r="111" spans="2:10" ht="15" thickBot="1" x14ac:dyDescent="0.35">
      <c r="E111" s="31"/>
      <c r="F111" s="32"/>
      <c r="G111" s="32"/>
      <c r="H111" s="50"/>
      <c r="I111" s="50"/>
      <c r="J111" s="55"/>
    </row>
    <row r="113" spans="2:10" ht="15" thickBot="1" x14ac:dyDescent="0.35"/>
    <row r="114" spans="2:10" x14ac:dyDescent="0.3">
      <c r="B114" s="9" t="s">
        <v>46</v>
      </c>
      <c r="E114" s="20" t="s">
        <v>45</v>
      </c>
      <c r="F114" s="21"/>
      <c r="G114" s="21"/>
      <c r="H114" s="22" t="s">
        <v>45</v>
      </c>
      <c r="I114" s="21"/>
      <c r="J114" s="34"/>
    </row>
    <row r="115" spans="2:10" x14ac:dyDescent="0.3">
      <c r="E115" s="24"/>
      <c r="F115" s="25"/>
      <c r="G115" s="25"/>
      <c r="H115" s="25"/>
      <c r="I115" s="25"/>
      <c r="J115" s="26"/>
    </row>
    <row r="116" spans="2:10" x14ac:dyDescent="0.3">
      <c r="B116" s="10" t="s">
        <v>53</v>
      </c>
      <c r="E116" s="27" t="s">
        <v>2</v>
      </c>
      <c r="F116" s="28"/>
      <c r="G116" s="25"/>
      <c r="H116" s="28" t="s">
        <v>2</v>
      </c>
      <c r="I116" s="28"/>
      <c r="J116" s="26"/>
    </row>
    <row r="117" spans="2:10" x14ac:dyDescent="0.3">
      <c r="B117" t="str">
        <f>B90</f>
        <v>lossGivenDefault1 
[2472]</v>
      </c>
      <c r="E117" s="24" t="str">
        <f>[2]!obMake("penaltyFactorCouponBondCorrelatedIntensity", "double", F117)</f>
        <v>penaltyFactorCouponBondCorrelatedIntensity 
[9076]</v>
      </c>
      <c r="F117" s="25">
        <v>100</v>
      </c>
      <c r="G117" s="25"/>
      <c r="H117" s="25" t="str">
        <f>[2]!obMake("penaltyFactorSwapCorrelatedIntensity", "double", I117)</f>
        <v>penaltyFactorSwapCorrelatedIntensity 
[9078]</v>
      </c>
      <c r="I117" s="25">
        <v>100</v>
      </c>
      <c r="J117" s="26"/>
    </row>
    <row r="118" spans="2:10" x14ac:dyDescent="0.3">
      <c r="E118" s="24"/>
      <c r="F118" s="25"/>
      <c r="G118" s="25"/>
      <c r="H118" s="25"/>
      <c r="I118" s="25"/>
      <c r="J118" s="26"/>
    </row>
    <row r="119" spans="2:10" x14ac:dyDescent="0.3">
      <c r="B119" s="10" t="s">
        <v>17</v>
      </c>
      <c r="E119" s="27" t="s">
        <v>54</v>
      </c>
      <c r="F119" s="25"/>
      <c r="G119" s="25"/>
      <c r="H119" s="28" t="s">
        <v>54</v>
      </c>
      <c r="I119" s="25"/>
      <c r="J119" s="26"/>
    </row>
    <row r="120" spans="2:10" x14ac:dyDescent="0.3">
      <c r="B120" t="str">
        <f>[2]!obMake("constraintWorstCaseCVA","main.net.finmath.antonsporrer.masterthesis.montecarlo.cva.ConstrainedWorstCaseCVA", B117)</f>
        <v>constraintWorstCaseCVA 
[4880]</v>
      </c>
      <c r="E120" s="24" t="str">
        <f>[2]!obCall("cwcCVACouponCorr", B120, "getConstrainedWorstCaseCVA",E44,E117)</f>
        <v>cwcCVACouponCorr 
[22104]</v>
      </c>
      <c r="F120" s="49">
        <f>[2]!obGet(E120)</f>
        <v>0.3076665472359193</v>
      </c>
      <c r="G120" s="25"/>
      <c r="H120" s="25" t="str">
        <f>[2]!obCall("cwcCVASwapCorr", B120, "getConstrainedWorstCaseCVA",E69,H117)</f>
        <v>cwcCVASwapCorr 
[22102]</v>
      </c>
      <c r="I120" s="49">
        <f>[2]!obGet(H120)</f>
        <v>6.6609745108728885E-2</v>
      </c>
      <c r="J120" s="26"/>
    </row>
    <row r="121" spans="2:10" x14ac:dyDescent="0.3">
      <c r="E121" s="24"/>
      <c r="F121" s="25"/>
      <c r="G121" s="25"/>
      <c r="H121" s="25"/>
      <c r="I121" s="25"/>
      <c r="J121" s="26"/>
    </row>
    <row r="122" spans="2:10" x14ac:dyDescent="0.3">
      <c r="E122" s="24"/>
      <c r="F122" s="25"/>
      <c r="G122" s="25"/>
      <c r="H122" s="25"/>
      <c r="I122" s="25"/>
      <c r="J122" s="26"/>
    </row>
    <row r="123" spans="2:10" x14ac:dyDescent="0.3">
      <c r="E123" s="24"/>
      <c r="F123" s="25"/>
      <c r="G123" s="25"/>
      <c r="H123" s="25"/>
      <c r="I123" s="25"/>
      <c r="J123" s="26"/>
    </row>
    <row r="124" spans="2:10" x14ac:dyDescent="0.3">
      <c r="E124" s="47" t="s">
        <v>45</v>
      </c>
      <c r="F124" s="25"/>
      <c r="G124" s="25"/>
      <c r="H124" s="44" t="s">
        <v>45</v>
      </c>
      <c r="I124" s="25"/>
      <c r="J124" s="26"/>
    </row>
    <row r="125" spans="2:10" x14ac:dyDescent="0.3">
      <c r="E125" s="24"/>
      <c r="F125" s="25"/>
      <c r="G125" s="25"/>
      <c r="H125" s="25"/>
      <c r="I125" s="25"/>
      <c r="J125" s="26"/>
    </row>
    <row r="126" spans="2:10" x14ac:dyDescent="0.3">
      <c r="E126" s="27" t="s">
        <v>2</v>
      </c>
      <c r="F126" s="28"/>
      <c r="G126" s="25"/>
      <c r="H126" s="28" t="s">
        <v>2</v>
      </c>
      <c r="I126" s="28"/>
      <c r="J126" s="26"/>
    </row>
    <row r="127" spans="2:10" x14ac:dyDescent="0.3">
      <c r="E127" s="24" t="str">
        <f>[2]!obMake("penaltyFactorCouponBondLandosIntensity", "double", F127)</f>
        <v>penaltyFactorCouponBondLandosIntensity 
[4898]</v>
      </c>
      <c r="F127" s="25">
        <v>100</v>
      </c>
      <c r="G127" s="25"/>
      <c r="H127" s="25" t="str">
        <f>[2]!obMake("penaltyFactorSwapLandoIntensity", "double", I127)</f>
        <v>penaltyFactorSwapLandoIntensity 
[9088]</v>
      </c>
      <c r="I127" s="25">
        <v>100</v>
      </c>
      <c r="J127" s="26"/>
    </row>
    <row r="128" spans="2:10" x14ac:dyDescent="0.3">
      <c r="E128" s="24"/>
      <c r="F128" s="25"/>
      <c r="G128" s="25"/>
      <c r="H128" s="25"/>
      <c r="I128" s="25"/>
      <c r="J128" s="26"/>
    </row>
    <row r="129" spans="2:29" x14ac:dyDescent="0.3">
      <c r="E129" s="27" t="s">
        <v>54</v>
      </c>
      <c r="F129" s="25"/>
      <c r="G129" s="25"/>
      <c r="H129" s="28" t="s">
        <v>54</v>
      </c>
      <c r="I129" s="25"/>
      <c r="J129" s="26"/>
    </row>
    <row r="130" spans="2:29" x14ac:dyDescent="0.3">
      <c r="E130" s="24" t="str">
        <f>[2]!obCall("cwcCVACouponLando", B120, "getConstrainedWorstCaseCVA",E56,E127)</f>
        <v>cwcCVACouponLando 
[15063]</v>
      </c>
      <c r="F130" s="49">
        <f>[2]!obGet(E130)</f>
        <v>0.3287784389384053</v>
      </c>
      <c r="G130" s="25"/>
      <c r="H130" s="25" t="str">
        <f>[2]!obCall("cwcCVASwapLando", B120, "getConstrainedWorstCaseCVA",E80,H127)</f>
        <v>cwcCVASwapLando 
[15064]</v>
      </c>
      <c r="I130" s="49">
        <f>[2]!obGet(H130)</f>
        <v>6.788580677306548E-2</v>
      </c>
      <c r="J130" s="26"/>
    </row>
    <row r="131" spans="2:29" x14ac:dyDescent="0.3">
      <c r="E131" s="24"/>
      <c r="F131" s="25"/>
      <c r="G131" s="25"/>
      <c r="H131" s="25"/>
      <c r="I131" s="25"/>
      <c r="J131" s="26"/>
    </row>
    <row r="132" spans="2:29" ht="15" thickBot="1" x14ac:dyDescent="0.35">
      <c r="E132" s="31"/>
      <c r="F132" s="32"/>
      <c r="G132" s="32"/>
      <c r="H132" s="32"/>
      <c r="I132" s="32"/>
      <c r="J132" s="33"/>
    </row>
    <row r="136" spans="2:29" x14ac:dyDescent="0.3">
      <c r="L136" s="9" t="s">
        <v>31</v>
      </c>
    </row>
    <row r="137" spans="2:29" x14ac:dyDescent="0.3">
      <c r="L137" t="str">
        <f>[2]!obCall("productProcessForPlottingAndPricing", E44, "getProductProcess")</f>
        <v>productProcessForPlottingAndPricing 
[22116]</v>
      </c>
    </row>
    <row r="138" spans="2:29" x14ac:dyDescent="0.3">
      <c r="I138" s="9" t="s">
        <v>31</v>
      </c>
    </row>
    <row r="139" spans="2:29" x14ac:dyDescent="0.3">
      <c r="L139" t="str">
        <f>[2]!obCall("valueOfUnderlyingModelFromNPVAndDefault", L137, "getUnderlying",  [2]!obMake("", "int", 0), [2]!obMake("","int", 0))</f>
        <v>valueOfUnderlyingModelFromNPVAndDefault 
[22155]</v>
      </c>
    </row>
    <row r="140" spans="2:29" x14ac:dyDescent="0.3">
      <c r="I140" s="9" t="s">
        <v>15</v>
      </c>
    </row>
    <row r="141" spans="2:29" x14ac:dyDescent="0.3">
      <c r="I141" t="str">
        <f>[2]!obCall("timeDiscretizationFromNPVAndDefault", E44, "getTimeDiscretization")</f>
        <v>timeDiscretizationFromNPVAndDefault 
[22871]</v>
      </c>
      <c r="L141" t="str">
        <f>[2]!obCall("underlyingModelForPlotting", L137, "getUnderlyingModel")</f>
        <v>underlyingModelForPlotting 
[22185]</v>
      </c>
    </row>
    <row r="143" spans="2:29" x14ac:dyDescent="0.3">
      <c r="B143" s="9" t="s">
        <v>20</v>
      </c>
      <c r="X143" s="12"/>
      <c r="Y143" s="12"/>
      <c r="Z143" s="12"/>
      <c r="AA143" s="12"/>
      <c r="AB143" s="12"/>
      <c r="AC143" s="12"/>
    </row>
    <row r="144" spans="2:29" x14ac:dyDescent="0.3">
      <c r="B144" t="str">
        <f>[2]!obMake("meanReversionArrayHW", "double[]",B145:B245)</f>
        <v>meanReversionArrayHW 
[2460]</v>
      </c>
      <c r="C144" s="12"/>
      <c r="D144" t="str">
        <f>[2]!obMake("volatilitesArrayHW", "double[]",D145:D245)</f>
        <v>volatilitesArrayHW 
[2465]</v>
      </c>
      <c r="E144" s="12"/>
      <c r="F144" t="str">
        <f>[2]!obMake("forwardRateArrayHW", "double[]",F145:F149)</f>
        <v>forwardRateArrayHW 
[11037]</v>
      </c>
      <c r="G144" s="12"/>
      <c r="H144" s="12"/>
      <c r="I144" s="14" t="s">
        <v>19</v>
      </c>
      <c r="J144" s="12" t="s">
        <v>21</v>
      </c>
      <c r="L144" s="9" t="s">
        <v>27</v>
      </c>
      <c r="P144" s="9" t="s">
        <v>26</v>
      </c>
      <c r="T144" s="9" t="s">
        <v>28</v>
      </c>
      <c r="Y144" s="9" t="s">
        <v>29</v>
      </c>
      <c r="AC144" s="9" t="s">
        <v>30</v>
      </c>
    </row>
    <row r="145" spans="2:31" x14ac:dyDescent="0.3">
      <c r="B145">
        <v>0.05</v>
      </c>
      <c r="C145" s="12"/>
      <c r="D145" s="12">
        <v>0.03</v>
      </c>
      <c r="E145" s="12"/>
      <c r="F145" s="11">
        <v>0.02</v>
      </c>
      <c r="G145" s="12"/>
      <c r="H145" s="12"/>
      <c r="I145">
        <v>0</v>
      </c>
      <c r="J145">
        <f>[2]!obGet([2]!obCall("",$I$141, "getTime",[2]!obMake("", "int", I145)))</f>
        <v>0</v>
      </c>
      <c r="M145" t="str">
        <f>[2]!obCall("underlyingModelFromNPVAndDefault"&amp;I145, $L$137, "getUnderlying",  [2]!obMake("", "int", I145), [2]!obMake("","int", 0))</f>
        <v>underlyingModelFromNPVAndDefault0 
[22195]</v>
      </c>
      <c r="N145">
        <f>[2]!obGet([2]!obCall("",M145,"getRealizations"))</f>
        <v>0</v>
      </c>
      <c r="Q145" t="str">
        <f>[2]!obCall("zcbondFairPrice"&amp;I145, $L$141, "getZeroCouponBond", [2]!obMake("", "double",J145), [2]!obMake("", "double", $J$245))</f>
        <v>zcbondFairPrice0 
[23741]</v>
      </c>
      <c r="R145">
        <f>[2]!obGet([2]!obCall("", Q145, "getRealizations"))</f>
        <v>0.83862860294620323</v>
      </c>
      <c r="U145" t="str">
        <f>[2]!obCall("couponBondPrice"&amp;I145,  $L$137,"getFairValue", [2]!obMake("","int",I145) )</f>
        <v>couponBondPrice0 
[22656]</v>
      </c>
      <c r="V145">
        <f>[2]!obGet([2]!obCall("",  U145,"getRealizations"))</f>
        <v>0.92249146324082354</v>
      </c>
      <c r="Z145" t="str">
        <f>[2]!obCall("intensity"&amp;I145, $E$44, "getIntensity", [2]!obMake("", "int", I145))</f>
        <v>intensity0 
[22373]</v>
      </c>
      <c r="AA145">
        <f>[2]!obGet([2]!obCall("", Z145, "getRealizations"))</f>
        <v>0.02</v>
      </c>
      <c r="AD145" t="str">
        <f>[2]!obCall("expOfIntegratedIntensity"&amp;I145, $E$44, "getExpOfIntegratedIntensity", [2]!obMake("", "int", I145))</f>
        <v>expOfIntegratedIntensity0 
[22272]</v>
      </c>
      <c r="AE145">
        <f>[2]!obGet([2]!obCall("", AD145, "getRealizations"))</f>
        <v>1</v>
      </c>
    </row>
    <row r="146" spans="2:31" x14ac:dyDescent="0.3">
      <c r="B146">
        <v>0.05</v>
      </c>
      <c r="C146" s="12"/>
      <c r="D146" s="12">
        <v>0.03</v>
      </c>
      <c r="E146" s="12"/>
      <c r="F146" s="11">
        <v>0.02</v>
      </c>
      <c r="G146" s="12"/>
      <c r="I146">
        <v>1</v>
      </c>
      <c r="J146">
        <f>[2]!obGet([2]!obCall("",$I$141, "getTime",[2]!obMake("", "int", I146)))</f>
        <v>9.9999999999999992E-2</v>
      </c>
      <c r="M146" t="str">
        <f>[2]!obCall("underlyingModelFromNPVAndDefault"&amp;I146, $L$137, "getUnderlying",  [2]!obMake("", "int", I146), [2]!obMake("","int", 0))</f>
        <v>underlyingModelFromNPVAndDefault1 
[23161]</v>
      </c>
      <c r="N146">
        <f>[2]!obGet([2]!obCall("",M146,"getRealizations"))</f>
        <v>-9.2920560859054008E-3</v>
      </c>
      <c r="Q146" t="str">
        <f>[2]!obCall("zcbondFairPrice"&amp;I146, $L$141, "getZeroCouponBond", [2]!obMake("", "double",J146), [2]!obMake("", "double", $J$245))</f>
        <v>zcbondFairPrice1 
[23982]</v>
      </c>
      <c r="R146">
        <f>[2]!obGet([2]!obCall("", Q146, "getRealizations"))</f>
        <v>0.90104806966109341</v>
      </c>
      <c r="U146" t="str">
        <f>[2]!obCall("couponBondPrice"&amp;I146,  $L$137,"getFairValue", [2]!obMake("","int",I146) )</f>
        <v>couponBondPrice1 
[22393]</v>
      </c>
      <c r="V146">
        <f>[2]!obGet([2]!obCall("",  U146,"getRealizations"))</f>
        <v>0.99115287662720275</v>
      </c>
      <c r="Z146" t="str">
        <f>[2]!obCall("intensity"&amp;I146, $E$44, "getIntensity", [2]!obMake("", "int", I146))</f>
        <v>intensity1 
[22910]</v>
      </c>
      <c r="AA146">
        <f>[2]!obGet([2]!obCall("", Z146, "getRealizations"))</f>
        <v>1.7783534010430126E-2</v>
      </c>
      <c r="AD146" t="str">
        <f>[2]!obCall("expOfIntegratedIntensity"&amp;I146, $E$44, "getExpOfIntegratedIntensity", [2]!obMake("", "int", I146))</f>
        <v>expOfIntegratedIntensity1 
[22988]</v>
      </c>
      <c r="AE146">
        <f>[2]!obGet([2]!obCall("", AD146, "getRealizations"))</f>
        <v>1.001890962319097</v>
      </c>
    </row>
    <row r="147" spans="2:31" x14ac:dyDescent="0.3">
      <c r="B147">
        <v>0.05</v>
      </c>
      <c r="D147" s="12">
        <v>0.03</v>
      </c>
      <c r="F147" s="11">
        <v>0.01</v>
      </c>
      <c r="I147">
        <v>2</v>
      </c>
      <c r="J147">
        <f>[2]!obGet([2]!obCall("",$I$141, "getTime",[2]!obMake("", "int", I147)))</f>
        <v>0.19999999999999998</v>
      </c>
      <c r="M147" t="str">
        <f>[2]!obCall("underlyingModelFromNPVAndDefault"&amp;I147, $L$137, "getUnderlying",  [2]!obMake("", "int", I147), [2]!obMake("","int", 0))</f>
        <v>underlyingModelFromNPVAndDefault2 
[22381]</v>
      </c>
      <c r="N147">
        <f>[2]!obGet([2]!obCall("",M147,"getRealizations"))</f>
        <v>-1.5580195765478182E-2</v>
      </c>
      <c r="Q147" t="str">
        <f>[2]!obCall("zcbondFairPrice"&amp;I147, $L$141, "getZeroCouponBond", [2]!obMake("", "double",J147), [2]!obMake("", "double", $J$245))</f>
        <v>zcbondFairPrice2 
[23947]</v>
      </c>
      <c r="R147">
        <f>[2]!obGet([2]!obCall("", Q147, "getRealizations"))</f>
        <v>0.94480692180864678</v>
      </c>
      <c r="U147" t="str">
        <f>[2]!obCall("couponBondPrice"&amp;I147,  $L$137,"getFairValue", [2]!obMake("","int",I147) )</f>
        <v>couponBondPrice2 
[22756]</v>
      </c>
      <c r="V147">
        <f>[2]!obGet([2]!obCall("",  U147,"getRealizations"))</f>
        <v>1.0392876139895115</v>
      </c>
      <c r="Z147" t="str">
        <f>[2]!obCall("intensity"&amp;I147, $E$44, "getIntensity", [2]!obMake("", "int", I147))</f>
        <v>intensity2 
[22681]</v>
      </c>
      <c r="AA147">
        <f>[2]!obGet([2]!obCall("", Z147, "getRealizations"))</f>
        <v>1.6703719279092397E-2</v>
      </c>
      <c r="AD147" t="str">
        <f>[2]!obCall("expOfIntegratedIntensity"&amp;I147, $E$44, "getExpOfIntegratedIntensity", [2]!obMake("", "int", I147))</f>
        <v>expOfIntegratedIntensity2 
[22124]</v>
      </c>
      <c r="AE147">
        <f>[2]!obGet([2]!obCall("", AD147, "getRealizations"))</f>
        <v>1.0036200760695437</v>
      </c>
    </row>
    <row r="148" spans="2:31" x14ac:dyDescent="0.3">
      <c r="B148">
        <v>0.05</v>
      </c>
      <c r="C148" s="12"/>
      <c r="D148" s="12">
        <v>0.03</v>
      </c>
      <c r="E148" s="12"/>
      <c r="F148" s="11">
        <v>0.02</v>
      </c>
      <c r="G148" s="12"/>
      <c r="H148" s="12"/>
      <c r="I148">
        <v>3</v>
      </c>
      <c r="J148">
        <f>[2]!obGet([2]!obCall("",$I$141, "getTime",[2]!obMake("", "int", I148)))</f>
        <v>0.3</v>
      </c>
      <c r="M148" t="str">
        <f>[2]!obCall("underlyingModelFromNPVAndDefault"&amp;I148, $L$137, "getUnderlying",  [2]!obMake("", "int", I148), [2]!obMake("","int", 0))</f>
        <v>underlyingModelFromNPVAndDefault3 
[23273]</v>
      </c>
      <c r="N148">
        <f>[2]!obGet([2]!obCall("",M148,"getRealizations"))</f>
        <v>-9.2052065664759899E-3</v>
      </c>
      <c r="Q148" t="str">
        <f>[2]!obCall("zcbondFairPrice"&amp;I148, $L$141, "getZeroCouponBond", [2]!obMake("", "double",J148), [2]!obMake("", "double", $J$245))</f>
        <v>zcbondFairPrice3 
[23862]</v>
      </c>
      <c r="R148">
        <f>[2]!obGet([2]!obCall("", Q148, "getRealizations"))</f>
        <v>0.89815112484113557</v>
      </c>
      <c r="U148" t="str">
        <f>[2]!obCall("couponBondPrice"&amp;I148,  $L$137,"getFairValue", [2]!obMake("","int",I148) )</f>
        <v>couponBondPrice3 
[23263]</v>
      </c>
      <c r="V148">
        <f>[2]!obGet([2]!obCall("",  U148,"getRealizations"))</f>
        <v>0.98796623732524913</v>
      </c>
      <c r="Z148" t="str">
        <f>[2]!obCall("intensity"&amp;I148, $E$44, "getIntensity", [2]!obMake("", "int", I148))</f>
        <v>intensity3 
[22496]</v>
      </c>
      <c r="AA148">
        <f>[2]!obGet([2]!obCall("", Z148, "getRealizations"))</f>
        <v>1.7408686755384109E-2</v>
      </c>
      <c r="AD148" t="str">
        <f>[2]!obCall("expOfIntegratedIntensity"&amp;I148, $E$44, "getExpOfIntegratedIntensity", [2]!obMake("", "int", I148))</f>
        <v>expOfIntegratedIntensity3 
[22270]</v>
      </c>
      <c r="AE148">
        <f>[2]!obGet([2]!obCall("", AD148, "getRealizations"))</f>
        <v>1.0053333315127968</v>
      </c>
    </row>
    <row r="149" spans="2:31" x14ac:dyDescent="0.3">
      <c r="B149">
        <v>0.05</v>
      </c>
      <c r="C149" s="17"/>
      <c r="D149" s="12">
        <v>0.03</v>
      </c>
      <c r="E149" s="12"/>
      <c r="F149" s="11">
        <v>0.01</v>
      </c>
      <c r="G149" s="12"/>
      <c r="H149" s="12"/>
      <c r="I149">
        <v>4</v>
      </c>
      <c r="J149">
        <f>[2]!obGet([2]!obCall("",$I$141, "getTime",[2]!obMake("", "int", I149)))</f>
        <v>0.39999999999999997</v>
      </c>
      <c r="M149" t="str">
        <f>[2]!obCall("underlyingModelFromNPVAndDefault"&amp;I149, $L$137, "getUnderlying",  [2]!obMake("", "int", I149), [2]!obMake("","int", 0))</f>
        <v>underlyingModelFromNPVAndDefault4 
[23022]</v>
      </c>
      <c r="N149">
        <f>[2]!obGet([2]!obCall("",M149,"getRealizations"))</f>
        <v>-2.2171285970754755E-3</v>
      </c>
      <c r="Q149" t="str">
        <f>[2]!obCall("zcbondFairPrice"&amp;I149, $L$141, "getZeroCouponBond", [2]!obMake("", "double",J149), [2]!obMake("", "double", $J$245))</f>
        <v>zcbondFairPrice4 
[23641]</v>
      </c>
      <c r="R149">
        <f>[2]!obGet([2]!obCall("", Q149, "getRealizations"))</f>
        <v>0.85051765024950088</v>
      </c>
      <c r="U149" t="str">
        <f>[2]!obCall("couponBondPrice"&amp;I149,  $L$137,"getFairValue", [2]!obMake("","int",I149) )</f>
        <v>couponBondPrice4 
[22224]</v>
      </c>
      <c r="V149">
        <f>[2]!obGet([2]!obCall("",  U149,"getRealizations"))</f>
        <v>0.93556941527445092</v>
      </c>
      <c r="Z149" t="str">
        <f>[2]!obCall("intensity"&amp;I149, $E$44, "getIntensity", [2]!obMake("", "int", I149))</f>
        <v>intensity4 
[22205]</v>
      </c>
      <c r="AA149">
        <f>[2]!obGet([2]!obCall("", Z149, "getRealizations"))</f>
        <v>1.8855867642698292E-2</v>
      </c>
      <c r="AD149" t="str">
        <f>[2]!obCall("expOfIntegratedIntensity"&amp;I149, $E$44, "getExpOfIntegratedIntensity", [2]!obMake("", "int", I149))</f>
        <v>expOfIntegratedIntensity4 
[22631]</v>
      </c>
      <c r="AE149">
        <f>[2]!obGet([2]!obCall("", AD149, "getRealizations"))</f>
        <v>1.0071578834414101</v>
      </c>
    </row>
    <row r="150" spans="2:31" x14ac:dyDescent="0.3">
      <c r="B150">
        <v>0.05</v>
      </c>
      <c r="C150" s="17"/>
      <c r="D150" s="12">
        <v>0.03</v>
      </c>
      <c r="E150" s="12"/>
      <c r="F150" s="12"/>
      <c r="G150" s="12"/>
      <c r="H150" s="12"/>
      <c r="I150">
        <v>5</v>
      </c>
      <c r="J150">
        <f>[2]!obGet([2]!obCall("",$I$141, "getTime",[2]!obMake("", "int", I150)))</f>
        <v>0.5</v>
      </c>
      <c r="M150" t="str">
        <f>[2]!obCall("underlyingModelFromNPVAndDefault"&amp;I150, $L$137, "getUnderlying",  [2]!obMake("", "int", I150), [2]!obMake("","int", 0))</f>
        <v>underlyingModelFromNPVAndDefault5 
[23282]</v>
      </c>
      <c r="N150">
        <f>[2]!obGet([2]!obCall("",M150,"getRealizations"))</f>
        <v>-2.4846440061066437E-3</v>
      </c>
      <c r="Q150" t="str">
        <f>[2]!obCall("zcbondFairPrice"&amp;I150, $L$141, "getZeroCouponBond", [2]!obMake("", "double",J150), [2]!obMake("", "double", $J$245))</f>
        <v>zcbondFairPrice5 
[23583]</v>
      </c>
      <c r="R150">
        <f>[2]!obGet([2]!obCall("", Q150, "getRealizations"))</f>
        <v>0.8516086621221991</v>
      </c>
      <c r="U150" t="str">
        <f>[2]!obCall("couponBondPrice"&amp;I150,  $L$137,"getFairValue", [2]!obMake("","int",I150) )</f>
        <v>couponBondPrice5 
[22485]</v>
      </c>
      <c r="V150">
        <f>[2]!obGet([2]!obCall("",  U150,"getRealizations"))</f>
        <v>0.93676952833441907</v>
      </c>
      <c r="Z150" t="str">
        <f>[2]!obCall("intensity"&amp;I150, $E$44, "getIntensity", [2]!obMake("", "int", I150))</f>
        <v>intensity5 
[22876]</v>
      </c>
      <c r="AA150">
        <f>[2]!obGet([2]!obCall("", Z150, "getRealizations"))</f>
        <v>1.763605642459292E-2</v>
      </c>
      <c r="AD150" t="str">
        <f>[2]!obCall("expOfIntegratedIntensity"&amp;I150, $E$44, "getExpOfIntegratedIntensity", [2]!obMake("", "int", I150))</f>
        <v>expOfIntegratedIntensity5 
[22476]</v>
      </c>
      <c r="AE150">
        <f>[2]!obGet([2]!obCall("", AD150, "getRealizations"))</f>
        <v>1.0089972174023218</v>
      </c>
    </row>
    <row r="151" spans="2:31" x14ac:dyDescent="0.3">
      <c r="B151">
        <v>0.05</v>
      </c>
      <c r="C151" s="17"/>
      <c r="D151" s="12">
        <v>0.03</v>
      </c>
      <c r="E151" s="12"/>
      <c r="F151" s="12"/>
      <c r="G151" s="12"/>
      <c r="H151" s="12"/>
      <c r="I151">
        <v>6</v>
      </c>
      <c r="J151">
        <f>[2]!obGet([2]!obCall("",$I$141, "getTime",[2]!obMake("", "int", I151)))</f>
        <v>0.6</v>
      </c>
      <c r="M151" t="str">
        <f>[2]!obCall("underlyingModelFromNPVAndDefault"&amp;I151, $L$137, "getUnderlying",  [2]!obMake("", "int", I151), [2]!obMake("","int", 0))</f>
        <v>underlyingModelFromNPVAndDefault6 
[23064]</v>
      </c>
      <c r="N151">
        <f>[2]!obGet([2]!obCall("",M151,"getRealizations"))</f>
        <v>6.7674170514392621E-3</v>
      </c>
      <c r="Q151" t="str">
        <f>[2]!obCall("zcbondFairPrice"&amp;I151, $L$141, "getZeroCouponBond", [2]!obMake("", "double",J151), [2]!obMake("", "double", $J$245))</f>
        <v>zcbondFairPrice6 
[23890]</v>
      </c>
      <c r="R151">
        <f>[2]!obGet([2]!obCall("", Q151, "getRealizations"))</f>
        <v>0.79396637225911371</v>
      </c>
      <c r="U151" t="str">
        <f>[2]!obCall("couponBondPrice"&amp;I151,  $L$137,"getFairValue", [2]!obMake("","int",I151) )</f>
        <v>couponBondPrice6 
[22360]</v>
      </c>
      <c r="V151">
        <f>[2]!obGet([2]!obCall("",  U151,"getRealizations"))</f>
        <v>0.8733630094850251</v>
      </c>
      <c r="Z151" t="str">
        <f>[2]!obCall("intensity"&amp;I151, $E$44, "getIntensity", [2]!obMake("", "int", I151))</f>
        <v>intensity6 
[22574]</v>
      </c>
      <c r="AA151">
        <f>[2]!obGet([2]!obCall("", Z151, "getRealizations"))</f>
        <v>1.819393799652292E-2</v>
      </c>
      <c r="AD151" t="str">
        <f>[2]!obCall("expOfIntegratedIntensity"&amp;I151, $E$44, "getExpOfIntegratedIntensity", [2]!obMake("", "int", I151))</f>
        <v>expOfIntegratedIntensity6 
[22305]</v>
      </c>
      <c r="AE151">
        <f>[2]!obGet([2]!obCall("", AD151, "getRealizations"))</f>
        <v>1.0108064557769743</v>
      </c>
    </row>
    <row r="152" spans="2:31" x14ac:dyDescent="0.3">
      <c r="B152">
        <v>0.05</v>
      </c>
      <c r="C152" s="12"/>
      <c r="D152" s="12">
        <v>0.03</v>
      </c>
      <c r="E152" s="16"/>
      <c r="F152" s="12"/>
      <c r="G152" s="12"/>
      <c r="H152" s="12"/>
      <c r="I152">
        <v>7</v>
      </c>
      <c r="J152">
        <f>[2]!obGet([2]!obCall("",$I$141, "getTime",[2]!obMake("", "int", I152)))</f>
        <v>0.7</v>
      </c>
      <c r="M152" t="str">
        <f>[2]!obCall("underlyingModelFromNPVAndDefault"&amp;I152, $L$137, "getUnderlying",  [2]!obMake("", "int", I152), [2]!obMake("","int", 0))</f>
        <v>underlyingModelFromNPVAndDefault7 
[22458]</v>
      </c>
      <c r="N152">
        <f>[2]!obGet([2]!obCall("",M152,"getRealizations"))</f>
        <v>1.4321039510647782E-2</v>
      </c>
      <c r="Q152" t="str">
        <f>[2]!obCall("zcbondFairPrice"&amp;I152, $L$141, "getZeroCouponBond", [2]!obMake("", "double",J152), [2]!obMake("", "double", $J$245))</f>
        <v>zcbondFairPrice7 
[23866]</v>
      </c>
      <c r="R152">
        <f>[2]!obGet([2]!obCall("", Q152, "getRealizations"))</f>
        <v>0.75053696322369712</v>
      </c>
      <c r="U152" t="str">
        <f>[2]!obCall("couponBondPrice"&amp;I152,  $L$137,"getFairValue", [2]!obMake("","int",I152) )</f>
        <v>couponBondPrice7 
[22518]</v>
      </c>
      <c r="V152">
        <f>[2]!obGet([2]!obCall("",  U152,"getRealizations"))</f>
        <v>0.82559065954606681</v>
      </c>
      <c r="Z152" t="str">
        <f>[2]!obCall("intensity"&amp;I152, $E$44, "getIntensity", [2]!obMake("", "int", I152))</f>
        <v>intensity7 
[22550]</v>
      </c>
      <c r="AA152">
        <f>[2]!obGet([2]!obCall("", Z152, "getRealizations"))</f>
        <v>1.9740344415720909E-2</v>
      </c>
      <c r="AD152" t="str">
        <f>[2]!obCall("expOfIntegratedIntensity"&amp;I152, $E$44, "getExpOfIntegratedIntensity", [2]!obMake("", "int", I152))</f>
        <v>expOfIntegratedIntensity7 
[22939]</v>
      </c>
      <c r="AE152">
        <f>[2]!obGet([2]!obCall("", AD152, "getRealizations"))</f>
        <v>1.0127254860054051</v>
      </c>
    </row>
    <row r="153" spans="2:31" x14ac:dyDescent="0.3">
      <c r="B153">
        <v>0.05</v>
      </c>
      <c r="C153" s="12"/>
      <c r="D153" s="12">
        <v>0.03</v>
      </c>
      <c r="E153" s="12"/>
      <c r="F153" s="12"/>
      <c r="G153" s="12"/>
      <c r="H153" s="12"/>
      <c r="I153">
        <v>8</v>
      </c>
      <c r="J153">
        <f>[2]!obGet([2]!obCall("",$I$141, "getTime",[2]!obMake("", "int", I153)))</f>
        <v>0.79999999999999993</v>
      </c>
      <c r="M153" t="str">
        <f>[2]!obCall("underlyingModelFromNPVAndDefault"&amp;I153, $L$137, "getUnderlying",  [2]!obMake("", "int", I153), [2]!obMake("","int", 0))</f>
        <v>underlyingModelFromNPVAndDefault8 
[22588]</v>
      </c>
      <c r="N153">
        <f>[2]!obGet([2]!obCall("",M153,"getRealizations"))</f>
        <v>3.3294870289109855E-3</v>
      </c>
      <c r="Q153" t="str">
        <f>[2]!obCall("zcbondFairPrice"&amp;I153, $L$141, "getZeroCouponBond", [2]!obMake("", "double",J153), [2]!obMake("", "double", $J$245))</f>
        <v>zcbondFairPrice8 
[23823]</v>
      </c>
      <c r="R153">
        <f>[2]!obGet([2]!obCall("", Q153, "getRealizations"))</f>
        <v>0.81427029981979526</v>
      </c>
      <c r="U153" t="str">
        <f>[2]!obCall("couponBondPrice"&amp;I153,  $L$137,"getFairValue", [2]!obMake("","int",I153) )</f>
        <v>couponBondPrice8 
[22759]</v>
      </c>
      <c r="V153">
        <f>[2]!obGet([2]!obCall("",  U153,"getRealizations"))</f>
        <v>0.89569732980177474</v>
      </c>
      <c r="Z153" t="str">
        <f>[2]!obCall("intensity"&amp;I153, $E$44, "getIntensity", [2]!obMake("", "int", I153))</f>
        <v>intensity8 
[22132]</v>
      </c>
      <c r="AA153">
        <f>[2]!obGet([2]!obCall("", Z153, "getRealizations"))</f>
        <v>1.895315363683157E-2</v>
      </c>
      <c r="AD153" t="str">
        <f>[2]!obCall("expOfIntegratedIntensity"&amp;I153, $E$44, "getExpOfIntegratedIntensity", [2]!obMake("", "int", I153))</f>
        <v>expOfIntegratedIntensity8 
[22798]</v>
      </c>
      <c r="AE153">
        <f>[2]!obGet([2]!obCall("", AD153, "getRealizations"))</f>
        <v>1.0146866771083114</v>
      </c>
    </row>
    <row r="154" spans="2:31" x14ac:dyDescent="0.3">
      <c r="B154">
        <v>0.05</v>
      </c>
      <c r="C154" s="12"/>
      <c r="D154" s="12">
        <v>0.03</v>
      </c>
      <c r="E154" s="12"/>
      <c r="F154" s="12"/>
      <c r="G154" s="12"/>
      <c r="H154" s="12"/>
      <c r="I154">
        <v>9</v>
      </c>
      <c r="J154">
        <f>[2]!obGet([2]!obCall("",$I$141, "getTime",[2]!obMake("", "int", I154)))</f>
        <v>0.9</v>
      </c>
      <c r="M154" t="str">
        <f>[2]!obCall("underlyingModelFromNPVAndDefault"&amp;I154, $L$137, "getUnderlying",  [2]!obMake("", "int", I154), [2]!obMake("","int", 0))</f>
        <v>underlyingModelFromNPVAndDefault9 
[23229]</v>
      </c>
      <c r="N154">
        <f>[2]!obGet([2]!obCall("",M154,"getRealizations"))</f>
        <v>2.6851107775870027E-3</v>
      </c>
      <c r="Q154" t="str">
        <f>[2]!obCall("zcbondFairPrice"&amp;I154, $L$141, "getZeroCouponBond", [2]!obMake("", "double",J154), [2]!obMake("", "double", $J$245))</f>
        <v>zcbondFairPrice9 
[23775]</v>
      </c>
      <c r="R154">
        <f>[2]!obGet([2]!obCall("", Q154, "getRealizations"))</f>
        <v>0.81795329178426657</v>
      </c>
      <c r="U154" t="str">
        <f>[2]!obCall("couponBondPrice"&amp;I154,  $L$137,"getFairValue", [2]!obMake("","int",I154) )</f>
        <v>couponBondPrice9 
[23016]</v>
      </c>
      <c r="V154">
        <f>[2]!obGet([2]!obCall("",  U154,"getRealizations"))</f>
        <v>0.89974862096269326</v>
      </c>
      <c r="Z154" t="str">
        <f>[2]!obCall("intensity"&amp;I154, $E$44, "getIntensity", [2]!obMake("", "int", I154))</f>
        <v>intensity9 
[22895]</v>
      </c>
      <c r="AA154">
        <f>[2]!obGet([2]!obCall("", Z154, "getRealizations"))</f>
        <v>2.0651211218716822E-2</v>
      </c>
      <c r="AD154" t="str">
        <f>[2]!obCall("expOfIntegratedIntensity"&amp;I154, $E$44, "getExpOfIntegratedIntensity", [2]!obMake("", "int", I154))</f>
        <v>expOfIntegratedIntensity9 
[22557]</v>
      </c>
      <c r="AE154">
        <f>[2]!obGet([2]!obCall("", AD154, "getRealizations"))</f>
        <v>1.0166979689181572</v>
      </c>
    </row>
    <row r="155" spans="2:31" x14ac:dyDescent="0.3">
      <c r="B155">
        <v>0.05</v>
      </c>
      <c r="D155" s="12">
        <v>0.03</v>
      </c>
      <c r="I155">
        <v>10</v>
      </c>
      <c r="J155">
        <f>[2]!obGet([2]!obCall("",$I$141, "getTime",[2]!obMake("", "int", I155)))</f>
        <v>1</v>
      </c>
      <c r="M155" t="str">
        <f>[2]!obCall("underlyingModelFromNPVAndDefault"&amp;I155, $L$137, "getUnderlying",  [2]!obMake("", "int", I155), [2]!obMake("","int", 0))</f>
        <v>underlyingModelFromNPVAndDefault10 
[23123]</v>
      </c>
      <c r="N155">
        <f>[2]!obGet([2]!obCall("",M155,"getRealizations"))</f>
        <v>1.654635765963229E-3</v>
      </c>
      <c r="Q155" t="str">
        <f>[2]!obCall("zcbondFairPrice"&amp;I155, $L$141, "getZeroCouponBond", [2]!obMake("", "double",J155), [2]!obMake("", "double", $J$245))</f>
        <v>zcbondFairPrice10 
[23533]</v>
      </c>
      <c r="R155">
        <f>[2]!obGet([2]!obCall("", Q155, "getRealizations"))</f>
        <v>0.82392605571930488</v>
      </c>
      <c r="U155" t="str">
        <f>[2]!obCall("couponBondPrice"&amp;I155,  $L$137,"getFairValue", [2]!obMake("","int",I155) )</f>
        <v>couponBondPrice10 
[23116]</v>
      </c>
      <c r="V155">
        <f>[2]!obGet([2]!obCall("",  U155,"getRealizations"))</f>
        <v>0.90631866129123539</v>
      </c>
      <c r="Z155" t="str">
        <f>[2]!obCall("intensity"&amp;I155, $E$44, "getIntensity", [2]!obMake("", "int", I155))</f>
        <v>intensity10 
[22870]</v>
      </c>
      <c r="AA155">
        <f>[2]!obGet([2]!obCall("", Z155, "getRealizations"))</f>
        <v>2.0268617994120903E-2</v>
      </c>
      <c r="AD155" t="str">
        <f>[2]!obCall("expOfIntegratedIntensity"&amp;I155, $E$44, "getExpOfIntegratedIntensity", [2]!obMake("", "int", I155))</f>
        <v>expOfIntegratedIntensity10 
[22835]</v>
      </c>
      <c r="AE155">
        <f>[2]!obGet([2]!obCall("", AD155, "getRealizations"))</f>
        <v>1.0187802537226958</v>
      </c>
    </row>
    <row r="156" spans="2:31" x14ac:dyDescent="0.3">
      <c r="B156">
        <v>0.05</v>
      </c>
      <c r="D156" s="12">
        <v>0.03</v>
      </c>
      <c r="I156">
        <v>11</v>
      </c>
      <c r="J156">
        <f>[2]!obGet([2]!obCall("",$I$141, "getTime",[2]!obMake("", "int", I156)))</f>
        <v>1.0999999999999999</v>
      </c>
      <c r="M156" t="str">
        <f>[2]!obCall("underlyingModelFromNPVAndDefault"&amp;I156, $L$137, "getUnderlying",  [2]!obMake("", "int", I156), [2]!obMake("","int", 0))</f>
        <v>underlyingModelFromNPVAndDefault11 
[22685]</v>
      </c>
      <c r="N156">
        <f>[2]!obGet([2]!obCall("",M156,"getRealizations"))</f>
        <v>4.8192743337115125E-3</v>
      </c>
      <c r="Q156" t="str">
        <f>[2]!obCall("zcbondFairPrice"&amp;I156, $L$141, "getZeroCouponBond", [2]!obMake("", "double",J156), [2]!obMake("", "double", $J$245))</f>
        <v>zcbondFairPrice11 
[23573]</v>
      </c>
      <c r="R156">
        <f>[2]!obGet([2]!obCall("", Q156, "getRealizations"))</f>
        <v>0.80525224642274917</v>
      </c>
      <c r="U156" t="str">
        <f>[2]!obCall("couponBondPrice"&amp;I156,  $L$137,"getFairValue", [2]!obMake("","int",I156) )</f>
        <v>couponBondPrice11 
[22383]</v>
      </c>
      <c r="V156">
        <f>[2]!obGet([2]!obCall("",  U156,"getRealizations"))</f>
        <v>0.88577747106502414</v>
      </c>
      <c r="Z156" t="str">
        <f>[2]!obCall("intensity"&amp;I156, $E$44, "getIntensity", [2]!obMake("", "int", I156))</f>
        <v>intensity11 
[22793]</v>
      </c>
      <c r="AA156">
        <f>[2]!obGet([2]!obCall("", Z156, "getRealizations"))</f>
        <v>2.1173561903991729E-2</v>
      </c>
      <c r="AD156" t="str">
        <f>[2]!obCall("expOfIntegratedIntensity"&amp;I156, $E$44, "getExpOfIntegratedIntensity", [2]!obMake("", "int", I156))</f>
        <v>expOfIntegratedIntensity11 
[22886]</v>
      </c>
      <c r="AE156">
        <f>[2]!obGet([2]!obCall("", AD156, "getRealizations"))</f>
        <v>1.0208934660973381</v>
      </c>
    </row>
    <row r="157" spans="2:31" x14ac:dyDescent="0.3">
      <c r="B157">
        <v>0.05</v>
      </c>
      <c r="D157" s="12">
        <v>0.03</v>
      </c>
      <c r="I157">
        <v>12</v>
      </c>
      <c r="J157">
        <f>[2]!obGet([2]!obCall("",$I$141, "getTime",[2]!obMake("", "int", I157)))</f>
        <v>1.2</v>
      </c>
      <c r="M157" t="str">
        <f>[2]!obCall("underlyingModelFromNPVAndDefault"&amp;I157, $L$137, "getUnderlying",  [2]!obMake("", "int", I157), [2]!obMake("","int", 0))</f>
        <v>underlyingModelFromNPVAndDefault12 
[22722]</v>
      </c>
      <c r="N157">
        <f>[2]!obGet([2]!obCall("",M157,"getRealizations"))</f>
        <v>1.3977417611492876E-2</v>
      </c>
      <c r="Q157" t="str">
        <f>[2]!obCall("zcbondFairPrice"&amp;I157, $L$141, "getZeroCouponBond", [2]!obMake("", "double",J157), [2]!obMake("", "double", $J$245))</f>
        <v>zcbondFairPrice12 
[23798]</v>
      </c>
      <c r="R157">
        <f>[2]!obGet([2]!obCall("", Q157, "getRealizations"))</f>
        <v>0.75446937216277266</v>
      </c>
      <c r="U157" t="str">
        <f>[2]!obCall("couponBondPrice"&amp;I157,  $L$137,"getFairValue", [2]!obMake("","int",I157) )</f>
        <v>couponBondPrice12 
[22591]</v>
      </c>
      <c r="V157">
        <f>[2]!obGet([2]!obCall("",  U157,"getRealizations"))</f>
        <v>0.82991630937904992</v>
      </c>
      <c r="Z157" t="str">
        <f>[2]!obCall("intensity"&amp;I157, $E$44, "getIntensity", [2]!obMake("", "int", I157))</f>
        <v>intensity12 
[22863]</v>
      </c>
      <c r="AA157">
        <f>[2]!obGet([2]!obCall("", Z157, "getRealizations"))</f>
        <v>1.967141090598213E-2</v>
      </c>
      <c r="AD157" t="str">
        <f>[2]!obCall("expOfIntegratedIntensity"&amp;I157, $E$44, "getExpOfIntegratedIntensity", [2]!obMake("", "int", I157))</f>
        <v>expOfIntegratedIntensity12 
[22953]</v>
      </c>
      <c r="AE157">
        <f>[2]!obGet([2]!obCall("", AD157, "getRealizations"))</f>
        <v>1.0229805148013738</v>
      </c>
    </row>
    <row r="158" spans="2:31" x14ac:dyDescent="0.3">
      <c r="B158">
        <v>0.05</v>
      </c>
      <c r="D158" s="12">
        <v>0.03</v>
      </c>
      <c r="I158">
        <v>13</v>
      </c>
      <c r="J158">
        <f>[2]!obGet([2]!obCall("",$I$141, "getTime",[2]!obMake("", "int", I158)))</f>
        <v>1.3</v>
      </c>
      <c r="M158" t="str">
        <f>[2]!obCall("underlyingModelFromNPVAndDefault"&amp;I158, $L$137, "getUnderlying",  [2]!obMake("", "int", I158), [2]!obMake("","int", 0))</f>
        <v>underlyingModelFromNPVAndDefault13 
[22346]</v>
      </c>
      <c r="N158">
        <f>[2]!obGet([2]!obCall("",M158,"getRealizations"))</f>
        <v>3.7415461623959648E-3</v>
      </c>
      <c r="Q158" t="str">
        <f>[2]!obCall("zcbondFairPrice"&amp;I158, $L$141, "getZeroCouponBond", [2]!obMake("", "double",J158), [2]!obMake("", "double", $J$245))</f>
        <v>zcbondFairPrice13 
[23772]</v>
      </c>
      <c r="R158">
        <f>[2]!obGet([2]!obCall("", Q158, "getRealizations"))</f>
        <v>0.81153229597841992</v>
      </c>
      <c r="U158" t="str">
        <f>[2]!obCall("couponBondPrice"&amp;I158,  $L$137,"getFairValue", [2]!obMake("","int",I158) )</f>
        <v>couponBondPrice13 
[22243]</v>
      </c>
      <c r="V158">
        <f>[2]!obGet([2]!obCall("",  U158,"getRealizations"))</f>
        <v>0.89268552557626191</v>
      </c>
      <c r="Z158" t="str">
        <f>[2]!obCall("intensity"&amp;I158, $E$44, "getIntensity", [2]!obMake("", "int", I158))</f>
        <v>intensity13 
[22290]</v>
      </c>
      <c r="AA158">
        <f>[2]!obGet([2]!obCall("", Z158, "getRealizations"))</f>
        <v>1.9770218276631033E-2</v>
      </c>
      <c r="AD158" t="str">
        <f>[2]!obCall("expOfIntegratedIntensity"&amp;I158, $E$44, "getExpOfIntegratedIntensity", [2]!obMake("", "int", I158))</f>
        <v>expOfIntegratedIntensity13 
[22405]</v>
      </c>
      <c r="AE158">
        <f>[2]!obGet([2]!obCall("", AD158, "getRealizations"))</f>
        <v>1.0249999062554194</v>
      </c>
    </row>
    <row r="159" spans="2:31" x14ac:dyDescent="0.3">
      <c r="B159">
        <v>0.05</v>
      </c>
      <c r="D159" s="12">
        <v>0.03</v>
      </c>
      <c r="I159">
        <v>14</v>
      </c>
      <c r="J159">
        <f>[2]!obGet([2]!obCall("",$I$141, "getTime",[2]!obMake("", "int", I159)))</f>
        <v>1.4</v>
      </c>
      <c r="M159" t="str">
        <f>[2]!obCall("underlyingModelFromNPVAndDefault"&amp;I159, $L$137, "getUnderlying",  [2]!obMake("", "int", I159), [2]!obMake("","int", 0))</f>
        <v>underlyingModelFromNPVAndDefault14 
[23247]</v>
      </c>
      <c r="N159">
        <f>[2]!obGet([2]!obCall("",M159,"getRealizations"))</f>
        <v>4.786627045707482E-3</v>
      </c>
      <c r="Q159" t="str">
        <f>[2]!obCall("zcbondFairPrice"&amp;I159, $L$141, "getZeroCouponBond", [2]!obMake("", "double",J159), [2]!obMake("", "double", $J$245))</f>
        <v>zcbondFairPrice14 
[23608]</v>
      </c>
      <c r="R159">
        <f>[2]!obGet([2]!obCall("", Q159, "getRealizations"))</f>
        <v>0.80569541874677686</v>
      </c>
      <c r="U159" t="str">
        <f>[2]!obCall("couponBondPrice"&amp;I159,  $L$137,"getFairValue", [2]!obMake("","int",I159) )</f>
        <v>couponBondPrice14 
[23046]</v>
      </c>
      <c r="V159">
        <f>[2]!obGet([2]!obCall("",  U159,"getRealizations"))</f>
        <v>0.88626496062145455</v>
      </c>
      <c r="Z159" t="str">
        <f>[2]!obCall("intensity"&amp;I159, $E$44, "getIntensity", [2]!obMake("", "int", I159))</f>
        <v>intensity14 
[22740]</v>
      </c>
      <c r="AA159">
        <f>[2]!obGet([2]!obCall("", Z159, "getRealizations"))</f>
        <v>1.9376021807738161E-2</v>
      </c>
      <c r="AD159" t="str">
        <f>[2]!obCall("expOfIntegratedIntensity"&amp;I159, $E$44, "getExpOfIntegratedIntensity", [2]!obMake("", "int", I159))</f>
        <v>expOfIntegratedIntensity14 
[22861]</v>
      </c>
      <c r="AE159">
        <f>[2]!obGet([2]!obCall("", AD159, "getRealizations"))</f>
        <v>1.0270081155812336</v>
      </c>
    </row>
    <row r="160" spans="2:31" x14ac:dyDescent="0.3">
      <c r="B160">
        <v>0.05</v>
      </c>
      <c r="D160" s="12">
        <v>0.03</v>
      </c>
      <c r="I160">
        <v>15</v>
      </c>
      <c r="J160">
        <f>[2]!obGet([2]!obCall("",$I$141, "getTime",[2]!obMake("", "int", I160)))</f>
        <v>1.5</v>
      </c>
      <c r="M160" t="str">
        <f>[2]!obCall("underlyingModelFromNPVAndDefault"&amp;I160, $L$137, "getUnderlying",  [2]!obMake("", "int", I160), [2]!obMake("","int", 0))</f>
        <v>underlyingModelFromNPVAndDefault15 
[22451]</v>
      </c>
      <c r="N160">
        <f>[2]!obGet([2]!obCall("",M160,"getRealizations"))</f>
        <v>1.9692337737966869E-2</v>
      </c>
      <c r="Q160" t="str">
        <f>[2]!obCall("zcbondFairPrice"&amp;I160, $L$141, "getZeroCouponBond", [2]!obMake("", "double",J160), [2]!obMake("", "double", $J$245))</f>
        <v>zcbondFairPrice15 
[23563]</v>
      </c>
      <c r="R160">
        <f>[2]!obGet([2]!obCall("", Q160, "getRealizations"))</f>
        <v>0.72683090073665235</v>
      </c>
      <c r="U160" t="str">
        <f>[2]!obCall("couponBondPrice"&amp;I160,  $L$137,"getFairValue", [2]!obMake("","int",I160) )</f>
        <v>couponBondPrice15 
[22189]</v>
      </c>
      <c r="V160">
        <f>[2]!obGet([2]!obCall("",  U160,"getRealizations"))</f>
        <v>0.7995139908103176</v>
      </c>
      <c r="Z160" t="str">
        <f>[2]!obCall("intensity"&amp;I160, $E$44, "getIntensity", [2]!obMake("", "int", I160))</f>
        <v>intensity15 
[22920]</v>
      </c>
      <c r="AA160">
        <f>[2]!obGet([2]!obCall("", Z160, "getRealizations"))</f>
        <v>2.0213739650470467E-2</v>
      </c>
      <c r="AD160" t="str">
        <f>[2]!obCall("expOfIntegratedIntensity"&amp;I160, $E$44, "getExpOfIntegratedIntensity", [2]!obMake("", "int", I160))</f>
        <v>expOfIntegratedIntensity15 
[22441]</v>
      </c>
      <c r="AE160">
        <f>[2]!obGet([2]!obCall("", AD160, "getRealizations"))</f>
        <v>1.0290430793255605</v>
      </c>
    </row>
    <row r="161" spans="2:31" x14ac:dyDescent="0.3">
      <c r="B161">
        <v>0.05</v>
      </c>
      <c r="D161" s="12">
        <v>0.03</v>
      </c>
      <c r="I161">
        <v>16</v>
      </c>
      <c r="J161">
        <f>[2]!obGet([2]!obCall("",$I$141, "getTime",[2]!obMake("", "int", I161)))</f>
        <v>1.5999999999999999</v>
      </c>
      <c r="M161" t="str">
        <f>[2]!obCall("underlyingModelFromNPVAndDefault"&amp;I161, $L$137, "getUnderlying",  [2]!obMake("", "int", I161), [2]!obMake("","int", 0))</f>
        <v>underlyingModelFromNPVAndDefault16 
[22340]</v>
      </c>
      <c r="N161">
        <f>[2]!obGet([2]!obCall("",M161,"getRealizations"))</f>
        <v>2.7549466040134682E-2</v>
      </c>
      <c r="Q161" t="str">
        <f>[2]!obCall("zcbondFairPrice"&amp;I161, $L$141, "getZeroCouponBond", [2]!obMake("", "double",J161), [2]!obMake("", "double", $J$245))</f>
        <v>zcbondFairPrice16 
[23786]</v>
      </c>
      <c r="R161">
        <f>[2]!obGet([2]!obCall("", Q161, "getRealizations"))</f>
        <v>0.68921519348400917</v>
      </c>
      <c r="U161" t="str">
        <f>[2]!obCall("couponBondPrice"&amp;I161,  $L$137,"getFairValue", [2]!obMake("","int",I161) )</f>
        <v>couponBondPrice16 
[22313]</v>
      </c>
      <c r="V161">
        <f>[2]!obGet([2]!obCall("",  U161,"getRealizations"))</f>
        <v>0.75813671283241013</v>
      </c>
      <c r="Z161" t="str">
        <f>[2]!obCall("intensity"&amp;I161, $E$44, "getIntensity", [2]!obMake("", "int", I161))</f>
        <v>intensity16 
[22499]</v>
      </c>
      <c r="AA161">
        <f>[2]!obGet([2]!obCall("", Z161, "getRealizations"))</f>
        <v>1.9531727845858306E-2</v>
      </c>
      <c r="AD161" t="str">
        <f>[2]!obCall("expOfIntegratedIntensity"&amp;I161, $E$44, "getExpOfIntegratedIntensity", [2]!obMake("", "int", I161))</f>
        <v>expOfIntegratedIntensity16 
[22782]</v>
      </c>
      <c r="AE161">
        <f>[2]!obGet([2]!obCall("", AD161, "getRealizations"))</f>
        <v>1.0310901025623467</v>
      </c>
    </row>
    <row r="162" spans="2:31" x14ac:dyDescent="0.3">
      <c r="B162">
        <v>0.05</v>
      </c>
      <c r="D162" s="12">
        <v>0.03</v>
      </c>
      <c r="I162">
        <v>17</v>
      </c>
      <c r="J162">
        <f>[2]!obGet([2]!obCall("",$I$141, "getTime",[2]!obMake("", "int", I162)))</f>
        <v>1.7</v>
      </c>
      <c r="M162" t="str">
        <f>[2]!obCall("underlyingModelFromNPVAndDefault"&amp;I162, $L$137, "getUnderlying",  [2]!obMake("", "int", I162), [2]!obMake("","int", 0))</f>
        <v>underlyingModelFromNPVAndDefault17 
[22431]</v>
      </c>
      <c r="N162">
        <f>[2]!obGet([2]!obCall("",M162,"getRealizations"))</f>
        <v>2.8696145343729568E-2</v>
      </c>
      <c r="Q162" t="str">
        <f>[2]!obCall("zcbondFairPrice"&amp;I162, $L$141, "getZeroCouponBond", [2]!obMake("", "double",J162), [2]!obMake("", "double", $J$245))</f>
        <v>zcbondFairPrice17 
[23826]</v>
      </c>
      <c r="R162">
        <f>[2]!obGet([2]!obCall("", Q162, "getRealizations"))</f>
        <v>0.68477565790564376</v>
      </c>
      <c r="U162" t="str">
        <f>[2]!obCall("couponBondPrice"&amp;I162,  $L$137,"getFairValue", [2]!obMake("","int",I162) )</f>
        <v>couponBondPrice17 
[22258]</v>
      </c>
      <c r="V162">
        <f>[2]!obGet([2]!obCall("",  U162,"getRealizations"))</f>
        <v>0.75325322369620817</v>
      </c>
      <c r="Z162" t="str">
        <f>[2]!obCall("intensity"&amp;I162, $E$44, "getIntensity", [2]!obMake("", "int", I162))</f>
        <v>intensity17 
[22788]</v>
      </c>
      <c r="AA162">
        <f>[2]!obGet([2]!obCall("", Z162, "getRealizations"))</f>
        <v>1.9928630192115077E-2</v>
      </c>
      <c r="AD162" t="str">
        <f>[2]!obCall("expOfIntegratedIntensity"&amp;I162, $E$44, "getExpOfIntegratedIntensity", [2]!obMake("", "int", I162))</f>
        <v>expOfIntegratedIntensity17 
[22918]</v>
      </c>
      <c r="AE162">
        <f>[2]!obGet([2]!obCall("", AD162, "getRealizations"))</f>
        <v>1.0331264700273068</v>
      </c>
    </row>
    <row r="163" spans="2:31" x14ac:dyDescent="0.3">
      <c r="B163">
        <v>0.05</v>
      </c>
      <c r="D163" s="12">
        <v>0.03</v>
      </c>
      <c r="I163">
        <v>18</v>
      </c>
      <c r="J163">
        <f>[2]!obGet([2]!obCall("",$I$141, "getTime",[2]!obMake("", "int", I163)))</f>
        <v>1.8</v>
      </c>
      <c r="M163" t="str">
        <f>[2]!obCall("underlyingModelFromNPVAndDefault"&amp;I163, $L$137, "getUnderlying",  [2]!obMake("", "int", I163), [2]!obMake("","int", 0))</f>
        <v>underlyingModelFromNPVAndDefault18 
[22554]</v>
      </c>
      <c r="N163">
        <f>[2]!obGet([2]!obCall("",M163,"getRealizations"))</f>
        <v>5.3090175076845963E-2</v>
      </c>
      <c r="Q163" t="str">
        <f>[2]!obCall("zcbondFairPrice"&amp;I163, $L$141, "getZeroCouponBond", [2]!obMake("", "double",J163), [2]!obMake("", "double", $J$245))</f>
        <v>zcbondFairPrice18 
[23560]</v>
      </c>
      <c r="R163">
        <f>[2]!obGet([2]!obCall("", Q163, "getRealizations"))</f>
        <v>0.58199200951119157</v>
      </c>
      <c r="U163" t="str">
        <f>[2]!obCall("couponBondPrice"&amp;I163,  $L$137,"getFairValue", [2]!obMake("","int",I163) )</f>
        <v>couponBondPrice18 
[22157]</v>
      </c>
      <c r="V163">
        <f>[2]!obGet([2]!obCall("",  U163,"getRealizations"))</f>
        <v>0.64019121046231076</v>
      </c>
      <c r="Z163" t="str">
        <f>[2]!obCall("intensity"&amp;I163, $E$44, "getIntensity", [2]!obMake("", "int", I163))</f>
        <v>intensity18 
[22795]</v>
      </c>
      <c r="AA163">
        <f>[2]!obGet([2]!obCall("", Z163, "getRealizations"))</f>
        <v>1.657083892567713E-2</v>
      </c>
      <c r="AD163" t="str">
        <f>[2]!obCall("expOfIntegratedIntensity"&amp;I163, $E$44, "getExpOfIntegratedIntensity", [2]!obMake("", "int", I163))</f>
        <v>expOfIntegratedIntensity18 
[22803]</v>
      </c>
      <c r="AE163">
        <f>[2]!obGet([2]!obCall("", AD163, "getRealizations"))</f>
        <v>1.0350136198871172</v>
      </c>
    </row>
    <row r="164" spans="2:31" x14ac:dyDescent="0.3">
      <c r="B164">
        <v>0.05</v>
      </c>
      <c r="D164" s="12">
        <v>0.03</v>
      </c>
      <c r="I164">
        <v>19</v>
      </c>
      <c r="J164">
        <f>[2]!obGet([2]!obCall("",$I$141, "getTime",[2]!obMake("", "int", I164)))</f>
        <v>1.9</v>
      </c>
      <c r="M164" t="str">
        <f>[2]!obCall("underlyingModelFromNPVAndDefault"&amp;I164, $L$137, "getUnderlying",  [2]!obMake("", "int", I164), [2]!obMake("","int", 0))</f>
        <v>underlyingModelFromNPVAndDefault19 
[22333]</v>
      </c>
      <c r="N164">
        <f>[2]!obGet([2]!obCall("",M164,"getRealizations"))</f>
        <v>5.6101996654057108E-2</v>
      </c>
      <c r="Q164" t="str">
        <f>[2]!obCall("zcbondFairPrice"&amp;I164, $L$141, "getZeroCouponBond", [2]!obMake("", "double",J164), [2]!obMake("", "double", $J$245))</f>
        <v>zcbondFairPrice19 
[23722]</v>
      </c>
      <c r="R164">
        <f>[2]!obGet([2]!obCall("", Q164, "getRealizations"))</f>
        <v>0.57223236404417677</v>
      </c>
      <c r="U164" t="str">
        <f>[2]!obCall("couponBondPrice"&amp;I164,  $L$137,"getFairValue", [2]!obMake("","int",I164) )</f>
        <v>couponBondPrice19 
[22605]</v>
      </c>
      <c r="V164">
        <f>[2]!obGet([2]!obCall("",  U164,"getRealizations"))</f>
        <v>0.6294556004485945</v>
      </c>
      <c r="Z164" t="str">
        <f>[2]!obCall("intensity"&amp;I164, $E$44, "getIntensity", [2]!obMake("", "int", I164))</f>
        <v>intensity19 
[22843]</v>
      </c>
      <c r="AA164">
        <f>[2]!obGet([2]!obCall("", Z164, "getRealizations"))</f>
        <v>1.7590544282775664E-2</v>
      </c>
      <c r="AD164" t="str">
        <f>[2]!obCall("expOfIntegratedIntensity"&amp;I164, $E$44, "getExpOfIntegratedIntensity", [2]!obMake("", "int", I164))</f>
        <v>expOfIntegratedIntensity19 
[22890]</v>
      </c>
      <c r="AE164">
        <f>[2]!obGet([2]!obCall("", AD164, "getRealizations"))</f>
        <v>1.0367830054181111</v>
      </c>
    </row>
    <row r="165" spans="2:31" x14ac:dyDescent="0.3">
      <c r="B165">
        <v>0.05</v>
      </c>
      <c r="D165" s="12">
        <v>0.03</v>
      </c>
      <c r="I165">
        <v>20</v>
      </c>
      <c r="J165">
        <f>[2]!obGet([2]!obCall("",$I$141, "getTime",[2]!obMake("", "int", I165)))</f>
        <v>2</v>
      </c>
      <c r="M165" t="str">
        <f>[2]!obCall("underlyingModelFromNPVAndDefault"&amp;I165, $L$137, "getUnderlying",  [2]!obMake("", "int", I165), [2]!obMake("","int", 0))</f>
        <v>underlyingModelFromNPVAndDefault20 
[22388]</v>
      </c>
      <c r="N165">
        <f>[2]!obGet([2]!obCall("",M165,"getRealizations"))</f>
        <v>5.5832940589782366E-2</v>
      </c>
      <c r="Q165" t="str">
        <f>[2]!obCall("zcbondFairPrice"&amp;I165, $L$141, "getZeroCouponBond", [2]!obMake("", "double",J165), [2]!obMake("", "double", $J$245))</f>
        <v>zcbondFairPrice20 
[23617]</v>
      </c>
      <c r="R165">
        <f>[2]!obGet([2]!obCall("", Q165, "getRealizations"))</f>
        <v>0.57521243135357802</v>
      </c>
      <c r="U165" t="str">
        <f>[2]!obCall("couponBondPrice"&amp;I165,  $L$137,"getFairValue", [2]!obMake("","int",I165) )</f>
        <v>couponBondPrice20 
[23110]</v>
      </c>
      <c r="V165">
        <f>[2]!obGet([2]!obCall("",  U165,"getRealizations"))</f>
        <v>0.6327336744889358</v>
      </c>
      <c r="Z165" t="str">
        <f>[2]!obCall("intensity"&amp;I165, $E$44, "getIntensity", [2]!obMake("", "int", I165))</f>
        <v>intensity20 
[22146]</v>
      </c>
      <c r="AA165">
        <f>[2]!obGet([2]!obCall("", Z165, "getRealizations"))</f>
        <v>1.8200856894462894E-2</v>
      </c>
      <c r="AD165" t="str">
        <f>[2]!obCall("expOfIntegratedIntensity"&amp;I165, $E$44, "getExpOfIntegratedIntensity", [2]!obMake("", "int", I165))</f>
        <v>expOfIntegratedIntensity20 
[22976]</v>
      </c>
      <c r="AE165">
        <f>[2]!obGet([2]!obCall("", AD165, "getRealizations"))</f>
        <v>1.0386400624133307</v>
      </c>
    </row>
    <row r="166" spans="2:31" x14ac:dyDescent="0.3">
      <c r="B166">
        <v>0.05</v>
      </c>
      <c r="D166" s="12">
        <v>0.03</v>
      </c>
      <c r="I166">
        <v>21</v>
      </c>
      <c r="J166">
        <f>[2]!obGet([2]!obCall("",$I$141, "getTime",[2]!obMake("", "int", I166)))</f>
        <v>2.1</v>
      </c>
      <c r="M166" t="str">
        <f>[2]!obCall("underlyingModelFromNPVAndDefault"&amp;I166, $L$137, "getUnderlying",  [2]!obMake("", "int", I166), [2]!obMake("","int", 0))</f>
        <v>underlyingModelFromNPVAndDefault21 
[23073]</v>
      </c>
      <c r="N166">
        <f>[2]!obGet([2]!obCall("",M166,"getRealizations"))</f>
        <v>5.8018437185376859E-2</v>
      </c>
      <c r="Q166" t="str">
        <f>[2]!obCall("zcbondFairPrice"&amp;I166, $L$141, "getZeroCouponBond", [2]!obMake("", "double",J166), [2]!obMake("", "double", $J$245))</f>
        <v>zcbondFairPrice21 
[23853]</v>
      </c>
      <c r="R166">
        <f>[2]!obGet([2]!obCall("", Q166, "getRealizations"))</f>
        <v>0.56876183684961656</v>
      </c>
      <c r="U166" t="str">
        <f>[2]!obCall("couponBondPrice"&amp;I166,  $L$137,"getFairValue", [2]!obMake("","int",I166) )</f>
        <v>couponBondPrice21 
[23205]</v>
      </c>
      <c r="V166">
        <f>[2]!obGet([2]!obCall("",  U166,"getRealizations"))</f>
        <v>0.62563802053457818</v>
      </c>
      <c r="Z166" t="str">
        <f>[2]!obCall("intensity"&amp;I166, $E$44, "getIntensity", [2]!obMake("", "int", I166))</f>
        <v>intensity21 
[22115]</v>
      </c>
      <c r="AA166">
        <f>[2]!obGet([2]!obCall("", Z166, "getRealizations"))</f>
        <v>2.0952767514479484E-2</v>
      </c>
      <c r="AD166" t="str">
        <f>[2]!obCall("expOfIntegratedIntensity"&amp;I166, $E$44, "getExpOfIntegratedIntensity", [2]!obMake("", "int", I166))</f>
        <v>expOfIntegratedIntensity21 
[22812]</v>
      </c>
      <c r="AE166">
        <f>[2]!obGet([2]!obCall("", AD166, "getRealizations"))</f>
        <v>1.0406753801599542</v>
      </c>
    </row>
    <row r="167" spans="2:31" x14ac:dyDescent="0.3">
      <c r="B167">
        <v>0.05</v>
      </c>
      <c r="D167" s="12">
        <v>0.03</v>
      </c>
      <c r="I167">
        <v>22</v>
      </c>
      <c r="J167">
        <f>[2]!obGet([2]!obCall("",$I$141, "getTime",[2]!obMake("", "int", I167)))</f>
        <v>2.1999999999999997</v>
      </c>
      <c r="M167" t="str">
        <f>[2]!obCall("underlyingModelFromNPVAndDefault"&amp;I167, $L$137, "getUnderlying",  [2]!obMake("", "int", I167), [2]!obMake("","int", 0))</f>
        <v>underlyingModelFromNPVAndDefault22 
[23233]</v>
      </c>
      <c r="N167">
        <f>[2]!obGet([2]!obCall("",M167,"getRealizations"))</f>
        <v>5.8805826352937671E-2</v>
      </c>
      <c r="Q167" t="str">
        <f>[2]!obCall("zcbondFairPrice"&amp;I167, $L$141, "getZeroCouponBond", [2]!obMake("", "double",J167), [2]!obMake("", "double", $J$245))</f>
        <v>zcbondFairPrice22 
[23783]</v>
      </c>
      <c r="R167">
        <f>[2]!obGet([2]!obCall("", Q167, "getRealizations"))</f>
        <v>0.56769429624859447</v>
      </c>
      <c r="U167" t="str">
        <f>[2]!obCall("couponBondPrice"&amp;I167,  $L$137,"getFairValue", [2]!obMake("","int",I167) )</f>
        <v>couponBondPrice22 
[22358]</v>
      </c>
      <c r="V167">
        <f>[2]!obGet([2]!obCall("",  U167,"getRealizations"))</f>
        <v>0.62446372587345389</v>
      </c>
      <c r="Z167" t="str">
        <f>[2]!obCall("intensity"&amp;I167, $E$44, "getIntensity", [2]!obMake("", "int", I167))</f>
        <v>intensity22 
[22947]</v>
      </c>
      <c r="AA167">
        <f>[2]!obGet([2]!obCall("", Z167, "getRealizations"))</f>
        <v>2.1649486278764094E-2</v>
      </c>
      <c r="AD167" t="str">
        <f>[2]!obCall("expOfIntegratedIntensity"&amp;I167, $E$44, "getExpOfIntegratedIntensity", [2]!obMake("", "int", I167))</f>
        <v>expOfIntegratedIntensity22 
[22571]</v>
      </c>
      <c r="AE167">
        <f>[2]!obGet([2]!obCall("", AD167, "getRealizations"))</f>
        <v>1.0428944986401874</v>
      </c>
    </row>
    <row r="168" spans="2:31" x14ac:dyDescent="0.3">
      <c r="B168">
        <v>0.05</v>
      </c>
      <c r="D168" s="12">
        <v>0.03</v>
      </c>
      <c r="I168">
        <v>23</v>
      </c>
      <c r="J168">
        <f>[2]!obGet([2]!obCall("",$I$141, "getTime",[2]!obMake("", "int", I168)))</f>
        <v>2.2999999999999998</v>
      </c>
      <c r="M168" t="str">
        <f>[2]!obCall("underlyingModelFromNPVAndDefault"&amp;I168, $L$137, "getUnderlying",  [2]!obMake("", "int", I168), [2]!obMake("","int", 0))</f>
        <v>underlyingModelFromNPVAndDefault23 
[23136]</v>
      </c>
      <c r="N168">
        <f>[2]!obGet([2]!obCall("",M168,"getRealizations"))</f>
        <v>6.4886202597197046E-2</v>
      </c>
      <c r="Q168" t="str">
        <f>[2]!obCall("zcbondFairPrice"&amp;I168, $L$141, "getZeroCouponBond", [2]!obMake("", "double",J168), [2]!obMake("", "double", $J$245))</f>
        <v>zcbondFairPrice23 
[23764]</v>
      </c>
      <c r="R168">
        <f>[2]!obGet([2]!obCall("", Q168, "getRealizations"))</f>
        <v>0.54788127764252026</v>
      </c>
      <c r="U168" t="str">
        <f>[2]!obCall("couponBondPrice"&amp;I168,  $L$137,"getFairValue", [2]!obMake("","int",I168) )</f>
        <v>couponBondPrice23 
[22208]</v>
      </c>
      <c r="V168">
        <f>[2]!obGet([2]!obCall("",  U168,"getRealizations"))</f>
        <v>0.60266940540677227</v>
      </c>
      <c r="Z168" t="str">
        <f>[2]!obCall("intensity"&amp;I168, $E$44, "getIntensity", [2]!obMake("", "int", I168))</f>
        <v>intensity23 
[22873]</v>
      </c>
      <c r="AA168">
        <f>[2]!obGet([2]!obCall("", Z168, "getRealizations"))</f>
        <v>1.8717035230971325E-2</v>
      </c>
      <c r="AD168" t="str">
        <f>[2]!obCall("expOfIntegratedIntensity"&amp;I168, $E$44, "getExpOfIntegratedIntensity", [2]!obMake("", "int", I168))</f>
        <v>expOfIntegratedIntensity23 
[22144]</v>
      </c>
      <c r="AE168">
        <f>[2]!obGet([2]!obCall("", AD168, "getRealizations"))</f>
        <v>1.045001525419047</v>
      </c>
    </row>
    <row r="169" spans="2:31" x14ac:dyDescent="0.3">
      <c r="B169">
        <v>0.05</v>
      </c>
      <c r="D169" s="12">
        <v>0.03</v>
      </c>
      <c r="I169">
        <v>24</v>
      </c>
      <c r="J169">
        <f>[2]!obGet([2]!obCall("",$I$141, "getTime",[2]!obMake("", "int", I169)))</f>
        <v>2.4</v>
      </c>
      <c r="M169" t="str">
        <f>[2]!obCall("underlyingModelFromNPVAndDefault"&amp;I169, $L$137, "getUnderlying",  [2]!obMake("", "int", I169), [2]!obMake("","int", 0))</f>
        <v>underlyingModelFromNPVAndDefault24 
[23076]</v>
      </c>
      <c r="N169">
        <f>[2]!obGet([2]!obCall("",M169,"getRealizations"))</f>
        <v>7.8464292430511701E-2</v>
      </c>
      <c r="Q169" t="str">
        <f>[2]!obCall("zcbondFairPrice"&amp;I169, $L$141, "getZeroCouponBond", [2]!obMake("", "double",J169), [2]!obMake("", "double", $J$245))</f>
        <v>zcbondFairPrice24 
[23586]</v>
      </c>
      <c r="R169">
        <f>[2]!obGet([2]!obCall("", Q169, "getRealizations"))</f>
        <v>0.50473471297561689</v>
      </c>
      <c r="U169" t="str">
        <f>[2]!obCall("couponBondPrice"&amp;I169,  $L$137,"getFairValue", [2]!obMake("","int",I169) )</f>
        <v>couponBondPrice24 
[23132]</v>
      </c>
      <c r="V169">
        <f>[2]!obGet([2]!obCall("",  U169,"getRealizations"))</f>
        <v>0.55520818427317864</v>
      </c>
      <c r="Z169" t="str">
        <f>[2]!obCall("intensity"&amp;I169, $E$44, "getIntensity", [2]!obMake("", "int", I169))</f>
        <v>intensity24 
[22905]</v>
      </c>
      <c r="AA169">
        <f>[2]!obGet([2]!obCall("", Z169, "getRealizations"))</f>
        <v>2.0387079563404319E-2</v>
      </c>
      <c r="AD169" t="str">
        <f>[2]!obCall("expOfIntegratedIntensity"&amp;I169, $E$44, "getExpOfIntegratedIntensity", [2]!obMake("", "int", I169))</f>
        <v>expOfIntegratedIntensity24 
[22996]</v>
      </c>
      <c r="AE169">
        <f>[2]!obGet([2]!obCall("", AD169, "getRealizations"))</f>
        <v>1.0470467171333158</v>
      </c>
    </row>
    <row r="170" spans="2:31" x14ac:dyDescent="0.3">
      <c r="B170">
        <v>0.05</v>
      </c>
      <c r="D170" s="12">
        <v>0.03</v>
      </c>
      <c r="I170">
        <v>25</v>
      </c>
      <c r="J170">
        <f>[2]!obGet([2]!obCall("",$I$141, "getTime",[2]!obMake("", "int", I170)))</f>
        <v>2.5</v>
      </c>
      <c r="M170" t="str">
        <f>[2]!obCall("underlyingModelFromNPVAndDefault"&amp;I170, $L$137, "getUnderlying",  [2]!obMake("", "int", I170), [2]!obMake("","int", 0))</f>
        <v>underlyingModelFromNPVAndDefault25 
[23270]</v>
      </c>
      <c r="N170">
        <f>[2]!obGet([2]!obCall("",M170,"getRealizations"))</f>
        <v>7.3718970964911326E-2</v>
      </c>
      <c r="Q170" t="str">
        <f>[2]!obCall("zcbondFairPrice"&amp;I170, $L$141, "getZeroCouponBond", [2]!obMake("", "double",J170), [2]!obMake("", "double", $J$245))</f>
        <v>zcbondFairPrice25 
[23602]</v>
      </c>
      <c r="R170">
        <f>[2]!obGet([2]!obCall("", Q170, "getRealizations"))</f>
        <v>0.52245862030387924</v>
      </c>
      <c r="U170" t="str">
        <f>[2]!obCall("couponBondPrice"&amp;I170,  $L$137,"getFairValue", [2]!obMake("","int",I170) )</f>
        <v>couponBondPrice25 
[22765]</v>
      </c>
      <c r="V170">
        <f>[2]!obGet([2]!obCall("",  U170,"getRealizations"))</f>
        <v>0.57470448233426719</v>
      </c>
      <c r="Z170" t="str">
        <f>[2]!obCall("intensity"&amp;I170, $E$44, "getIntensity", [2]!obMake("", "int", I170))</f>
        <v>intensity25 
[22108]</v>
      </c>
      <c r="AA170">
        <f>[2]!obGet([2]!obCall("", Z170, "getRealizations"))</f>
        <v>1.9514975520739674E-2</v>
      </c>
      <c r="AD170" t="str">
        <f>[2]!obCall("expOfIntegratedIntensity"&amp;I170, $E$44, "getExpOfIntegratedIntensity", [2]!obMake("", "int", I170))</f>
        <v>expOfIntegratedIntensity25 
[22126]</v>
      </c>
      <c r="AE170">
        <f>[2]!obGet([2]!obCall("", AD170, "getRealizations"))</f>
        <v>1.0491377681596754</v>
      </c>
    </row>
    <row r="171" spans="2:31" x14ac:dyDescent="0.3">
      <c r="B171">
        <v>0.05</v>
      </c>
      <c r="D171" s="12">
        <v>0.03</v>
      </c>
      <c r="I171">
        <v>26</v>
      </c>
      <c r="J171">
        <f>[2]!obGet([2]!obCall("",$I$141, "getTime",[2]!obMake("", "int", I171)))</f>
        <v>2.6</v>
      </c>
      <c r="M171" t="str">
        <f>[2]!obCall("underlyingModelFromNPVAndDefault"&amp;I171, $L$137, "getUnderlying",  [2]!obMake("", "int", I171), [2]!obMake("","int", 0))</f>
        <v>underlyingModelFromNPVAndDefault26 
[23080]</v>
      </c>
      <c r="N171">
        <f>[2]!obGet([2]!obCall("",M171,"getRealizations"))</f>
        <v>8.8521016130876234E-2</v>
      </c>
      <c r="Q171" t="str">
        <f>[2]!obCall("zcbondFairPrice"&amp;I171, $L$141, "getZeroCouponBond", [2]!obMake("", "double",J171), [2]!obMake("", "double", $J$245))</f>
        <v>zcbondFairPrice26 
[23577]</v>
      </c>
      <c r="R171">
        <f>[2]!obGet([2]!obCall("", Q171, "getRealizations"))</f>
        <v>0.47902504236703924</v>
      </c>
      <c r="U171" t="str">
        <f>[2]!obCall("couponBondPrice"&amp;I171,  $L$137,"getFairValue", [2]!obMake("","int",I171) )</f>
        <v>couponBondPrice26 
[22326]</v>
      </c>
      <c r="V171">
        <f>[2]!obGet([2]!obCall("",  U171,"getRealizations"))</f>
        <v>0.52692754660374319</v>
      </c>
      <c r="Z171" t="str">
        <f>[2]!obCall("intensity"&amp;I171, $E$44, "getIntensity", [2]!obMake("", "int", I171))</f>
        <v>intensity26 
[22962]</v>
      </c>
      <c r="AA171">
        <f>[2]!obGet([2]!obCall("", Z171, "getRealizations"))</f>
        <v>1.7923926845158589E-2</v>
      </c>
      <c r="AD171" t="str">
        <f>[2]!obCall("expOfIntegratedIntensity"&amp;I171, $E$44, "getExpOfIntegratedIntensity", [2]!obMake("", "int", I171))</f>
        <v>expOfIntegratedIntensity26 
[22363]</v>
      </c>
      <c r="AE171">
        <f>[2]!obGet([2]!obCall("", AD171, "getRealizations"))</f>
        <v>1.0511035358137493</v>
      </c>
    </row>
    <row r="172" spans="2:31" x14ac:dyDescent="0.3">
      <c r="B172">
        <v>0.05</v>
      </c>
      <c r="D172" s="12">
        <v>0.03</v>
      </c>
      <c r="I172">
        <v>27</v>
      </c>
      <c r="J172">
        <f>[2]!obGet([2]!obCall("",$I$141, "getTime",[2]!obMake("", "int", I172)))</f>
        <v>2.6999999999999997</v>
      </c>
      <c r="M172" t="str">
        <f>[2]!obCall("underlyingModelFromNPVAndDefault"&amp;I172, $L$137, "getUnderlying",  [2]!obMake("", "int", I172), [2]!obMake("","int", 0))</f>
        <v>underlyingModelFromNPVAndDefault27 
[23184]</v>
      </c>
      <c r="N172">
        <f>[2]!obGet([2]!obCall("",M172,"getRealizations"))</f>
        <v>7.1031646915810348E-2</v>
      </c>
      <c r="Q172" t="str">
        <f>[2]!obCall("zcbondFairPrice"&amp;I172, $L$141, "getZeroCouponBond", [2]!obMake("", "double",J172), [2]!obMake("", "double", $J$245))</f>
        <v>zcbondFairPrice27 
[23911]</v>
      </c>
      <c r="R172">
        <f>[2]!obGet([2]!obCall("", Q172, "getRealizations"))</f>
        <v>0.53624343012372977</v>
      </c>
      <c r="U172" t="str">
        <f>[2]!obCall("couponBondPrice"&amp;I172,  $L$137,"getFairValue", [2]!obMake("","int",I172) )</f>
        <v>couponBondPrice27 
[23296]</v>
      </c>
      <c r="V172">
        <f>[2]!obGet([2]!obCall("",  U172,"getRealizations"))</f>
        <v>0.58986777313610272</v>
      </c>
      <c r="Z172" t="str">
        <f>[2]!obCall("intensity"&amp;I172, $E$44, "getIntensity", [2]!obMake("", "int", I172))</f>
        <v>intensity27 
[22528]</v>
      </c>
      <c r="AA172">
        <f>[2]!obGet([2]!obCall("", Z172, "getRealizations"))</f>
        <v>1.5470848733577524E-2</v>
      </c>
      <c r="AD172" t="str">
        <f>[2]!obCall("expOfIntegratedIntensity"&amp;I172, $E$44, "getExpOfIntegratedIntensity", [2]!obMake("", "int", I172))</f>
        <v>expOfIntegratedIntensity27 
[22368]</v>
      </c>
      <c r="AE172">
        <f>[2]!obGet([2]!obCall("", AD172, "getRealizations"))</f>
        <v>1.0528600702168744</v>
      </c>
    </row>
    <row r="173" spans="2:31" x14ac:dyDescent="0.3">
      <c r="B173">
        <v>0.05</v>
      </c>
      <c r="D173" s="12">
        <v>0.03</v>
      </c>
      <c r="I173">
        <v>28</v>
      </c>
      <c r="J173">
        <f>[2]!obGet([2]!obCall("",$I$141, "getTime",[2]!obMake("", "int", I173)))</f>
        <v>2.8</v>
      </c>
      <c r="M173" t="str">
        <f>[2]!obCall("underlyingModelFromNPVAndDefault"&amp;I173, $L$137, "getUnderlying",  [2]!obMake("", "int", I173), [2]!obMake("","int", 0))</f>
        <v>underlyingModelFromNPVAndDefault28 
[23089]</v>
      </c>
      <c r="N173">
        <f>[2]!obGet([2]!obCall("",M173,"getRealizations"))</f>
        <v>7.2795623547659102E-2</v>
      </c>
      <c r="Q173" t="str">
        <f>[2]!obCall("zcbondFairPrice"&amp;I173, $L$141, "getZeroCouponBond", [2]!obMake("", "double",J173), [2]!obMake("", "double", $J$245))</f>
        <v>zcbondFairPrice28 
[23700]</v>
      </c>
      <c r="R173">
        <f>[2]!obGet([2]!obCall("", Q173, "getRealizations"))</f>
        <v>0.53307485998994442</v>
      </c>
      <c r="U173" t="str">
        <f>[2]!obCall("couponBondPrice"&amp;I173,  $L$137,"getFairValue", [2]!obMake("","int",I173) )</f>
        <v>couponBondPrice28 
[23119]</v>
      </c>
      <c r="V173">
        <f>[2]!obGet([2]!obCall("",  U173,"getRealizations"))</f>
        <v>0.5863823459889389</v>
      </c>
      <c r="Z173" t="str">
        <f>[2]!obCall("intensity"&amp;I173, $E$44, "getIntensity", [2]!obMake("", "int", I173))</f>
        <v>intensity28 
[22928]</v>
      </c>
      <c r="AA173">
        <f>[2]!obGet([2]!obCall("", Z173, "getRealizations"))</f>
        <v>1.5137223976732495E-2</v>
      </c>
      <c r="AD173" t="str">
        <f>[2]!obCall("expOfIntegratedIntensity"&amp;I173, $E$44, "getExpOfIntegratedIntensity", [2]!obMake("", "int", I173))</f>
        <v>expOfIntegratedIntensity28 
[22978]</v>
      </c>
      <c r="AE173">
        <f>[2]!obGet([2]!obCall("", AD173, "getRealizations"))</f>
        <v>1.0544726046956068</v>
      </c>
    </row>
    <row r="174" spans="2:31" x14ac:dyDescent="0.3">
      <c r="B174">
        <v>0.05</v>
      </c>
      <c r="D174" s="12">
        <v>0.03</v>
      </c>
      <c r="I174">
        <v>29</v>
      </c>
      <c r="J174">
        <f>[2]!obGet([2]!obCall("",$I$141, "getTime",[2]!obMake("", "int", I174)))</f>
        <v>2.9</v>
      </c>
      <c r="M174" t="str">
        <f>[2]!obCall("underlyingModelFromNPVAndDefault"&amp;I174, $L$137, "getUnderlying",  [2]!obMake("", "int", I174), [2]!obMake("","int", 0))</f>
        <v>underlyingModelFromNPVAndDefault29 
[22650]</v>
      </c>
      <c r="N174">
        <f>[2]!obGet([2]!obCall("",M174,"getRealizations"))</f>
        <v>6.8178921205323928E-2</v>
      </c>
      <c r="Q174" t="str">
        <f>[2]!obCall("zcbondFairPrice"&amp;I174, $L$141, "getZeroCouponBond", [2]!obMake("", "double",J174), [2]!obMake("", "double", $J$245))</f>
        <v>zcbondFairPrice29 
[23944]</v>
      </c>
      <c r="R174">
        <f>[2]!obGet([2]!obCall("", Q174, "getRealizations"))</f>
        <v>0.55070453201518788</v>
      </c>
      <c r="U174" t="str">
        <f>[2]!obCall("couponBondPrice"&amp;I174,  $L$137,"getFairValue", [2]!obMake("","int",I174) )</f>
        <v>couponBondPrice29 
[23052]</v>
      </c>
      <c r="V174">
        <f>[2]!obGet([2]!obCall("",  U174,"getRealizations"))</f>
        <v>0.6057749852167067</v>
      </c>
      <c r="Z174" t="str">
        <f>[2]!obCall("intensity"&amp;I174, $E$44, "getIntensity", [2]!obMake("", "int", I174))</f>
        <v>intensity29 
[22265]</v>
      </c>
      <c r="AA174">
        <f>[2]!obGet([2]!obCall("", Z174, "getRealizations"))</f>
        <v>1.304479191752245E-2</v>
      </c>
      <c r="AD174" t="str">
        <f>[2]!obCall("expOfIntegratedIntensity"&amp;I174, $E$44, "getExpOfIntegratedIntensity", [2]!obMake("", "int", I174))</f>
        <v>expOfIntegratedIntensity29 
[22991]</v>
      </c>
      <c r="AE174">
        <f>[2]!obGet([2]!obCall("", AD174, "getRealizations"))</f>
        <v>1.0559595102347457</v>
      </c>
    </row>
    <row r="175" spans="2:31" x14ac:dyDescent="0.3">
      <c r="B175">
        <v>0.05</v>
      </c>
      <c r="D175" s="12">
        <v>0.03</v>
      </c>
      <c r="I175">
        <v>30</v>
      </c>
      <c r="J175">
        <f>[2]!obGet([2]!obCall("",$I$141, "getTime",[2]!obMake("", "int", I175)))</f>
        <v>3</v>
      </c>
      <c r="M175" t="str">
        <f>[2]!obCall("underlyingModelFromNPVAndDefault"&amp;I175, $L$137, "getUnderlying",  [2]!obMake("", "int", I175), [2]!obMake("","int", 0))</f>
        <v>underlyingModelFromNPVAndDefault30 
[22675]</v>
      </c>
      <c r="N175">
        <f>[2]!obGet([2]!obCall("",M175,"getRealizations"))</f>
        <v>6.5357607807057433E-2</v>
      </c>
      <c r="Q175" t="str">
        <f>[2]!obCall("zcbondFairPrice"&amp;I175, $L$141, "getZeroCouponBond", [2]!obMake("", "double",J175), [2]!obMake("", "double", $J$245))</f>
        <v>zcbondFairPrice30 
[23924]</v>
      </c>
      <c r="R175">
        <f>[2]!obGet([2]!obCall("", Q175, "getRealizations"))</f>
        <v>0.56259772507849914</v>
      </c>
      <c r="U175" t="str">
        <f>[2]!obCall("couponBondPrice"&amp;I175,  $L$137,"getFairValue", [2]!obMake("","int",I175) )</f>
        <v>couponBondPrice30 
[23013]</v>
      </c>
      <c r="V175">
        <f>[2]!obGet([2]!obCall("",  U175,"getRealizations"))</f>
        <v>0.618857497586349</v>
      </c>
      <c r="Z175" t="str">
        <f>[2]!obCall("intensity"&amp;I175, $E$44, "getIntensity", [2]!obMake("", "int", I175))</f>
        <v>intensity30 
[22633]</v>
      </c>
      <c r="AA175">
        <f>[2]!obGet([2]!obCall("", Z175, "getRealizations"))</f>
        <v>1.3473228352625375E-2</v>
      </c>
      <c r="AD175" t="str">
        <f>[2]!obCall("expOfIntegratedIntensity"&amp;I175, $E$44, "getExpOfIntegratedIntensity", [2]!obMake("", "int", I175))</f>
        <v>expOfIntegratedIntensity30 
[22603]</v>
      </c>
      <c r="AE175">
        <f>[2]!obGet([2]!obCall("", AD175, "getRealizations"))</f>
        <v>1.0573605366254926</v>
      </c>
    </row>
    <row r="176" spans="2:31" x14ac:dyDescent="0.3">
      <c r="B176">
        <v>0.05</v>
      </c>
      <c r="D176" s="12">
        <v>0.03</v>
      </c>
      <c r="I176">
        <v>31</v>
      </c>
      <c r="J176">
        <f>[2]!obGet([2]!obCall("",$I$141, "getTime",[2]!obMake("", "int", I176)))</f>
        <v>3.1</v>
      </c>
      <c r="M176" t="str">
        <f>[2]!obCall("underlyingModelFromNPVAndDefault"&amp;I176, $L$137, "getUnderlying",  [2]!obMake("", "int", I176), [2]!obMake("","int", 0))</f>
        <v>underlyingModelFromNPVAndDefault31 
[22321]</v>
      </c>
      <c r="N176">
        <f>[2]!obGet([2]!obCall("",M176,"getRealizations"))</f>
        <v>6.7429680900024325E-2</v>
      </c>
      <c r="Q176" t="str">
        <f>[2]!obCall("zcbondFairPrice"&amp;I176, $L$141, "getZeroCouponBond", [2]!obMake("", "double",J176), [2]!obMake("", "double", $J$245))</f>
        <v>zcbondFairPrice31 
[23689]</v>
      </c>
      <c r="R176">
        <f>[2]!obGet([2]!obCall("", Q176, "getRealizations"))</f>
        <v>0.55848724144371953</v>
      </c>
      <c r="U176" t="str">
        <f>[2]!obCall("couponBondPrice"&amp;I176,  $L$137,"getFairValue", [2]!obMake("","int",I176) )</f>
        <v>couponBondPrice31 
[22653]</v>
      </c>
      <c r="V176">
        <f>[2]!obGet([2]!obCall("",  U176,"getRealizations"))</f>
        <v>0.61433596558809145</v>
      </c>
      <c r="Z176" t="str">
        <f>[2]!obCall("intensity"&amp;I176, $E$44, "getIntensity", [2]!obMake("", "int", I176))</f>
        <v>intensity31 
[22958]</v>
      </c>
      <c r="AA176">
        <f>[2]!obGet([2]!obCall("", Z176, "getRealizations"))</f>
        <v>1.3817860295506535E-2</v>
      </c>
      <c r="AD176" t="str">
        <f>[2]!obCall("expOfIntegratedIntensity"&amp;I176, $E$44, "getExpOfIntegratedIntensity", [2]!obMake("", "int", I176))</f>
        <v>expOfIntegratedIntensity31 
[22897]</v>
      </c>
      <c r="AE176">
        <f>[2]!obGet([2]!obCall("", AD176, "getRealizations"))</f>
        <v>1.0588043474876201</v>
      </c>
    </row>
    <row r="177" spans="2:31" x14ac:dyDescent="0.3">
      <c r="B177">
        <v>0.05</v>
      </c>
      <c r="D177" s="12">
        <v>0.03</v>
      </c>
      <c r="I177">
        <v>32</v>
      </c>
      <c r="J177">
        <f>[2]!obGet([2]!obCall("",$I$141, "getTime",[2]!obMake("", "int", I177)))</f>
        <v>3.1999999999999997</v>
      </c>
      <c r="M177" t="str">
        <f>[2]!obCall("underlyingModelFromNPVAndDefault"&amp;I177, $L$137, "getUnderlying",  [2]!obMake("", "int", I177), [2]!obMake("","int", 0))</f>
        <v>underlyingModelFromNPVAndDefault32 
[22247]</v>
      </c>
      <c r="N177">
        <f>[2]!obGet([2]!obCall("",M177,"getRealizations"))</f>
        <v>5.8455100000072341E-2</v>
      </c>
      <c r="Q177" t="str">
        <f>[2]!obCall("zcbondFairPrice"&amp;I177, $L$141, "getZeroCouponBond", [2]!obMake("", "double",J177), [2]!obMake("", "double", $J$245))</f>
        <v>zcbondFairPrice32 
[23627]</v>
      </c>
      <c r="R177">
        <f>[2]!obGet([2]!obCall("", Q177, "getRealizations"))</f>
        <v>0.59108101976710248</v>
      </c>
      <c r="U177" t="str">
        <f>[2]!obCall("couponBondPrice"&amp;I177,  $L$137,"getFairValue", [2]!obMake("","int",I177) )</f>
        <v>couponBondPrice32 
[22187]</v>
      </c>
      <c r="V177">
        <f>[2]!obGet([2]!obCall("",  U177,"getRealizations"))</f>
        <v>0.65018912174381271</v>
      </c>
      <c r="Z177" t="str">
        <f>[2]!obCall("intensity"&amp;I177, $E$44, "getIntensity", [2]!obMake("", "int", I177))</f>
        <v>intensity32 
[22933]</v>
      </c>
      <c r="AA177">
        <f>[2]!obGet([2]!obCall("", Z177, "getRealizations"))</f>
        <v>1.4357922628217831E-2</v>
      </c>
      <c r="AD177" t="str">
        <f>[2]!obCall("expOfIntegratedIntensity"&amp;I177, $E$44, "getExpOfIntegratedIntensity", [2]!obMake("", "int", I177))</f>
        <v>expOfIntegratedIntensity32 
[22679]</v>
      </c>
      <c r="AE177">
        <f>[2]!obGet([2]!obCall("", AD177, "getRealizations"))</f>
        <v>1.0602970307514101</v>
      </c>
    </row>
    <row r="178" spans="2:31" x14ac:dyDescent="0.3">
      <c r="B178">
        <v>0.05</v>
      </c>
      <c r="D178" s="12">
        <v>0.03</v>
      </c>
      <c r="I178">
        <v>33</v>
      </c>
      <c r="J178">
        <f>[2]!obGet([2]!obCall("",$I$141, "getTime",[2]!obMake("", "int", I178)))</f>
        <v>3.3</v>
      </c>
      <c r="M178" t="str">
        <f>[2]!obCall("underlyingModelFromNPVAndDefault"&amp;I178, $L$137, "getUnderlying",  [2]!obMake("", "int", I178), [2]!obMake("","int", 0))</f>
        <v>underlyingModelFromNPVAndDefault33 
[23007]</v>
      </c>
      <c r="N178">
        <f>[2]!obGet([2]!obCall("",M178,"getRealizations"))</f>
        <v>5.3789339273527727E-2</v>
      </c>
      <c r="Q178" t="str">
        <f>[2]!obCall("zcbondFairPrice"&amp;I178, $L$141, "getZeroCouponBond", [2]!obMake("", "double",J178), [2]!obMake("", "double", $J$245))</f>
        <v>zcbondFairPrice33 
[23647]</v>
      </c>
      <c r="R178">
        <f>[2]!obGet([2]!obCall("", Q178, "getRealizations"))</f>
        <v>0.60968616901583084</v>
      </c>
      <c r="U178" t="str">
        <f>[2]!obCall("couponBondPrice"&amp;I178,  $L$137,"getFairValue", [2]!obMake("","int",I178) )</f>
        <v>couponBondPrice33 
[22418]</v>
      </c>
      <c r="V178">
        <f>[2]!obGet([2]!obCall("",  U178,"getRealizations"))</f>
        <v>0.6706547859174139</v>
      </c>
      <c r="Z178" t="str">
        <f>[2]!obCall("intensity"&amp;I178, $E$44, "getIntensity", [2]!obMake("", "int", I178))</f>
        <v>intensity33 
[22466]</v>
      </c>
      <c r="AA178">
        <f>[2]!obGet([2]!obCall("", Z178, "getRealizations"))</f>
        <v>1.3229944695301305E-2</v>
      </c>
      <c r="AD178" t="str">
        <f>[2]!obCall("expOfIntegratedIntensity"&amp;I178, $E$44, "getExpOfIntegratedIntensity", [2]!obMake("", "int", I178))</f>
        <v>expOfIntegratedIntensity33 
[22541]</v>
      </c>
      <c r="AE178">
        <f>[2]!obGet([2]!obCall("", AD178, "getRealizations"))</f>
        <v>1.0617606066331706</v>
      </c>
    </row>
    <row r="179" spans="2:31" x14ac:dyDescent="0.3">
      <c r="B179">
        <v>0.05</v>
      </c>
      <c r="D179" s="12">
        <v>0.03</v>
      </c>
      <c r="I179">
        <v>34</v>
      </c>
      <c r="J179">
        <f>[2]!obGet([2]!obCall("",$I$141, "getTime",[2]!obMake("", "int", I179)))</f>
        <v>3.4</v>
      </c>
      <c r="M179" t="str">
        <f>[2]!obCall("underlyingModelFromNPVAndDefault"&amp;I179, $L$137, "getUnderlying",  [2]!obMake("", "int", I179), [2]!obMake("","int", 0))</f>
        <v>underlyingModelFromNPVAndDefault34 
[23056]</v>
      </c>
      <c r="N179">
        <f>[2]!obGet([2]!obCall("",M179,"getRealizations"))</f>
        <v>5.9342265223407437E-2</v>
      </c>
      <c r="Q179" t="str">
        <f>[2]!obCall("zcbondFairPrice"&amp;I179, $L$141, "getZeroCouponBond", [2]!obMake("", "double",J179), [2]!obMake("", "double", $J$245))</f>
        <v>zcbondFairPrice34 
[23829]</v>
      </c>
      <c r="R179">
        <f>[2]!obGet([2]!obCall("", Q179, "getRealizations"))</f>
        <v>0.59341905089629132</v>
      </c>
      <c r="U179" t="str">
        <f>[2]!obCall("couponBondPrice"&amp;I179,  $L$137,"getFairValue", [2]!obMake("","int",I179) )</f>
        <v>couponBondPrice34 
[22348]</v>
      </c>
      <c r="V179">
        <f>[2]!obGet([2]!obCall("",  U179,"getRealizations"))</f>
        <v>0.65276095598592043</v>
      </c>
      <c r="Z179" t="str">
        <f>[2]!obCall("intensity"&amp;I179, $E$44, "getIntensity", [2]!obMake("", "int", I179))</f>
        <v>intensity34 
[22993]</v>
      </c>
      <c r="AA179">
        <f>[2]!obGet([2]!obCall("", Z179, "getRealizations"))</f>
        <v>1.281065667357179E-2</v>
      </c>
      <c r="AD179" t="str">
        <f>[2]!obCall("expOfIntegratedIntensity"&amp;I179, $E$44, "getExpOfIntegratedIntensity", [2]!obMake("", "int", I179))</f>
        <v>expOfIntegratedIntensity34 
[22263]</v>
      </c>
      <c r="AE179">
        <f>[2]!obGet([2]!obCall("", AD179, "getRealizations"))</f>
        <v>1.0631439512512098</v>
      </c>
    </row>
    <row r="180" spans="2:31" x14ac:dyDescent="0.3">
      <c r="B180">
        <v>0.05</v>
      </c>
      <c r="D180" s="12">
        <v>0.03</v>
      </c>
      <c r="I180">
        <v>35</v>
      </c>
      <c r="J180">
        <f>[2]!obGet([2]!obCall("",$I$141, "getTime",[2]!obMake("", "int", I180)))</f>
        <v>3.5</v>
      </c>
      <c r="M180" t="str">
        <f>[2]!obCall("underlyingModelFromNPVAndDefault"&amp;I180, $L$137, "getUnderlying",  [2]!obMake("", "int", I180), [2]!obMake("","int", 0))</f>
        <v>underlyingModelFromNPVAndDefault35 
[22522]</v>
      </c>
      <c r="N180">
        <f>[2]!obGet([2]!obCall("",M180,"getRealizations"))</f>
        <v>6.1034082553577999E-2</v>
      </c>
      <c r="Q180" t="str">
        <f>[2]!obCall("zcbondFairPrice"&amp;I180, $L$141, "getZeroCouponBond", [2]!obMake("", "double",J180), [2]!obMake("", "double", $J$245))</f>
        <v>zcbondFairPrice35 
[23902]</v>
      </c>
      <c r="R180">
        <f>[2]!obGet([2]!obCall("", Q180, "getRealizations"))</f>
        <v>0.59061385679585032</v>
      </c>
      <c r="U180" t="str">
        <f>[2]!obCall("couponBondPrice"&amp;I180,  $L$137,"getFairValue", [2]!obMake("","int",I180) )</f>
        <v>couponBondPrice35 
[23024]</v>
      </c>
      <c r="V180">
        <f>[2]!obGet([2]!obCall("",  U180,"getRealizations"))</f>
        <v>0.6496752424754354</v>
      </c>
      <c r="Z180" t="str">
        <f>[2]!obCall("intensity"&amp;I180, $E$44, "getIntensity", [2]!obMake("", "int", I180))</f>
        <v>intensity35 
[22277]</v>
      </c>
      <c r="AA180">
        <f>[2]!obGet([2]!obCall("", Z180, "getRealizations"))</f>
        <v>1.287625388990268E-2</v>
      </c>
      <c r="AD180" t="str">
        <f>[2]!obCall("expOfIntegratedIntensity"&amp;I180, $E$44, "getExpOfIntegratedIntensity", [2]!obMake("", "int", I180))</f>
        <v>expOfIntegratedIntensity35 
[22525]</v>
      </c>
      <c r="AE180">
        <f>[2]!obGet([2]!obCall("", AD180, "getRealizations"))</f>
        <v>1.064510272657381</v>
      </c>
    </row>
    <row r="181" spans="2:31" x14ac:dyDescent="0.3">
      <c r="B181">
        <v>0.05</v>
      </c>
      <c r="D181" s="12">
        <v>0.03</v>
      </c>
      <c r="I181">
        <v>36</v>
      </c>
      <c r="J181">
        <f>[2]!obGet([2]!obCall("",$I$141, "getTime",[2]!obMake("", "int", I181)))</f>
        <v>3.6</v>
      </c>
      <c r="M181" t="str">
        <f>[2]!obCall("underlyingModelFromNPVAndDefault"&amp;I181, $L$137, "getUnderlying",  [2]!obMake("", "int", I181), [2]!obMake("","int", 0))</f>
        <v>underlyingModelFromNPVAndDefault36 
[22646]</v>
      </c>
      <c r="N181">
        <f>[2]!obGet([2]!obCall("",M181,"getRealizations"))</f>
        <v>6.0485548544208213E-2</v>
      </c>
      <c r="Q181" t="str">
        <f>[2]!obCall("zcbondFairPrice"&amp;I181, $L$141, "getZeroCouponBond", [2]!obMake("", "double",J181), [2]!obMake("", "double", $J$245))</f>
        <v>zcbondFairPrice36 
[23729]</v>
      </c>
      <c r="R181">
        <f>[2]!obGet([2]!obCall("", Q181, "getRealizations"))</f>
        <v>0.59537702719876173</v>
      </c>
      <c r="U181" t="str">
        <f>[2]!obCall("couponBondPrice"&amp;I181,  $L$137,"getFairValue", [2]!obMake("","int",I181) )</f>
        <v>couponBondPrice36 
[23019]</v>
      </c>
      <c r="V181">
        <f>[2]!obGet([2]!obCall("",  U181,"getRealizations"))</f>
        <v>0.65491472991863786</v>
      </c>
      <c r="Z181" t="str">
        <f>[2]!obCall("intensity"&amp;I181, $E$44, "getIntensity", [2]!obMake("", "int", I181))</f>
        <v>intensity36 
[22479]</v>
      </c>
      <c r="AA181">
        <f>[2]!obGet([2]!obCall("", Z181, "getRealizations"))</f>
        <v>1.2883019572812708E-2</v>
      </c>
      <c r="AD181" t="str">
        <f>[2]!obCall("expOfIntegratedIntensity"&amp;I181, $E$44, "getExpOfIntegratedIntensity", [2]!obMake("", "int", I181))</f>
        <v>expOfIntegratedIntensity36 
[22415]</v>
      </c>
      <c r="AE181">
        <f>[2]!obGet([2]!obCall("", AD181, "getRealizations"))</f>
        <v>1.0658822065290852</v>
      </c>
    </row>
    <row r="182" spans="2:31" x14ac:dyDescent="0.3">
      <c r="B182">
        <v>0.05</v>
      </c>
      <c r="D182" s="12">
        <v>0.03</v>
      </c>
      <c r="I182">
        <v>37</v>
      </c>
      <c r="J182">
        <f>[2]!obGet([2]!obCall("",$I$141, "getTime",[2]!obMake("", "int", I182)))</f>
        <v>3.6999999999999997</v>
      </c>
      <c r="M182" t="str">
        <f>[2]!obCall("underlyingModelFromNPVAndDefault"&amp;I182, $L$137, "getUnderlying",  [2]!obMake("", "int", I182), [2]!obMake("","int", 0))</f>
        <v>underlyingModelFromNPVAndDefault37 
[23225]</v>
      </c>
      <c r="N182">
        <f>[2]!obGet([2]!obCall("",M182,"getRealizations"))</f>
        <v>7.5541145236817181E-2</v>
      </c>
      <c r="Q182" t="str">
        <f>[2]!obCall("zcbondFairPrice"&amp;I182, $L$141, "getZeroCouponBond", [2]!obMake("", "double",J182), [2]!obMake("", "double", $J$245))</f>
        <v>zcbondFairPrice37 
[23539]</v>
      </c>
      <c r="R182">
        <f>[2]!obGet([2]!obCall("", Q182, "getRealizations"))</f>
        <v>0.55164223760678932</v>
      </c>
      <c r="U182" t="str">
        <f>[2]!obCall("couponBondPrice"&amp;I182,  $L$137,"getFairValue", [2]!obMake("","int",I182) )</f>
        <v>couponBondPrice37 
[23083]</v>
      </c>
      <c r="V182">
        <f>[2]!obGet([2]!obCall("",  U182,"getRealizations"))</f>
        <v>0.6068064613674683</v>
      </c>
      <c r="Z182" t="str">
        <f>[2]!obCall("intensity"&amp;I182, $E$44, "getIntensity", [2]!obMake("", "int", I182))</f>
        <v>intensity37 
[22268]</v>
      </c>
      <c r="AA182">
        <f>[2]!obGet([2]!obCall("", Z182, "getRealizations"))</f>
        <v>1.509404796975768E-2</v>
      </c>
      <c r="AD182" t="str">
        <f>[2]!obCall("expOfIntegratedIntensity"&amp;I182, $E$44, "getExpOfIntegratedIntensity", [2]!obMake("", "int", I182))</f>
        <v>expOfIntegratedIntensity37 
[22942]</v>
      </c>
      <c r="AE182">
        <f>[2]!obGet([2]!obCall("", AD182, "getRealizations"))</f>
        <v>1.0673742627939786</v>
      </c>
    </row>
    <row r="183" spans="2:31" x14ac:dyDescent="0.3">
      <c r="B183">
        <v>0.05</v>
      </c>
      <c r="D183" s="12">
        <v>0.03</v>
      </c>
      <c r="I183">
        <v>38</v>
      </c>
      <c r="J183">
        <f>[2]!obGet([2]!obCall("",$I$141, "getTime",[2]!obMake("", "int", I183)))</f>
        <v>3.8</v>
      </c>
      <c r="M183" t="str">
        <f>[2]!obCall("underlyingModelFromNPVAndDefault"&amp;I183, $L$137, "getUnderlying",  [2]!obMake("", "int", I183), [2]!obMake("","int", 0))</f>
        <v>underlyingModelFromNPVAndDefault38 
[22621]</v>
      </c>
      <c r="N183">
        <f>[2]!obGet([2]!obCall("",M183,"getRealizations"))</f>
        <v>7.8576836188510496E-2</v>
      </c>
      <c r="Q183" t="str">
        <f>[2]!obCall("zcbondFairPrice"&amp;I183, $L$141, "getZeroCouponBond", [2]!obMake("", "double",J183), [2]!obMake("", "double", $J$245))</f>
        <v>zcbondFairPrice38 
[23735]</v>
      </c>
      <c r="R183">
        <f>[2]!obGet([2]!obCall("", Q183, "getRealizations"))</f>
        <v>0.54619005232284168</v>
      </c>
      <c r="U183" t="str">
        <f>[2]!obCall("couponBondPrice"&amp;I183,  $L$137,"getFairValue", [2]!obMake("","int",I183) )</f>
        <v>couponBondPrice38 
[23043]</v>
      </c>
      <c r="V183">
        <f>[2]!obGet([2]!obCall("",  U183,"getRealizations"))</f>
        <v>0.60080905755512581</v>
      </c>
      <c r="Z183" t="str">
        <f>[2]!obCall("intensity"&amp;I183, $E$44, "getIntensity", [2]!obMake("", "int", I183))</f>
        <v>intensity38 
[22241]</v>
      </c>
      <c r="AA183">
        <f>[2]!obGet([2]!obCall("", Z183, "getRealizations"))</f>
        <v>1.4939689039021388E-2</v>
      </c>
      <c r="AD183" t="str">
        <f>[2]!obCall("expOfIntegratedIntensity"&amp;I183, $E$44, "getExpOfIntegratedIntensity", [2]!obMake("", "int", I183))</f>
        <v>expOfIntegratedIntensity38 
[22140]</v>
      </c>
      <c r="AE183">
        <f>[2]!obGet([2]!obCall("", AD183, "getRealizations"))</f>
        <v>1.0689783287898806</v>
      </c>
    </row>
    <row r="184" spans="2:31" x14ac:dyDescent="0.3">
      <c r="B184">
        <v>0.05</v>
      </c>
      <c r="D184" s="12">
        <v>0.03</v>
      </c>
      <c r="I184">
        <v>39</v>
      </c>
      <c r="J184">
        <f>[2]!obGet([2]!obCall("",$I$141, "getTime",[2]!obMake("", "int", I184)))</f>
        <v>3.9</v>
      </c>
      <c r="M184" t="str">
        <f>[2]!obCall("underlyingModelFromNPVAndDefault"&amp;I184, $L$137, "getUnderlying",  [2]!obMake("", "int", I184), [2]!obMake("","int", 0))</f>
        <v>underlyingModelFromNPVAndDefault39 
[23279]</v>
      </c>
      <c r="N184">
        <f>[2]!obGet([2]!obCall("",M184,"getRealizations"))</f>
        <v>8.6182507363567321E-2</v>
      </c>
      <c r="Q184" t="str">
        <f>[2]!obCall("zcbondFairPrice"&amp;I184, $L$141, "getZeroCouponBond", [2]!obMake("", "double",J184), [2]!obMake("", "double", $J$245))</f>
        <v>zcbondFairPrice39 
[23978]</v>
      </c>
      <c r="R184">
        <f>[2]!obGet([2]!obCall("", Q184, "getRealizations"))</f>
        <v>0.52823449037696046</v>
      </c>
      <c r="U184" t="str">
        <f>[2]!obCall("couponBondPrice"&amp;I184,  $L$137,"getFairValue", [2]!obMake("","int",I184) )</f>
        <v>couponBondPrice39 
[22599]</v>
      </c>
      <c r="V184">
        <f>[2]!obGet([2]!obCall("",  U184,"getRealizations"))</f>
        <v>0.58105793941465655</v>
      </c>
      <c r="Z184" t="str">
        <f>[2]!obCall("intensity"&amp;I184, $E$44, "getIntensity", [2]!obMake("", "int", I184))</f>
        <v>intensity39 
[22879]</v>
      </c>
      <c r="AA184">
        <f>[2]!obGet([2]!obCall("", Z184, "getRealizations"))</f>
        <v>1.6909610836234424E-2</v>
      </c>
      <c r="AD184" t="str">
        <f>[2]!obCall("expOfIntegratedIntensity"&amp;I184, $E$44, "getExpOfIntegratedIntensity", [2]!obMake("", "int", I184))</f>
        <v>expOfIntegratedIntensity39 
[22814]</v>
      </c>
      <c r="AE184">
        <f>[2]!obGet([2]!obCall("", AD184, "getRealizations"))</f>
        <v>1.0706819955123441</v>
      </c>
    </row>
    <row r="185" spans="2:31" x14ac:dyDescent="0.3">
      <c r="B185">
        <v>0.05</v>
      </c>
      <c r="D185" s="12">
        <v>0.03</v>
      </c>
      <c r="I185">
        <v>40</v>
      </c>
      <c r="J185">
        <f>[2]!obGet([2]!obCall("",$I$141, "getTime",[2]!obMake("", "int", I185)))</f>
        <v>4</v>
      </c>
      <c r="M185" t="str">
        <f>[2]!obCall("underlyingModelFromNPVAndDefault"&amp;I185, $L$137, "getUnderlying",  [2]!obMake("", "int", I185), [2]!obMake("","int", 0))</f>
        <v>underlyingModelFromNPVAndDefault40 
[23097]</v>
      </c>
      <c r="N185">
        <f>[2]!obGet([2]!obCall("",M185,"getRealizations"))</f>
        <v>8.6928015794589392E-2</v>
      </c>
      <c r="Q185" t="str">
        <f>[2]!obCall("zcbondFairPrice"&amp;I185, $L$141, "getZeroCouponBond", [2]!obMake("", "double",J185), [2]!obMake("", "double", $J$245))</f>
        <v>zcbondFairPrice40 
[23542]</v>
      </c>
      <c r="R185">
        <f>[2]!obGet([2]!obCall("", Q185, "getRealizations"))</f>
        <v>0.53000482231122192</v>
      </c>
      <c r="U185" t="str">
        <f>[2]!obCall("couponBondPrice"&amp;I185,  $L$137,"getFairValue", [2]!obMake("","int",I185) )</f>
        <v>couponBondPrice40 
[22218]</v>
      </c>
      <c r="V185">
        <f>[2]!obGet([2]!obCall("",  U185,"getRealizations"))</f>
        <v>0.58300530454234412</v>
      </c>
      <c r="Z185" t="str">
        <f>[2]!obCall("intensity"&amp;I185, $E$44, "getIntensity", [2]!obMake("", "int", I185))</f>
        <v>intensity40 
[22784]</v>
      </c>
      <c r="AA185">
        <f>[2]!obGet([2]!obCall("", Z185, "getRealizations"))</f>
        <v>1.7922803583451719E-2</v>
      </c>
      <c r="AD185" t="str">
        <f>[2]!obCall("expOfIntegratedIntensity"&amp;I185, $E$44, "getExpOfIntegratedIntensity", [2]!obMake("", "int", I185))</f>
        <v>expOfIntegratedIntensity40 
[22413]</v>
      </c>
      <c r="AE185">
        <f>[2]!obGet([2]!obCall("", AD185, "getRealizations"))</f>
        <v>1.0725483422236088</v>
      </c>
    </row>
    <row r="186" spans="2:31" x14ac:dyDescent="0.3">
      <c r="B186">
        <v>0.05</v>
      </c>
      <c r="D186" s="12">
        <v>0.03</v>
      </c>
      <c r="I186">
        <v>41</v>
      </c>
      <c r="J186">
        <f>[2]!obGet([2]!obCall("",$I$141, "getTime",[2]!obMake("", "int", I186)))</f>
        <v>4.0999999999999996</v>
      </c>
      <c r="M186" t="str">
        <f>[2]!obCall("underlyingModelFromNPVAndDefault"&amp;I186, $L$137, "getUnderlying",  [2]!obMake("", "int", I186), [2]!obMake("","int", 0))</f>
        <v>underlyingModelFromNPVAndDefault41 
[22638]</v>
      </c>
      <c r="N186">
        <f>[2]!obGet([2]!obCall("",M186,"getRealizations"))</f>
        <v>7.3444871514606769E-2</v>
      </c>
      <c r="Q186" t="str">
        <f>[2]!obCall("zcbondFairPrice"&amp;I186, $L$141, "getZeroCouponBond", [2]!obMake("", "double",J186), [2]!obMake("", "double", $J$245))</f>
        <v>zcbondFairPrice41 
[23595]</v>
      </c>
      <c r="R186">
        <f>[2]!obGet([2]!obCall("", Q186, "getRealizations"))</f>
        <v>0.57209817305616129</v>
      </c>
      <c r="U186" t="str">
        <f>[2]!obCall("couponBondPrice"&amp;I186,  $L$137,"getFairValue", [2]!obMake("","int",I186) )</f>
        <v>couponBondPrice41 
[22310]</v>
      </c>
      <c r="V186">
        <f>[2]!obGet([2]!obCall("",  U186,"getRealizations"))</f>
        <v>0.62930799036177743</v>
      </c>
      <c r="Z186" t="str">
        <f>[2]!obCall("intensity"&amp;I186, $E$44, "getIntensity", [2]!obMake("", "int", I186))</f>
        <v>intensity41 
[22749]</v>
      </c>
      <c r="AA186">
        <f>[2]!obGet([2]!obCall("", Z186, "getRealizations"))</f>
        <v>1.7822480907893352E-2</v>
      </c>
      <c r="AD186" t="str">
        <f>[2]!obCall("expOfIntegratedIntensity"&amp;I186, $E$44, "getExpOfIntegratedIntensity", [2]!obMake("", "int", I186))</f>
        <v>expOfIntegratedIntensity41 
[22816]</v>
      </c>
      <c r="AE186">
        <f>[2]!obGet([2]!obCall("", AD186, "getRealizations"))</f>
        <v>1.0744669835535601</v>
      </c>
    </row>
    <row r="187" spans="2:31" x14ac:dyDescent="0.3">
      <c r="B187">
        <v>0.05</v>
      </c>
      <c r="D187" s="12">
        <v>0.03</v>
      </c>
      <c r="I187">
        <v>42</v>
      </c>
      <c r="J187">
        <f>[2]!obGet([2]!obCall("",$I$141, "getTime",[2]!obMake("", "int", I187)))</f>
        <v>4.2</v>
      </c>
      <c r="M187" t="str">
        <f>[2]!obCall("underlyingModelFromNPVAndDefault"&amp;I187, $L$137, "getUnderlying",  [2]!obMake("", "int", I187), [2]!obMake("","int", 0))</f>
        <v>underlyingModelFromNPVAndDefault42 
[22337]</v>
      </c>
      <c r="N187">
        <f>[2]!obGet([2]!obCall("",M187,"getRealizations"))</f>
        <v>7.8247645934844706E-2</v>
      </c>
      <c r="Q187" t="str">
        <f>[2]!obCall("zcbondFairPrice"&amp;I187, $L$141, "getZeroCouponBond", [2]!obMake("", "double",J187), [2]!obMake("", "double", $J$245))</f>
        <v>zcbondFairPrice42 
[23732]</v>
      </c>
      <c r="R187">
        <f>[2]!obGet([2]!obCall("", Q187, "getRealizations"))</f>
        <v>0.56213876127032869</v>
      </c>
      <c r="U187" t="str">
        <f>[2]!obCall("couponBondPrice"&amp;I187,  $L$137,"getFairValue", [2]!obMake("","int",I187) )</f>
        <v>couponBondPrice42 
[22355]</v>
      </c>
      <c r="V187">
        <f>[2]!obGet([2]!obCall("",  U187,"getRealizations"))</f>
        <v>0.61835263739736157</v>
      </c>
      <c r="Z187" t="str">
        <f>[2]!obCall("intensity"&amp;I187, $E$44, "getIntensity", [2]!obMake("", "int", I187))</f>
        <v>intensity42 
[22705]</v>
      </c>
      <c r="AA187">
        <f>[2]!obGet([2]!obCall("", Z187, "getRealizations"))</f>
        <v>1.8410644415476421E-2</v>
      </c>
      <c r="AD187" t="str">
        <f>[2]!obCall("expOfIntegratedIntensity"&amp;I187, $E$44, "getExpOfIntegratedIntensity", [2]!obMake("", "int", I187))</f>
        <v>expOfIntegratedIntensity42 
[22913]</v>
      </c>
      <c r="AE187">
        <f>[2]!obGet([2]!obCall("", AD187, "getRealizations"))</f>
        <v>1.0764153127155895</v>
      </c>
    </row>
    <row r="188" spans="2:31" x14ac:dyDescent="0.3">
      <c r="B188">
        <v>0.05</v>
      </c>
      <c r="D188" s="12">
        <v>0.03</v>
      </c>
      <c r="I188">
        <v>43</v>
      </c>
      <c r="J188">
        <f>[2]!obGet([2]!obCall("",$I$141, "getTime",[2]!obMake("", "int", I188)))</f>
        <v>4.3</v>
      </c>
      <c r="M188" t="str">
        <f>[2]!obCall("underlyingModelFromNPVAndDefault"&amp;I188, $L$137, "getUnderlying",  [2]!obMake("", "int", I188), [2]!obMake("","int", 0))</f>
        <v>underlyingModelFromNPVAndDefault43 
[23068]</v>
      </c>
      <c r="N188">
        <f>[2]!obGet([2]!obCall("",M188,"getRealizations"))</f>
        <v>7.8513415373445652E-2</v>
      </c>
      <c r="Q188" t="str">
        <f>[2]!obCall("zcbondFairPrice"&amp;I188, $L$141, "getZeroCouponBond", [2]!obMake("", "double",J188), [2]!obMake("", "double", $J$245))</f>
        <v>zcbondFairPrice43 
[23605]</v>
      </c>
      <c r="R188">
        <f>[2]!obGet([2]!obCall("", Q188, "getRealizations"))</f>
        <v>0.56537877382040203</v>
      </c>
      <c r="U188" t="str">
        <f>[2]!obCall("couponBondPrice"&amp;I188,  $L$137,"getFairValue", [2]!obMake("","int",I188) )</f>
        <v>couponBondPrice43 
[22179]</v>
      </c>
      <c r="V188">
        <f>[2]!obGet([2]!obCall("",  U188,"getRealizations"))</f>
        <v>0.62191665120244222</v>
      </c>
      <c r="Z188" t="str">
        <f>[2]!obCall("intensity"&amp;I188, $E$44, "getIntensity", [2]!obMake("", "int", I188))</f>
        <v>intensity43 
[22847]</v>
      </c>
      <c r="AA188">
        <f>[2]!obGet([2]!obCall("", Z188, "getRealizations"))</f>
        <v>1.7896160396267093E-2</v>
      </c>
      <c r="AD188" t="str">
        <f>[2]!obCall("expOfIntegratedIntensity"&amp;I188, $E$44, "getExpOfIntegratedIntensity", [2]!obMake("", "int", I188))</f>
        <v>expOfIntegratedIntensity43 
[22463]</v>
      </c>
      <c r="AE188">
        <f>[2]!obGet([2]!obCall("", AD188, "getRealizations"))</f>
        <v>1.0783711474639932</v>
      </c>
    </row>
    <row r="189" spans="2:31" x14ac:dyDescent="0.3">
      <c r="B189">
        <v>0.05</v>
      </c>
      <c r="D189" s="12">
        <v>0.03</v>
      </c>
      <c r="I189">
        <v>44</v>
      </c>
      <c r="J189">
        <f>[2]!obGet([2]!obCall("",$I$141, "getTime",[2]!obMake("", "int", I189)))</f>
        <v>4.3999999999999995</v>
      </c>
      <c r="M189" t="str">
        <f>[2]!obCall("underlyingModelFromNPVAndDefault"&amp;I189, $L$137, "getUnderlying",  [2]!obMake("", "int", I189), [2]!obMake("","int", 0))</f>
        <v>underlyingModelFromNPVAndDefault44 
[23060]</v>
      </c>
      <c r="N189">
        <f>[2]!obGet([2]!obCall("",M189,"getRealizations"))</f>
        <v>6.506161492095619E-2</v>
      </c>
      <c r="Q189" t="str">
        <f>[2]!obCall("zcbondFairPrice"&amp;I189, $L$141, "getZeroCouponBond", [2]!obMake("", "double",J189), [2]!obMake("", "double", $J$245))</f>
        <v>zcbondFairPrice44 
[23708]</v>
      </c>
      <c r="R189">
        <f>[2]!obGet([2]!obCall("", Q189, "getRealizations"))</f>
        <v>0.60812019302731446</v>
      </c>
      <c r="U189" t="str">
        <f>[2]!obCall("couponBondPrice"&amp;I189,  $L$137,"getFairValue", [2]!obMake("","int",I189) )</f>
        <v>couponBondPrice44 
[22512]</v>
      </c>
      <c r="V189">
        <f>[2]!obGet([2]!obCall("",  U189,"getRealizations"))</f>
        <v>0.66893221233004585</v>
      </c>
      <c r="Z189" t="str">
        <f>[2]!obCall("intensity"&amp;I189, $E$44, "getIntensity", [2]!obMake("", "int", I189))</f>
        <v>intensity44 
[22437]</v>
      </c>
      <c r="AA189">
        <f>[2]!obGet([2]!obCall("", Z189, "getRealizations"))</f>
        <v>1.8446240465905855E-2</v>
      </c>
      <c r="AD189" t="str">
        <f>[2]!obCall("expOfIntegratedIntensity"&amp;I189, $E$44, "getExpOfIntegratedIntensity", [2]!obMake("", "int", I189))</f>
        <v>expOfIntegratedIntensity44 
[22128]</v>
      </c>
      <c r="AE189">
        <f>[2]!obGet([2]!obCall("", AD189, "getRealizations"))</f>
        <v>1.0803324587192813</v>
      </c>
    </row>
    <row r="190" spans="2:31" x14ac:dyDescent="0.3">
      <c r="B190">
        <v>0.05</v>
      </c>
      <c r="D190" s="12">
        <v>0.03</v>
      </c>
      <c r="I190">
        <v>45</v>
      </c>
      <c r="J190">
        <f>[2]!obGet([2]!obCall("",$I$141, "getTime",[2]!obMake("", "int", I190)))</f>
        <v>4.5</v>
      </c>
      <c r="M190" t="str">
        <f>[2]!obCall("underlyingModelFromNPVAndDefault"&amp;I190, $L$137, "getUnderlying",  [2]!obMake("", "int", I190), [2]!obMake("","int", 0))</f>
        <v>underlyingModelFromNPVAndDefault45 
[22174]</v>
      </c>
      <c r="N190">
        <f>[2]!obGet([2]!obCall("",M190,"getRealizations"))</f>
        <v>5.6228745924234588E-2</v>
      </c>
      <c r="Q190" t="str">
        <f>[2]!obCall("zcbondFairPrice"&amp;I190, $L$141, "getZeroCouponBond", [2]!obMake("", "double",J190), [2]!obMake("", "double", $J$245))</f>
        <v>zcbondFairPrice45 
[23624]</v>
      </c>
      <c r="R190">
        <f>[2]!obGet([2]!obCall("", Q190, "getRealizations"))</f>
        <v>0.63847917003922217</v>
      </c>
      <c r="U190" t="str">
        <f>[2]!obCall("couponBondPrice"&amp;I190,  $L$137,"getFairValue", [2]!obMake("","int",I190) )</f>
        <v>couponBondPrice45 
[23149]</v>
      </c>
      <c r="V190">
        <f>[2]!obGet([2]!obCall("",  U190,"getRealizations"))</f>
        <v>0.70232708704314439</v>
      </c>
      <c r="Z190" t="str">
        <f>[2]!obCall("intensity"&amp;I190, $E$44, "getIntensity", [2]!obMake("", "int", I190))</f>
        <v>intensity45 
[22576]</v>
      </c>
      <c r="AA190">
        <f>[2]!obGet([2]!obCall("", Z190, "getRealizations"))</f>
        <v>1.9837950698476801E-2</v>
      </c>
      <c r="AD190" t="str">
        <f>[2]!obCall("expOfIntegratedIntensity"&amp;I190, $E$44, "getExpOfIntegratedIntensity", [2]!obMake("", "int", I190))</f>
        <v>expOfIntegratedIntensity45 
[22134]</v>
      </c>
      <c r="AE190">
        <f>[2]!obGet([2]!obCall("", AD190, "getRealizations"))</f>
        <v>1.0824024219774804</v>
      </c>
    </row>
    <row r="191" spans="2:31" x14ac:dyDescent="0.3">
      <c r="B191">
        <v>0.05</v>
      </c>
      <c r="D191" s="12">
        <v>0.03</v>
      </c>
      <c r="I191">
        <v>46</v>
      </c>
      <c r="J191">
        <f>[2]!obGet([2]!obCall("",$I$141, "getTime",[2]!obMake("", "int", I191)))</f>
        <v>4.5999999999999996</v>
      </c>
      <c r="M191" t="str">
        <f>[2]!obCall("underlyingModelFromNPVAndDefault"&amp;I191, $L$137, "getUnderlying",  [2]!obMake("", "int", I191), [2]!obMake("","int", 0))</f>
        <v>underlyingModelFromNPVAndDefault46 
[22351]</v>
      </c>
      <c r="N191">
        <f>[2]!obGet([2]!obCall("",M191,"getRealizations"))</f>
        <v>4.7077713522573714E-2</v>
      </c>
      <c r="Q191" t="str">
        <f>[2]!obCall("zcbondFairPrice"&amp;I191, $L$141, "getZeroCouponBond", [2]!obMake("", "double",J191), [2]!obMake("", "double", $J$245))</f>
        <v>zcbondFairPrice46 
[23524]</v>
      </c>
      <c r="R191">
        <f>[2]!obGet([2]!obCall("", Q191, "getRealizations"))</f>
        <v>0.67063831594995049</v>
      </c>
      <c r="U191" t="str">
        <f>[2]!obCall("couponBondPrice"&amp;I191,  $L$137,"getFairValue", [2]!obMake("","int",I191) )</f>
        <v>couponBondPrice46 
[23070]</v>
      </c>
      <c r="V191">
        <f>[2]!obGet([2]!obCall("",  U191,"getRealizations"))</f>
        <v>0.73770214754494556</v>
      </c>
      <c r="Z191" t="str">
        <f>[2]!obCall("intensity"&amp;I191, $E$44, "getIntensity", [2]!obMake("", "int", I191))</f>
        <v>intensity46 
[22768]</v>
      </c>
      <c r="AA191">
        <f>[2]!obGet([2]!obCall("", Z191, "getRealizations"))</f>
        <v>1.9444780615156098E-2</v>
      </c>
      <c r="AD191" t="str">
        <f>[2]!obCall("expOfIntegratedIntensity"&amp;I191, $E$44, "getExpOfIntegratedIntensity", [2]!obMake("", "int", I191))</f>
        <v>expOfIntegratedIntensity46 
[22837]</v>
      </c>
      <c r="AE191">
        <f>[2]!obGet([2]!obCall("", AD191, "getRealizations"))</f>
        <v>1.0845304973844829</v>
      </c>
    </row>
    <row r="192" spans="2:31" x14ac:dyDescent="0.3">
      <c r="B192">
        <v>0.05</v>
      </c>
      <c r="D192" s="12">
        <v>0.03</v>
      </c>
      <c r="I192">
        <v>47</v>
      </c>
      <c r="J192">
        <f>[2]!obGet([2]!obCall("",$I$141, "getTime",[2]!obMake("", "int", I192)))</f>
        <v>4.7</v>
      </c>
      <c r="M192" t="str">
        <f>[2]!obCall("underlyingModelFromNPVAndDefault"&amp;I192, $L$137, "getUnderlying",  [2]!obMake("", "int", I192), [2]!obMake("","int", 0))</f>
        <v>underlyingModelFromNPVAndDefault47 
[23221]</v>
      </c>
      <c r="N192">
        <f>[2]!obGet([2]!obCall("",M192,"getRealizations"))</f>
        <v>4.0793409451782718E-2</v>
      </c>
      <c r="Q192" t="str">
        <f>[2]!obCall("zcbondFairPrice"&amp;I192, $L$141, "getZeroCouponBond", [2]!obMake("", "double",J192), [2]!obMake("", "double", $J$245))</f>
        <v>zcbondFairPrice47 
[23726]</v>
      </c>
      <c r="R192">
        <f>[2]!obGet([2]!obCall("", Q192, "getRealizations"))</f>
        <v>0.69416043667285032</v>
      </c>
      <c r="U192" t="str">
        <f>[2]!obCall("couponBondPrice"&amp;I192,  $L$137,"getFairValue", [2]!obMake("","int",I192) )</f>
        <v>couponBondPrice47 
[22184]</v>
      </c>
      <c r="V192">
        <f>[2]!obGet([2]!obCall("",  U192,"getRealizations"))</f>
        <v>0.76357648034013537</v>
      </c>
      <c r="Z192" t="str">
        <f>[2]!obCall("intensity"&amp;I192, $E$44, "getIntensity", [2]!obMake("", "int", I192))</f>
        <v>intensity47 
[22923]</v>
      </c>
      <c r="AA192">
        <f>[2]!obGet([2]!obCall("", Z192, "getRealizations"))</f>
        <v>1.9456104705221227E-2</v>
      </c>
      <c r="AD192" t="str">
        <f>[2]!obCall("expOfIntegratedIntensity"&amp;I192, $E$44, "getExpOfIntegratedIntensity", [2]!obMake("", "int", I192))</f>
        <v>expOfIntegratedIntensity47 
[22283]</v>
      </c>
      <c r="AE192">
        <f>[2]!obGet([2]!obCall("", AD192, "getRealizations"))</f>
        <v>1.0866420100368428</v>
      </c>
    </row>
    <row r="193" spans="2:31" x14ac:dyDescent="0.3">
      <c r="B193">
        <v>0.05</v>
      </c>
      <c r="D193" s="12">
        <v>0.03</v>
      </c>
      <c r="I193">
        <v>48</v>
      </c>
      <c r="J193">
        <f>[2]!obGet([2]!obCall("",$I$141, "getTime",[2]!obMake("", "int", I193)))</f>
        <v>4.8</v>
      </c>
      <c r="M193" t="str">
        <f>[2]!obCall("underlyingModelFromNPVAndDefault"&amp;I193, $L$137, "getUnderlying",  [2]!obMake("", "int", I193), [2]!obMake("","int", 0))</f>
        <v>underlyingModelFromNPVAndDefault48 
[22377]</v>
      </c>
      <c r="N193">
        <f>[2]!obGet([2]!obCall("",M193,"getRealizations"))</f>
        <v>2.1281444099041334E-2</v>
      </c>
      <c r="Q193" t="str">
        <f>[2]!obCall("zcbondFairPrice"&amp;I193, $L$141, "getZeroCouponBond", [2]!obMake("", "double",J193), [2]!obMake("", "double", $J$245))</f>
        <v>zcbondFairPrice48 
[23567]</v>
      </c>
      <c r="R193">
        <f>[2]!obGet([2]!obCall("", Q193, "getRealizations"))</f>
        <v>0.76269276221769933</v>
      </c>
      <c r="U193" t="str">
        <f>[2]!obCall("couponBondPrice"&amp;I193,  $L$137,"getFairValue", [2]!obMake("","int",I193) )</f>
        <v>couponBondPrice48 
[22150]</v>
      </c>
      <c r="V193">
        <f>[2]!obGet([2]!obCall("",  U193,"getRealizations"))</f>
        <v>0.83896203843946926</v>
      </c>
      <c r="Z193" t="str">
        <f>[2]!obCall("intensity"&amp;I193, $E$44, "getIntensity", [2]!obMake("", "int", I193))</f>
        <v>intensity48 
[22130]</v>
      </c>
      <c r="AA193">
        <f>[2]!obGet([2]!obCall("", Z193, "getRealizations"))</f>
        <v>1.8079525587587807E-2</v>
      </c>
      <c r="AD193" t="str">
        <f>[2]!obCall("expOfIntegratedIntensity"&amp;I193, $E$44, "getExpOfIntegratedIntensity", [2]!obMake("", "int", I193))</f>
        <v>expOfIntegratedIntensity48 
[22779]</v>
      </c>
      <c r="AE193">
        <f>[2]!obGet([2]!obCall("", AD193, "getRealizations"))</f>
        <v>1.0886833146164867</v>
      </c>
    </row>
    <row r="194" spans="2:31" x14ac:dyDescent="0.3">
      <c r="B194">
        <v>0.05</v>
      </c>
      <c r="D194" s="12">
        <v>0.03</v>
      </c>
      <c r="I194">
        <v>49</v>
      </c>
      <c r="J194">
        <f>[2]!obGet([2]!obCall("",$I$141, "getTime",[2]!obMake("", "int", I194)))</f>
        <v>4.8999999999999995</v>
      </c>
      <c r="M194" t="str">
        <f>[2]!obCall("underlyingModelFromNPVAndDefault"&amp;I194, $L$137, "getUnderlying",  [2]!obMake("", "int", I194), [2]!obMake("","int", 0))</f>
        <v>underlyingModelFromNPVAndDefault49 
[22581]</v>
      </c>
      <c r="N194">
        <f>[2]!obGet([2]!obCall("",M194,"getRealizations"))</f>
        <v>3.1463729346086308E-2</v>
      </c>
      <c r="Q194" t="str">
        <f>[2]!obCall("zcbondFairPrice"&amp;I194, $L$141, "getZeroCouponBond", [2]!obMake("", "double",J194), [2]!obMake("", "double", $J$245))</f>
        <v>zcbondFairPrice49 
[23551]</v>
      </c>
      <c r="R194">
        <f>[2]!obGet([2]!obCall("", Q194, "getRealizations"))</f>
        <v>0.73098404817499463</v>
      </c>
      <c r="U194" t="str">
        <f>[2]!obCall("couponBondPrice"&amp;I194,  $L$137,"getFairValue", [2]!obMake("","int",I194) )</f>
        <v>couponBondPrice49 
[22215]</v>
      </c>
      <c r="V194">
        <f>[2]!obGet([2]!obCall("",  U194,"getRealizations"))</f>
        <v>0.80408245299249415</v>
      </c>
      <c r="Z194" t="str">
        <f>[2]!obCall("intensity"&amp;I194, $E$44, "getIntensity", [2]!obMake("", "int", I194))</f>
        <v>intensity49 
[22830]</v>
      </c>
      <c r="AA194">
        <f>[2]!obGet([2]!obCall("", Z194, "getRealizations"))</f>
        <v>1.8021802778402877E-2</v>
      </c>
      <c r="AD194" t="str">
        <f>[2]!obCall("expOfIntegratedIntensity"&amp;I194, $E$44, "getExpOfIntegratedIntensity", [2]!obMake("", "int", I194))</f>
        <v>expOfIntegratedIntensity49 
[22931]</v>
      </c>
      <c r="AE194">
        <f>[2]!obGet([2]!obCall("", AD194, "getRealizations"))</f>
        <v>1.0906502349847538</v>
      </c>
    </row>
    <row r="195" spans="2:31" x14ac:dyDescent="0.3">
      <c r="B195">
        <v>0.05</v>
      </c>
      <c r="D195" s="12">
        <v>0.03</v>
      </c>
      <c r="I195">
        <v>50</v>
      </c>
      <c r="J195">
        <f>[2]!obGet([2]!obCall("",$I$141, "getTime",[2]!obMake("", "int", I195)))</f>
        <v>5</v>
      </c>
      <c r="M195" t="str">
        <f>[2]!obCall("underlyingModelFromNPVAndDefault"&amp;I195, $L$137, "getUnderlying",  [2]!obMake("", "int", I195), [2]!obMake("","int", 0))</f>
        <v>underlyingModelFromNPVAndDefault50 
[23299]</v>
      </c>
      <c r="N195">
        <f>[2]!obGet([2]!obCall("",M195,"getRealizations"))</f>
        <v>1.7651991701971466E-2</v>
      </c>
      <c r="Q195" t="str">
        <f>[2]!obCall("zcbondFairPrice"&amp;I195, $L$141, "getZeroCouponBond", [2]!obMake("", "double",J195), [2]!obMake("", "double", $J$245))</f>
        <v>zcbondFairPrice50 
[23686]</v>
      </c>
      <c r="R195">
        <f>[2]!obGet([2]!obCall("", Q195, "getRealizations"))</f>
        <v>0.78033721650894461</v>
      </c>
      <c r="U195" t="str">
        <f>[2]!obCall("couponBondPrice"&amp;I195,  $L$137,"getFairValue", [2]!obMake("","int",I195) )</f>
        <v>couponBondPrice50 
[22353]</v>
      </c>
      <c r="V195">
        <f>[2]!obGet([2]!obCall("",  U195,"getRealizations"))</f>
        <v>0.85837093815983911</v>
      </c>
      <c r="Z195" t="str">
        <f>[2]!obCall("intensity"&amp;I195, $E$44, "getIntensity", [2]!obMake("", "int", I195))</f>
        <v>intensity50 
[22110]</v>
      </c>
      <c r="AA195">
        <f>[2]!obGet([2]!obCall("", Z195, "getRealizations"))</f>
        <v>2.0034573549640031E-2</v>
      </c>
      <c r="AD195" t="str">
        <f>[2]!obCall("expOfIntegratedIntensity"&amp;I195, $E$44, "getExpOfIntegratedIntensity", [2]!obMake("", "int", I195))</f>
        <v>expOfIntegratedIntensity50 
[22999]</v>
      </c>
      <c r="AE195">
        <f>[2]!obGet([2]!obCall("", AD195, "getRealizations"))</f>
        <v>1.092727520496203</v>
      </c>
    </row>
    <row r="196" spans="2:31" x14ac:dyDescent="0.3">
      <c r="B196">
        <v>0.05</v>
      </c>
      <c r="D196" s="12">
        <v>0.03</v>
      </c>
      <c r="I196">
        <v>51</v>
      </c>
      <c r="J196">
        <f>[2]!obGet([2]!obCall("",$I$141, "getTime",[2]!obMake("", "int", I196)))</f>
        <v>5.0999999999999996</v>
      </c>
      <c r="M196" t="str">
        <f>[2]!obCall("underlyingModelFromNPVAndDefault"&amp;I196, $L$137, "getUnderlying",  [2]!obMake("", "int", I196), [2]!obMake("","int", 0))</f>
        <v>underlyingModelFromNPVAndDefault51 
[22688]</v>
      </c>
      <c r="N196">
        <f>[2]!obGet([2]!obCall("",M196,"getRealizations"))</f>
        <v>1.9392363507392141E-2</v>
      </c>
      <c r="Q196" t="str">
        <f>[2]!obCall("zcbondFairPrice"&amp;I196, $L$141, "getZeroCouponBond", [2]!obMake("", "double",J196), [2]!obMake("", "double", $J$245))</f>
        <v>zcbondFairPrice51 
[23814]</v>
      </c>
      <c r="R196">
        <f>[2]!obGet([2]!obCall("", Q196, "getRealizations"))</f>
        <v>0.77710062691923876</v>
      </c>
      <c r="U196" t="str">
        <f>[2]!obCall("couponBondPrice"&amp;I196,  $L$137,"getFairValue", [2]!obMake("","int",I196) )</f>
        <v>couponBondPrice51 
[23049]</v>
      </c>
      <c r="V196">
        <f>[2]!obGet([2]!obCall("",  U196,"getRealizations"))</f>
        <v>0.85481068961116269</v>
      </c>
      <c r="Z196" t="str">
        <f>[2]!obCall("intensity"&amp;I196, $E$44, "getIntensity", [2]!obMake("", "int", I196))</f>
        <v>intensity51 
[22408]</v>
      </c>
      <c r="AA196">
        <f>[2]!obGet([2]!obCall("", Z196, "getRealizations"))</f>
        <v>2.2211121745954871E-2</v>
      </c>
      <c r="AD196" t="str">
        <f>[2]!obCall("expOfIntegratedIntensity"&amp;I196, $E$44, "getExpOfIntegratedIntensity", [2]!obMake("", "int", I196))</f>
        <v>expOfIntegratedIntensity51 
[22260]</v>
      </c>
      <c r="AE196">
        <f>[2]!obGet([2]!obCall("", AD196, "getRealizations"))</f>
        <v>1.0950381116439363</v>
      </c>
    </row>
    <row r="197" spans="2:31" x14ac:dyDescent="0.3">
      <c r="B197">
        <v>0.05</v>
      </c>
      <c r="D197" s="12">
        <v>0.03</v>
      </c>
      <c r="I197">
        <v>52</v>
      </c>
      <c r="J197">
        <f>[2]!obGet([2]!obCall("",$I$141, "getTime",[2]!obMake("", "int", I197)))</f>
        <v>5.2</v>
      </c>
      <c r="M197" t="str">
        <f>[2]!obCall("underlyingModelFromNPVAndDefault"&amp;I197, $L$137, "getUnderlying",  [2]!obMake("", "int", I197), [2]!obMake("","int", 0))</f>
        <v>underlyingModelFromNPVAndDefault52 
[23203]</v>
      </c>
      <c r="N197">
        <f>[2]!obGet([2]!obCall("",M197,"getRealizations"))</f>
        <v>4.5111694281544434E-2</v>
      </c>
      <c r="Q197" t="str">
        <f>[2]!obCall("zcbondFairPrice"&amp;I197, $L$141, "getZeroCouponBond", [2]!obMake("", "double",J197), [2]!obMake("", "double", $J$245))</f>
        <v>zcbondFairPrice52 
[23915]</v>
      </c>
      <c r="R197">
        <f>[2]!obGet([2]!obCall("", Q197, "getRealizations"))</f>
        <v>0.69884065985964028</v>
      </c>
      <c r="U197" t="str">
        <f>[2]!obCall("couponBondPrice"&amp;I197,  $L$137,"getFairValue", [2]!obMake("","int",I197) )</f>
        <v>couponBondPrice52 
[22482]</v>
      </c>
      <c r="V197">
        <f>[2]!obGet([2]!obCall("",  U197,"getRealizations"))</f>
        <v>0.76872472584560425</v>
      </c>
      <c r="Z197" t="str">
        <f>[2]!obCall("intensity"&amp;I197, $E$44, "getIntensity", [2]!obMake("", "int", I197))</f>
        <v>intensity52 
[22300]</v>
      </c>
      <c r="AA197">
        <f>[2]!obGet([2]!obCall("", Z197, "getRealizations"))</f>
        <v>2.1533886176754988E-2</v>
      </c>
      <c r="AD197" t="str">
        <f>[2]!obCall("expOfIntegratedIntensity"&amp;I197, $E$44, "getExpOfIntegratedIntensity", [2]!obMake("", "int", I197))</f>
        <v>expOfIntegratedIntensity52 
[22955]</v>
      </c>
      <c r="AE197">
        <f>[2]!obGet([2]!obCall("", AD197, "getRealizations"))</f>
        <v>1.0974358554645605</v>
      </c>
    </row>
    <row r="198" spans="2:31" x14ac:dyDescent="0.3">
      <c r="B198">
        <v>0.05</v>
      </c>
      <c r="D198" s="12">
        <v>0.03</v>
      </c>
      <c r="I198">
        <v>53</v>
      </c>
      <c r="J198">
        <f>[2]!obGet([2]!obCall("",$I$141, "getTime",[2]!obMake("", "int", I198)))</f>
        <v>5.3</v>
      </c>
      <c r="M198" t="str">
        <f>[2]!obCall("underlyingModelFromNPVAndDefault"&amp;I198, $L$137, "getUnderlying",  [2]!obMake("", "int", I198), [2]!obMake("","int", 0))</f>
        <v>underlyingModelFromNPVAndDefault53 
[22391]</v>
      </c>
      <c r="N198">
        <f>[2]!obGet([2]!obCall("",M198,"getRealizations"))</f>
        <v>4.834966936635772E-2</v>
      </c>
      <c r="Q198" t="str">
        <f>[2]!obCall("zcbondFairPrice"&amp;I198, $L$141, "getZeroCouponBond", [2]!obMake("", "double",J198), [2]!obMake("", "double", $J$245))</f>
        <v>zcbondFairPrice53 
[23638]</v>
      </c>
      <c r="R198">
        <f>[2]!obGet([2]!obCall("", Q198, "getRealizations"))</f>
        <v>0.69336931940171564</v>
      </c>
      <c r="U198" t="str">
        <f>[2]!obCall("couponBondPrice"&amp;I198,  $L$137,"getFairValue", [2]!obMake("","int",I198) )</f>
        <v>couponBondPrice53 
[22762]</v>
      </c>
      <c r="V198">
        <f>[2]!obGet([2]!obCall("",  U198,"getRealizations"))</f>
        <v>0.76270625134188719</v>
      </c>
      <c r="Z198" t="str">
        <f>[2]!obCall("intensity"&amp;I198, $E$44, "getIntensity", [2]!obMake("", "int", I198))</f>
        <v>intensity53 
[22112]</v>
      </c>
      <c r="AA198">
        <f>[2]!obGet([2]!obCall("", Z198, "getRealizations"))</f>
        <v>2.0740394830788898E-2</v>
      </c>
      <c r="AD198" t="str">
        <f>[2]!obCall("expOfIntegratedIntensity"&amp;I198, $E$44, "getExpOfIntegratedIntensity", [2]!obMake("", "int", I198))</f>
        <v>expOfIntegratedIntensity53 
[22106]</v>
      </c>
      <c r="AE198">
        <f>[2]!obGet([2]!obCall("", AD198, "getRealizations"))</f>
        <v>1.0997579743347239</v>
      </c>
    </row>
    <row r="199" spans="2:31" x14ac:dyDescent="0.3">
      <c r="B199">
        <v>0.05</v>
      </c>
      <c r="D199" s="12">
        <v>0.03</v>
      </c>
      <c r="I199">
        <v>54</v>
      </c>
      <c r="J199">
        <f>[2]!obGet([2]!obCall("",$I$141, "getTime",[2]!obMake("", "int", I199)))</f>
        <v>5.3999999999999995</v>
      </c>
      <c r="M199" t="str">
        <f>[2]!obCall("underlyingModelFromNPVAndDefault"&amp;I199, $L$137, "getUnderlying",  [2]!obMake("", "int", I199), [2]!obMake("","int", 0))</f>
        <v>underlyingModelFromNPVAndDefault54 
[22250]</v>
      </c>
      <c r="N199">
        <f>[2]!obGet([2]!obCall("",M199,"getRealizations"))</f>
        <v>4.8665729245808795E-2</v>
      </c>
      <c r="Q199" t="str">
        <f>[2]!obCall("zcbondFairPrice"&amp;I199, $L$141, "getZeroCouponBond", [2]!obMake("", "double",J199), [2]!obMake("", "double", $J$245))</f>
        <v>zcbondFairPrice54 
[23958]</v>
      </c>
      <c r="R199">
        <f>[2]!obGet([2]!obCall("", Q199, "getRealizations"))</f>
        <v>0.69666105274995449</v>
      </c>
      <c r="U199" t="str">
        <f>[2]!obCall("couponBondPrice"&amp;I199,  $L$137,"getFairValue", [2]!obMake("","int",I199) )</f>
        <v>couponBondPrice54 
[23143]</v>
      </c>
      <c r="V199">
        <f>[2]!obGet([2]!obCall("",  U199,"getRealizations"))</f>
        <v>0.76632715802494999</v>
      </c>
      <c r="Z199" t="str">
        <f>[2]!obCall("intensity"&amp;I199, $E$44, "getIntensity", [2]!obMake("", "int", I199))</f>
        <v>intensity54 
[22547]</v>
      </c>
      <c r="AA199">
        <f>[2]!obGet([2]!obCall("", Z199, "getRealizations"))</f>
        <v>2.125338802028303E-2</v>
      </c>
      <c r="AD199" t="str">
        <f>[2]!obCall("expOfIntegratedIntensity"&amp;I199, $E$44, "getExpOfIntegratedIntensity", [2]!obMake("", "int", I199))</f>
        <v>expOfIntegratedIntensity54 
[22865]</v>
      </c>
      <c r="AE199">
        <f>[2]!obGet([2]!obCall("", AD199, "getRealizations"))</f>
        <v>1.1020695501589488</v>
      </c>
    </row>
    <row r="200" spans="2:31" x14ac:dyDescent="0.3">
      <c r="B200">
        <v>0.05</v>
      </c>
      <c r="D200" s="12">
        <v>0.03</v>
      </c>
      <c r="I200">
        <v>55</v>
      </c>
      <c r="J200">
        <f>[2]!obGet([2]!obCall("",$I$141, "getTime",[2]!obMake("", "int", I200)))</f>
        <v>5.5</v>
      </c>
      <c r="M200" t="str">
        <f>[2]!obCall("underlyingModelFromNPVAndDefault"&amp;I200, $L$137, "getUnderlying",  [2]!obMake("", "int", I200), [2]!obMake("","int", 0))</f>
        <v>underlyingModelFromNPVAndDefault55 
[22709]</v>
      </c>
      <c r="N200">
        <f>[2]!obGet([2]!obCall("",M200,"getRealizations"))</f>
        <v>6.38710060256482E-2</v>
      </c>
      <c r="Q200" t="str">
        <f>[2]!obCall("zcbondFairPrice"&amp;I200, $L$141, "getZeroCouponBond", [2]!obMake("", "double",J200), [2]!obMake("", "double", $J$245))</f>
        <v>zcbondFairPrice55 
[23518]</v>
      </c>
      <c r="R200">
        <f>[2]!obGet([2]!obCall("", Q200, "getRealizations"))</f>
        <v>0.65929033999976372</v>
      </c>
      <c r="U200" t="str">
        <f>[2]!obCall("couponBondPrice"&amp;I200,  $L$137,"getFairValue", [2]!obMake("","int",I200) )</f>
        <v>couponBondPrice55 
[23164]</v>
      </c>
      <c r="V200">
        <f>[2]!obGet([2]!obCall("",  U200,"getRealizations"))</f>
        <v>0.72521937399974012</v>
      </c>
      <c r="Z200" t="str">
        <f>[2]!obCall("intensity"&amp;I200, $E$44, "getIntensity", [2]!obMake("", "int", I200))</f>
        <v>intensity55 
[22197]</v>
      </c>
      <c r="AA200">
        <f>[2]!obGet([2]!obCall("", Z200, "getRealizations"))</f>
        <v>2.2839367018819581E-2</v>
      </c>
      <c r="AD200" t="str">
        <f>[2]!obCall("expOfIntegratedIntensity"&amp;I200, $E$44, "getExpOfIntegratedIntensity", [2]!obMake("", "int", I200))</f>
        <v>expOfIntegratedIntensity55 
[22884]</v>
      </c>
      <c r="AE200">
        <f>[2]!obGet([2]!obCall("", AD200, "getRealizations"))</f>
        <v>1.1045018945284348</v>
      </c>
    </row>
    <row r="201" spans="2:31" x14ac:dyDescent="0.3">
      <c r="B201">
        <v>0.05</v>
      </c>
      <c r="D201" s="12">
        <v>0.03</v>
      </c>
      <c r="I201">
        <v>56</v>
      </c>
      <c r="J201">
        <f>[2]!obGet([2]!obCall("",$I$141, "getTime",[2]!obMake("", "int", I201)))</f>
        <v>5.6</v>
      </c>
      <c r="M201" t="str">
        <f>[2]!obCall("underlyingModelFromNPVAndDefault"&amp;I201, $L$137, "getUnderlying",  [2]!obMake("", "int", I201), [2]!obMake("","int", 0))</f>
        <v>underlyingModelFromNPVAndDefault56 
[23286]</v>
      </c>
      <c r="N201">
        <f>[2]!obGet([2]!obCall("",M201,"getRealizations"))</f>
        <v>5.8209711077665663E-2</v>
      </c>
      <c r="Q201" t="str">
        <f>[2]!obCall("zcbondFairPrice"&amp;I201, $L$141, "getZeroCouponBond", [2]!obMake("", "double",J201), [2]!obMake("", "double", $J$245))</f>
        <v>zcbondFairPrice56 
[23711]</v>
      </c>
      <c r="R201">
        <f>[2]!obGet([2]!obCall("", Q201, "getRealizations"))</f>
        <v>0.67923108535798704</v>
      </c>
      <c r="U201" t="str">
        <f>[2]!obCall("couponBondPrice"&amp;I201,  $L$137,"getFairValue", [2]!obMake("","int",I201) )</f>
        <v>couponBondPrice56 
[23215]</v>
      </c>
      <c r="V201">
        <f>[2]!obGet([2]!obCall("",  U201,"getRealizations"))</f>
        <v>0.74715419389378579</v>
      </c>
      <c r="Z201" t="str">
        <f>[2]!obCall("intensity"&amp;I201, $E$44, "getIntensity", [2]!obMake("", "int", I201))</f>
        <v>intensity56 
[22366]</v>
      </c>
      <c r="AA201">
        <f>[2]!obGet([2]!obCall("", Z201, "getRealizations"))</f>
        <v>2.2581444905617577E-2</v>
      </c>
      <c r="AD201" t="str">
        <f>[2]!obCall("expOfIntegratedIntensity"&amp;I201, $E$44, "getExpOfIntegratedIntensity", [2]!obMake("", "int", I201))</f>
        <v>expOfIntegratedIntensity56 
[22200]</v>
      </c>
      <c r="AE201">
        <f>[2]!obGet([2]!obCall("", AD201, "getRealizations"))</f>
        <v>1.1070131136304489</v>
      </c>
    </row>
    <row r="202" spans="2:31" x14ac:dyDescent="0.3">
      <c r="B202">
        <v>0.05</v>
      </c>
      <c r="D202" s="12">
        <v>0.03</v>
      </c>
      <c r="I202">
        <v>57</v>
      </c>
      <c r="J202">
        <f>[2]!obGet([2]!obCall("",$I$141, "getTime",[2]!obMake("", "int", I202)))</f>
        <v>5.7</v>
      </c>
      <c r="M202" t="str">
        <f>[2]!obCall("underlyingModelFromNPVAndDefault"&amp;I202, $L$137, "getUnderlying",  [2]!obMake("", "int", I202), [2]!obMake("","int", 0))</f>
        <v>underlyingModelFromNPVAndDefault57 
[22728]</v>
      </c>
      <c r="N202">
        <f>[2]!obGet([2]!obCall("",M202,"getRealizations"))</f>
        <v>6.0117358772417744E-2</v>
      </c>
      <c r="Q202" t="str">
        <f>[2]!obCall("zcbondFairPrice"&amp;I202, $L$141, "getZeroCouponBond", [2]!obMake("", "double",J202), [2]!obMake("", "double", $J$245))</f>
        <v>zcbondFairPrice57 
[23850]</v>
      </c>
      <c r="R202">
        <f>[2]!obGet([2]!obCall("", Q202, "getRealizations"))</f>
        <v>0.67901673245851546</v>
      </c>
      <c r="U202" t="str">
        <f>[2]!obCall("couponBondPrice"&amp;I202,  $L$137,"getFairValue", [2]!obMake("","int",I202) )</f>
        <v>couponBondPrice57 
[22468]</v>
      </c>
      <c r="V202">
        <f>[2]!obGet([2]!obCall("",  U202,"getRealizations"))</f>
        <v>0.74691840570436696</v>
      </c>
      <c r="Z202" t="str">
        <f>[2]!obCall("intensity"&amp;I202, $E$44, "getIntensity", [2]!obMake("", "int", I202))</f>
        <v>intensity57 
[22983]</v>
      </c>
      <c r="AA202">
        <f>[2]!obGet([2]!obCall("", Z202, "getRealizations"))</f>
        <v>2.2168833943645827E-2</v>
      </c>
      <c r="AD202" t="str">
        <f>[2]!obCall("expOfIntegratedIntensity"&amp;I202, $E$44, "getExpOfIntegratedIntensity", [2]!obMake("", "int", I202))</f>
        <v>expOfIntegratedIntensity57 
[22790]</v>
      </c>
      <c r="AE202">
        <f>[2]!obGet([2]!obCall("", AD202, "getRealizations"))</f>
        <v>1.1094928440878649</v>
      </c>
    </row>
    <row r="203" spans="2:31" x14ac:dyDescent="0.3">
      <c r="B203">
        <v>0.05</v>
      </c>
      <c r="D203" s="12">
        <v>0.03</v>
      </c>
      <c r="I203">
        <v>58</v>
      </c>
      <c r="J203">
        <f>[2]!obGet([2]!obCall("",$I$141, "getTime",[2]!obMake("", "int", I203)))</f>
        <v>5.8</v>
      </c>
      <c r="M203" t="str">
        <f>[2]!obCall("underlyingModelFromNPVAndDefault"&amp;I203, $L$137, "getUnderlying",  [2]!obMake("", "int", I203), [2]!obMake("","int", 0))</f>
        <v>underlyingModelFromNPVAndDefault58 
[23140]</v>
      </c>
      <c r="N203">
        <f>[2]!obGet([2]!obCall("",M203,"getRealizations"))</f>
        <v>5.9981878055700863E-2</v>
      </c>
      <c r="Q203" t="str">
        <f>[2]!obCall("zcbondFairPrice"&amp;I203, $L$141, "getZeroCouponBond", [2]!obMake("", "double",J203), [2]!obMake("", "double", $J$245))</f>
        <v>zcbondFairPrice58 
[23589]</v>
      </c>
      <c r="R203">
        <f>[2]!obGet([2]!obCall("", Q203, "getRealizations"))</f>
        <v>0.68434341315134628</v>
      </c>
      <c r="U203" t="str">
        <f>[2]!obCall("couponBondPrice"&amp;I203,  $L$137,"getFairValue", [2]!obMake("","int",I203) )</f>
        <v>couponBondPrice58 
[23253]</v>
      </c>
      <c r="V203">
        <f>[2]!obGet([2]!obCall("",  U203,"getRealizations"))</f>
        <v>0.75277775446648088</v>
      </c>
      <c r="Z203" t="str">
        <f>[2]!obCall("intensity"&amp;I203, $E$44, "getIntensity", [2]!obMake("", "int", I203))</f>
        <v>intensity58 
[22138]</v>
      </c>
      <c r="AA203">
        <f>[2]!obGet([2]!obCall("", Z203, "getRealizations"))</f>
        <v>2.375927096739909E-2</v>
      </c>
      <c r="AD203" t="str">
        <f>[2]!obCall("expOfIntegratedIntensity"&amp;I203, $E$44, "getExpOfIntegratedIntensity", [2]!obMake("", "int", I203))</f>
        <v>expOfIntegratedIntensity58 
[22302]</v>
      </c>
      <c r="AE203">
        <f>[2]!obGet([2]!obCall("", AD203, "getRealizations"))</f>
        <v>1.1120436169580772</v>
      </c>
    </row>
    <row r="204" spans="2:31" x14ac:dyDescent="0.3">
      <c r="B204">
        <v>0.05</v>
      </c>
      <c r="D204" s="12">
        <v>0.03</v>
      </c>
      <c r="I204">
        <v>59</v>
      </c>
      <c r="J204">
        <f>[2]!obGet([2]!obCall("",$I$141, "getTime",[2]!obMake("", "int", I204)))</f>
        <v>5.8999999999999995</v>
      </c>
      <c r="M204" t="str">
        <f>[2]!obCall("underlyingModelFromNPVAndDefault"&amp;I204, $L$137, "getUnderlying",  [2]!obMake("", "int", I204), [2]!obMake("","int", 0))</f>
        <v>underlyingModelFromNPVAndDefault59 
[23153]</v>
      </c>
      <c r="N204">
        <f>[2]!obGet([2]!obCall("",M204,"getRealizations"))</f>
        <v>6.3939247882013772E-2</v>
      </c>
      <c r="Q204" t="str">
        <f>[2]!obCall("zcbondFairPrice"&amp;I204, $L$141, "getZeroCouponBond", [2]!obMake("", "double",J204), [2]!obMake("", "double", $J$245))</f>
        <v>zcbondFairPrice59 
[23905]</v>
      </c>
      <c r="R204">
        <f>[2]!obGet([2]!obCall("", Q204, "getRealizations"))</f>
        <v>0.67936702546214478</v>
      </c>
      <c r="U204" t="str">
        <f>[2]!obCall("couponBondPrice"&amp;I204,  $L$137,"getFairValue", [2]!obMake("","int",I204) )</f>
        <v>couponBondPrice59 
[23178]</v>
      </c>
      <c r="V204">
        <f>[2]!obGet([2]!obCall("",  U204,"getRealizations"))</f>
        <v>0.7473037280083592</v>
      </c>
      <c r="Z204" t="str">
        <f>[2]!obCall("intensity"&amp;I204, $E$44, "getIntensity", [2]!obMake("", "int", I204))</f>
        <v>intensity59 
[22973]</v>
      </c>
      <c r="AA204">
        <f>[2]!obGet([2]!obCall("", Z204, "getRealizations"))</f>
        <v>2.5286291233404482E-2</v>
      </c>
      <c r="AD204" t="str">
        <f>[2]!obCall("expOfIntegratedIntensity"&amp;I204, $E$44, "getExpOfIntegratedIntensity", [2]!obMake("", "int", I204))</f>
        <v>expOfIntegratedIntensity59 
[22288]</v>
      </c>
      <c r="AE204">
        <f>[2]!obGet([2]!obCall("", AD204, "getRealizations"))</f>
        <v>1.1147740036427995</v>
      </c>
    </row>
    <row r="205" spans="2:31" x14ac:dyDescent="0.3">
      <c r="B205">
        <v>0.05</v>
      </c>
      <c r="D205" s="12">
        <v>0.03</v>
      </c>
      <c r="I205">
        <v>60</v>
      </c>
      <c r="J205">
        <f>[2]!obGet([2]!obCall("",$I$141, "getTime",[2]!obMake("", "int", I205)))</f>
        <v>6</v>
      </c>
      <c r="M205" t="str">
        <f>[2]!obCall("underlyingModelFromNPVAndDefault"&amp;I205, $L$137, "getUnderlying",  [2]!obMake("", "int", I205), [2]!obMake("","int", 0))</f>
        <v>underlyingModelFromNPVAndDefault60 
[23188]</v>
      </c>
      <c r="N205">
        <f>[2]!obGet([2]!obCall("",M205,"getRealizations"))</f>
        <v>6.1745587978174955E-2</v>
      </c>
      <c r="Q205" t="str">
        <f>[2]!obCall("zcbondFairPrice"&amp;I205, $L$141, "getZeroCouponBond", [2]!obMake("", "double",J205), [2]!obMake("", "double", $J$245))</f>
        <v>zcbondFairPrice60 
[23614]</v>
      </c>
      <c r="R205">
        <f>[2]!obGet([2]!obCall("", Q205, "getRealizations"))</f>
        <v>0.69013786715141501</v>
      </c>
      <c r="U205" t="str">
        <f>[2]!obCall("couponBondPrice"&amp;I205,  $L$137,"getFairValue", [2]!obMake("","int",I205) )</f>
        <v>couponBondPrice60 
[22460]</v>
      </c>
      <c r="V205">
        <f>[2]!obGet([2]!obCall("",  U205,"getRealizations"))</f>
        <v>0.75915165386655648</v>
      </c>
      <c r="Z205" t="str">
        <f>[2]!obCall("intensity"&amp;I205, $E$44, "getIntensity", [2]!obMake("", "int", I205))</f>
        <v>intensity60 
[22613]</v>
      </c>
      <c r="AA205">
        <f>[2]!obGet([2]!obCall("", Z205, "getRealizations"))</f>
        <v>2.7594128264625407E-2</v>
      </c>
      <c r="AD205" t="str">
        <f>[2]!obCall("expOfIntegratedIntensity"&amp;I205, $E$44, "getExpOfIntegratedIntensity", [2]!obMake("", "int", I205))</f>
        <v>expOfIntegratedIntensity60 
[22371]</v>
      </c>
      <c r="AE205">
        <f>[2]!obGet([2]!obCall("", AD205, "getRealizations"))</f>
        <v>1.117725389534417</v>
      </c>
    </row>
    <row r="206" spans="2:31" x14ac:dyDescent="0.3">
      <c r="B206">
        <v>0.05</v>
      </c>
      <c r="D206" s="12">
        <v>0.03</v>
      </c>
      <c r="I206">
        <v>61</v>
      </c>
      <c r="J206">
        <f>[2]!obGet([2]!obCall("",$I$141, "getTime",[2]!obMake("", "int", I206)))</f>
        <v>6.1</v>
      </c>
      <c r="M206" t="str">
        <f>[2]!obCall("underlyingModelFromNPVAndDefault"&amp;I206, $L$137, "getUnderlying",  [2]!obMake("", "int", I206), [2]!obMake("","int", 0))</f>
        <v>underlyingModelFromNPVAndDefault61 
[23101]</v>
      </c>
      <c r="N206">
        <f>[2]!obGet([2]!obCall("",M206,"getRealizations"))</f>
        <v>5.6161959386262686E-2</v>
      </c>
      <c r="Q206" t="str">
        <f>[2]!obCall("zcbondFairPrice"&amp;I206, $L$141, "getZeroCouponBond", [2]!obMake("", "double",J206), [2]!obMake("", "double", $J$245))</f>
        <v>zcbondFairPrice61 
[23656]</v>
      </c>
      <c r="R206">
        <f>[2]!obGet([2]!obCall("", Q206, "getRealizations"))</f>
        <v>0.70935893577046882</v>
      </c>
      <c r="U206" t="str">
        <f>[2]!obCall("couponBondPrice"&amp;I206,  $L$137,"getFairValue", [2]!obMake("","int",I206) )</f>
        <v>couponBondPrice61 
[23239]</v>
      </c>
      <c r="V206">
        <f>[2]!obGet([2]!obCall("",  U206,"getRealizations"))</f>
        <v>0.78029482934751571</v>
      </c>
      <c r="Z206" t="str">
        <f>[2]!obCall("intensity"&amp;I206, $E$44, "getIntensity", [2]!obMake("", "int", I206))</f>
        <v>intensity61 
[22745]</v>
      </c>
      <c r="AA206">
        <f>[2]!obGet([2]!obCall("", Z206, "getRealizations"))</f>
        <v>2.7385500777064267E-2</v>
      </c>
      <c r="AD206" t="str">
        <f>[2]!obCall("expOfIntegratedIntensity"&amp;I206, $E$44, "getExpOfIntegratedIntensity", [2]!obMake("", "int", I206))</f>
        <v>expOfIntegratedIntensity61 
[22565]</v>
      </c>
      <c r="AE206">
        <f>[2]!obGet([2]!obCall("", AD206, "getRealizations"))</f>
        <v>1.1208022230402805</v>
      </c>
    </row>
    <row r="207" spans="2:31" x14ac:dyDescent="0.3">
      <c r="B207">
        <v>0.05</v>
      </c>
      <c r="D207" s="12">
        <v>0.03</v>
      </c>
      <c r="I207">
        <v>62</v>
      </c>
      <c r="J207">
        <f>[2]!obGet([2]!obCall("",$I$141, "getTime",[2]!obMake("", "int", I207)))</f>
        <v>6.2</v>
      </c>
      <c r="M207" t="str">
        <f>[2]!obCall("underlyingModelFromNPVAndDefault"&amp;I207, $L$137, "getUnderlying",  [2]!obMake("", "int", I207), [2]!obMake("","int", 0))</f>
        <v>underlyingModelFromNPVAndDefault62 
[22660]</v>
      </c>
      <c r="N207">
        <f>[2]!obGet([2]!obCall("",M207,"getRealizations"))</f>
        <v>5.7576621154874968E-2</v>
      </c>
      <c r="Q207" t="str">
        <f>[2]!obCall("zcbondFairPrice"&amp;I207, $L$141, "getZeroCouponBond", [2]!obMake("", "double",J207), [2]!obMake("", "double", $J$245))</f>
        <v>zcbondFairPrice62 
[23820]</v>
      </c>
      <c r="R207">
        <f>[2]!obGet([2]!obCall("", Q207, "getRealizations"))</f>
        <v>0.71107192722666124</v>
      </c>
      <c r="U207" t="str">
        <f>[2]!obCall("couponBondPrice"&amp;I207,  $L$137,"getFairValue", [2]!obMake("","int",I207) )</f>
        <v>couponBondPrice62 
[23191]</v>
      </c>
      <c r="V207">
        <f>[2]!obGet([2]!obCall("",  U207,"getRealizations"))</f>
        <v>0.78217911994932732</v>
      </c>
      <c r="Z207" t="str">
        <f>[2]!obCall("intensity"&amp;I207, $E$44, "getIntensity", [2]!obMake("", "int", I207))</f>
        <v>intensity62 
[22231]</v>
      </c>
      <c r="AA207">
        <f>[2]!obGet([2]!obCall("", Z207, "getRealizations"))</f>
        <v>2.8708820579673017E-2</v>
      </c>
      <c r="AD207" t="str">
        <f>[2]!obCall("expOfIntegratedIntensity"&amp;I207, $E$44, "getExpOfIntegratedIntensity", [2]!obMake("", "int", I207))</f>
        <v>expOfIntegratedIntensity62 
[22892]</v>
      </c>
      <c r="AE207">
        <f>[2]!obGet([2]!obCall("", AD207, "getRealizations"))</f>
        <v>1.1239501675257577</v>
      </c>
    </row>
    <row r="208" spans="2:31" x14ac:dyDescent="0.3">
      <c r="B208">
        <v>0.05</v>
      </c>
      <c r="D208" s="12">
        <v>0.03</v>
      </c>
      <c r="I208">
        <v>63</v>
      </c>
      <c r="J208">
        <f>[2]!obGet([2]!obCall("",$I$141, "getTime",[2]!obMake("", "int", I208)))</f>
        <v>6.3</v>
      </c>
      <c r="M208" t="str">
        <f>[2]!obCall("underlyingModelFromNPVAndDefault"&amp;I208, $L$137, "getUnderlying",  [2]!obMake("", "int", I208), [2]!obMake("","int", 0))</f>
        <v>underlyingModelFromNPVAndDefault63 
[22753]</v>
      </c>
      <c r="N208">
        <f>[2]!obGet([2]!obCall("",M208,"getRealizations"))</f>
        <v>6.4037472301631038E-2</v>
      </c>
      <c r="Q208" t="str">
        <f>[2]!obCall("zcbondFairPrice"&amp;I208, $L$141, "getZeroCouponBond", [2]!obMake("", "double",J208), [2]!obMake("", "double", $J$245))</f>
        <v>zcbondFairPrice63 
[23548]</v>
      </c>
      <c r="R208">
        <f>[2]!obGet([2]!obCall("", Q208, "getRealizations"))</f>
        <v>0.70096278566746928</v>
      </c>
      <c r="U208" t="str">
        <f>[2]!obCall("couponBondPrice"&amp;I208,  $L$137,"getFairValue", [2]!obMake("","int",I208) )</f>
        <v>couponBondPrice63 
[22493]</v>
      </c>
      <c r="V208">
        <f>[2]!obGet([2]!obCall("",  U208,"getRealizations"))</f>
        <v>0.77105906423421622</v>
      </c>
      <c r="Z208" t="str">
        <f>[2]!obCall("intensity"&amp;I208, $E$44, "getIntensity", [2]!obMake("", "int", I208))</f>
        <v>intensity63 
[22786]</v>
      </c>
      <c r="AA208">
        <f>[2]!obGet([2]!obCall("", Z208, "getRealizations"))</f>
        <v>2.8700225375236265E-2</v>
      </c>
      <c r="AD208" t="str">
        <f>[2]!obCall("expOfIntegratedIntensity"&amp;I208, $E$44, "getExpOfIntegratedIntensity", [2]!obMake("", "int", I208))</f>
        <v>expOfIntegratedIntensity63 
[22806]</v>
      </c>
      <c r="AE208">
        <f>[2]!obGet([2]!obCall("", AD208, "getRealizations"))</f>
        <v>1.1271810476919799</v>
      </c>
    </row>
    <row r="209" spans="2:31" x14ac:dyDescent="0.3">
      <c r="B209">
        <v>0.05</v>
      </c>
      <c r="D209" s="12">
        <v>0.03</v>
      </c>
      <c r="I209">
        <v>64</v>
      </c>
      <c r="J209">
        <f>[2]!obGet([2]!obCall("",$I$141, "getTime",[2]!obMake("", "int", I209)))</f>
        <v>6.3999999999999995</v>
      </c>
      <c r="M209" t="str">
        <f>[2]!obCall("underlyingModelFromNPVAndDefault"&amp;I209, $L$137, "getUnderlying",  [2]!obMake("", "int", I209), [2]!obMake("","int", 0))</f>
        <v>underlyingModelFromNPVAndDefault64 
[22609]</v>
      </c>
      <c r="N209">
        <f>[2]!obGet([2]!obCall("",M209,"getRealizations"))</f>
        <v>5.3302174715186612E-2</v>
      </c>
      <c r="Q209" t="str">
        <f>[2]!obCall("zcbondFairPrice"&amp;I209, $L$141, "getZeroCouponBond", [2]!obMake("", "double",J209), [2]!obMake("", "double", $J$245))</f>
        <v>zcbondFairPrice64 
[23580]</v>
      </c>
      <c r="R209">
        <f>[2]!obGet([2]!obCall("", Q209, "getRealizations"))</f>
        <v>0.73212248596245522</v>
      </c>
      <c r="U209" t="str">
        <f>[2]!obCall("couponBondPrice"&amp;I209,  $L$137,"getFairValue", [2]!obMake("","int",I209) )</f>
        <v>couponBondPrice64 
[23107]</v>
      </c>
      <c r="V209">
        <f>[2]!obGet([2]!obCall("",  U209,"getRealizations"))</f>
        <v>0.80533473455870075</v>
      </c>
      <c r="Z209" t="str">
        <f>[2]!obCall("intensity"&amp;I209, $E$44, "getIntensity", [2]!obMake("", "int", I209))</f>
        <v>intensity64 
[22970]</v>
      </c>
      <c r="AA209">
        <f>[2]!obGet([2]!obCall("", Z209, "getRealizations"))</f>
        <v>3.1891236735725657E-2</v>
      </c>
      <c r="AD209" t="str">
        <f>[2]!obCall("expOfIntegratedIntensity"&amp;I209, $E$44, "getExpOfIntegratedIntensity", [2]!obMake("", "int", I209))</f>
        <v>expOfIntegratedIntensity64 
[22142]</v>
      </c>
      <c r="AE209">
        <f>[2]!obGet([2]!obCall("", AD209, "getRealizations"))</f>
        <v>1.1306011031172578</v>
      </c>
    </row>
    <row r="210" spans="2:31" x14ac:dyDescent="0.3">
      <c r="B210">
        <v>0.05</v>
      </c>
      <c r="D210" s="12">
        <v>0.03</v>
      </c>
      <c r="I210">
        <v>65</v>
      </c>
      <c r="J210">
        <f>[2]!obGet([2]!obCall("",$I$141, "getTime",[2]!obMake("", "int", I210)))</f>
        <v>6.5</v>
      </c>
      <c r="M210" t="str">
        <f>[2]!obCall("underlyingModelFromNPVAndDefault"&amp;I210, $L$137, "getUnderlying",  [2]!obMake("", "int", I210), [2]!obMake("","int", 0))</f>
        <v>underlyingModelFromNPVAndDefault65 
[22317]</v>
      </c>
      <c r="N210">
        <f>[2]!obGet([2]!obCall("",M210,"getRealizations"))</f>
        <v>5.367740619710408E-2</v>
      </c>
      <c r="Q210" t="str">
        <f>[2]!obCall("zcbondFairPrice"&amp;I210, $L$141, "getZeroCouponBond", [2]!obMake("", "double",J210), [2]!obMake("", "double", $J$245))</f>
        <v>zcbondFairPrice65 
[23967]</v>
      </c>
      <c r="R210">
        <f>[2]!obGet([2]!obCall("", Q210, "getRealizations"))</f>
        <v>0.73660524651700465</v>
      </c>
      <c r="U210" t="str">
        <f>[2]!obCall("couponBondPrice"&amp;I210,  $L$137,"getFairValue", [2]!obMake("","int",I210) )</f>
        <v>couponBondPrice65 
[23033]</v>
      </c>
      <c r="V210">
        <f>[2]!obGet([2]!obCall("",  U210,"getRealizations"))</f>
        <v>0.81026577116870513</v>
      </c>
      <c r="Z210" t="str">
        <f>[2]!obCall("intensity"&amp;I210, $E$44, "getIntensity", [2]!obMake("", "int", I210))</f>
        <v>intensity65 
[22444]</v>
      </c>
      <c r="AA210">
        <f>[2]!obGet([2]!obCall("", Z210, "getRealizations"))</f>
        <v>3.2778724702009585E-2</v>
      </c>
      <c r="AD210" t="str">
        <f>[2]!obCall("expOfIntegratedIntensity"&amp;I210, $E$44, "getExpOfIntegratedIntensity", [2]!obMake("", "int", I210))</f>
        <v>expOfIntegratedIntensity65 
[22695]</v>
      </c>
      <c r="AE210">
        <f>[2]!obGet([2]!obCall("", AD210, "getRealizations"))</f>
        <v>1.1342628164853956</v>
      </c>
    </row>
    <row r="211" spans="2:31" x14ac:dyDescent="0.3">
      <c r="B211">
        <v>0.05</v>
      </c>
      <c r="D211" s="12">
        <v>0.03</v>
      </c>
      <c r="I211">
        <v>66</v>
      </c>
      <c r="J211">
        <f>[2]!obGet([2]!obCall("",$I$141, "getTime",[2]!obMake("", "int", I211)))</f>
        <v>6.6</v>
      </c>
      <c r="M211" t="str">
        <f>[2]!obCall("underlyingModelFromNPVAndDefault"&amp;I211, $L$137, "getUnderlying",  [2]!obMake("", "int", I211), [2]!obMake("","int", 0))</f>
        <v>underlyingModelFromNPVAndDefault66 
[22425]</v>
      </c>
      <c r="N211">
        <f>[2]!obGet([2]!obCall("",M211,"getRealizations"))</f>
        <v>4.9592785440936774E-2</v>
      </c>
      <c r="Q211" t="str">
        <f>[2]!obCall("zcbondFairPrice"&amp;I211, $L$141, "getZeroCouponBond", [2]!obMake("", "double",J211), [2]!obMake("", "double", $J$245))</f>
        <v>zcbondFairPrice66 
[23875]</v>
      </c>
      <c r="R211">
        <f>[2]!obGet([2]!obCall("", Q211, "getRealizations"))</f>
        <v>0.75163292100653345</v>
      </c>
      <c r="U211" t="str">
        <f>[2]!obCall("couponBondPrice"&amp;I211,  $L$137,"getFairValue", [2]!obMake("","int",I211) )</f>
        <v>couponBondPrice66 
[23129]</v>
      </c>
      <c r="V211">
        <f>[2]!obGet([2]!obCall("",  U211,"getRealizations"))</f>
        <v>0.82679621310718676</v>
      </c>
      <c r="Z211" t="str">
        <f>[2]!obCall("intensity"&amp;I211, $E$44, "getIntensity", [2]!obMake("", "int", I211))</f>
        <v>intensity66 
[22965]</v>
      </c>
      <c r="AA211">
        <f>[2]!obGet([2]!obCall("", Z211, "getRealizations"))</f>
        <v>3.0153486817283671E-2</v>
      </c>
      <c r="AD211" t="str">
        <f>[2]!obCall("expOfIntegratedIntensity"&amp;I211, $E$44, "getExpOfIntegratedIntensity", [2]!obMake("", "int", I211))</f>
        <v>expOfIntegratedIntensity66 
[22297]</v>
      </c>
      <c r="AE211">
        <f>[2]!obGet([2]!obCall("", AD211, "getRealizations"))</f>
        <v>1.1378375210117304</v>
      </c>
    </row>
    <row r="212" spans="2:31" x14ac:dyDescent="0.3">
      <c r="B212">
        <v>0.05</v>
      </c>
      <c r="D212" s="12">
        <v>0.03</v>
      </c>
      <c r="I212">
        <v>67</v>
      </c>
      <c r="J212">
        <f>[2]!obGet([2]!obCall("",$I$141, "getTime",[2]!obMake("", "int", I212)))</f>
        <v>6.7</v>
      </c>
      <c r="M212" t="str">
        <f>[2]!obCall("underlyingModelFromNPVAndDefault"&amp;I212, $L$137, "getUnderlying",  [2]!obMake("", "int", I212), [2]!obMake("","int", 0))</f>
        <v>underlyingModelFromNPVAndDefault67 
[22435]</v>
      </c>
      <c r="N212">
        <f>[2]!obGet([2]!obCall("",M212,"getRealizations"))</f>
        <v>4.5832583818092479E-2</v>
      </c>
      <c r="Q212" t="str">
        <f>[2]!obCall("zcbondFairPrice"&amp;I212, $L$141, "getZeroCouponBond", [2]!obMake("", "double",J212), [2]!obMake("", "double", $J$245))</f>
        <v>zcbondFairPrice67 
[23527]</v>
      </c>
      <c r="R212">
        <f>[2]!obGet([2]!obCall("", Q212, "getRealizations"))</f>
        <v>0.76574183992767997</v>
      </c>
      <c r="U212" t="str">
        <f>[2]!obCall("couponBondPrice"&amp;I212,  $L$137,"getFairValue", [2]!obMake("","int",I212) )</f>
        <v>couponBondPrice67 
[22421]</v>
      </c>
      <c r="V212">
        <f>[2]!obGet([2]!obCall("",  U212,"getRealizations"))</f>
        <v>0.84231602392044791</v>
      </c>
      <c r="Z212" t="str">
        <f>[2]!obCall("intensity"&amp;I212, $E$44, "getIntensity", [2]!obMake("", "int", I212))</f>
        <v>intensity67 
[22428]</v>
      </c>
      <c r="AA212">
        <f>[2]!obGet([2]!obCall("", Z212, "getRealizations"))</f>
        <v>3.1194628674141443E-2</v>
      </c>
      <c r="AD212" t="str">
        <f>[2]!obCall("expOfIntegratedIntensity"&amp;I212, $E$44, "getExpOfIntegratedIntensity", [2]!obMake("", "int", I212))</f>
        <v>expOfIntegratedIntensity67 
[22136]</v>
      </c>
      <c r="AE212">
        <f>[2]!obGet([2]!obCall("", AD212, "getRealizations"))</f>
        <v>1.1413330888158297</v>
      </c>
    </row>
    <row r="213" spans="2:31" x14ac:dyDescent="0.3">
      <c r="B213">
        <v>0.05</v>
      </c>
      <c r="D213" s="12">
        <v>0.03</v>
      </c>
      <c r="I213">
        <v>68</v>
      </c>
      <c r="J213">
        <f>[2]!obGet([2]!obCall("",$I$141, "getTime",[2]!obMake("", "int", I213)))</f>
        <v>6.8</v>
      </c>
      <c r="M213" t="str">
        <f>[2]!obCall("underlyingModelFromNPVAndDefault"&amp;I213, $L$137, "getUnderlying",  [2]!obMake("", "int", I213), [2]!obMake("","int", 0))</f>
        <v>underlyingModelFromNPVAndDefault68 
[22343]</v>
      </c>
      <c r="N213">
        <f>[2]!obGet([2]!obCall("",M213,"getRealizations"))</f>
        <v>4.7793987170747988E-2</v>
      </c>
      <c r="Q213" t="str">
        <f>[2]!obCall("zcbondFairPrice"&amp;I213, $L$141, "getZeroCouponBond", [2]!obMake("", "double",J213), [2]!obMake("", "double", $J$245))</f>
        <v>zcbondFairPrice68 
[23598]</v>
      </c>
      <c r="R213">
        <f>[2]!obGet([2]!obCall("", Q213, "getRealizations"))</f>
        <v>0.76659640083716285</v>
      </c>
      <c r="U213" t="str">
        <f>[2]!obCall("couponBondPrice"&amp;I213,  $L$137,"getFairValue", [2]!obMake("","int",I213) )</f>
        <v>couponBondPrice68 
[23210]</v>
      </c>
      <c r="V213">
        <f>[2]!obGet([2]!obCall("",  U213,"getRealizations"))</f>
        <v>0.84325604092087914</v>
      </c>
      <c r="Z213" t="str">
        <f>[2]!obCall("intensity"&amp;I213, $E$44, "getIntensity", [2]!obMake("", "int", I213))</f>
        <v>intensity68 
[22724]</v>
      </c>
      <c r="AA213">
        <f>[2]!obGet([2]!obCall("", Z213, "getRealizations"))</f>
        <v>3.1396547493337777E-2</v>
      </c>
      <c r="AD213" t="str">
        <f>[2]!obCall("expOfIntegratedIntensity"&amp;I213, $E$44, "getExpOfIntegratedIntensity", [2]!obMake("", "int", I213))</f>
        <v>expOfIntegratedIntensity68 
[22951]</v>
      </c>
      <c r="AE213">
        <f>[2]!obGet([2]!obCall("", AD213, "getRealizations"))</f>
        <v>1.144910552859429</v>
      </c>
    </row>
    <row r="214" spans="2:31" x14ac:dyDescent="0.3">
      <c r="B214">
        <v>0.05</v>
      </c>
      <c r="D214" s="12">
        <v>0.03</v>
      </c>
      <c r="I214">
        <v>69</v>
      </c>
      <c r="J214">
        <f>[2]!obGet([2]!obCall("",$I$141, "getTime",[2]!obMake("", "int", I214)))</f>
        <v>6.8999999999999995</v>
      </c>
      <c r="M214" t="str">
        <f>[2]!obCall("underlyingModelFromNPVAndDefault"&amp;I214, $L$137, "getUnderlying",  [2]!obMake("", "int", I214), [2]!obMake("","int", 0))</f>
        <v>underlyingModelFromNPVAndDefault69 
[22772]</v>
      </c>
      <c r="N214">
        <f>[2]!obGet([2]!obCall("",M214,"getRealizations"))</f>
        <v>4.0737200798081741E-2</v>
      </c>
      <c r="Q214" t="str">
        <f>[2]!obCall("zcbondFairPrice"&amp;I214, $L$141, "getZeroCouponBond", [2]!obMake("", "double",J214), [2]!obMake("", "double", $J$245))</f>
        <v>zcbondFairPrice69 
[23680]</v>
      </c>
      <c r="R214">
        <f>[2]!obGet([2]!obCall("", Q214, "getRealizations"))</f>
        <v>0.78790994018789895</v>
      </c>
      <c r="U214" t="str">
        <f>[2]!obCall("couponBondPrice"&amp;I214,  $L$137,"getFairValue", [2]!obMake("","int",I214) )</f>
        <v>couponBondPrice69 
[22718]</v>
      </c>
      <c r="V214">
        <f>[2]!obGet([2]!obCall("",  U214,"getRealizations"))</f>
        <v>0.86670093420668881</v>
      </c>
      <c r="Z214" t="str">
        <f>[2]!obCall("intensity"&amp;I214, $E$44, "getIntensity", [2]!obMake("", "int", I214))</f>
        <v>intensity69 
[22936]</v>
      </c>
      <c r="AA214">
        <f>[2]!obGet([2]!obCall("", Z214, "getRealizations"))</f>
        <v>3.1166274768141641E-2</v>
      </c>
      <c r="AD214" t="str">
        <f>[2]!obCall("expOfIntegratedIntensity"&amp;I214, $E$44, "getExpOfIntegratedIntensity", [2]!obMake("", "int", I214))</f>
        <v>expOfIntegratedIntensity69 
[22809]</v>
      </c>
      <c r="AE214">
        <f>[2]!obGet([2]!obCall("", AD214, "getRealizations"))</f>
        <v>1.1484976021037094</v>
      </c>
    </row>
    <row r="215" spans="2:31" x14ac:dyDescent="0.3">
      <c r="B215">
        <v>0.05</v>
      </c>
      <c r="D215" s="12">
        <v>0.03</v>
      </c>
      <c r="I215">
        <v>70</v>
      </c>
      <c r="J215">
        <f>[2]!obGet([2]!obCall("",$I$141, "getTime",[2]!obMake("", "int", I215)))</f>
        <v>7</v>
      </c>
      <c r="M215" t="str">
        <f>[2]!obCall("underlyingModelFromNPVAndDefault"&amp;I215, $L$137, "getUnderlying",  [2]!obMake("", "int", I215), [2]!obMake("","int", 0))</f>
        <v>underlyingModelFromNPVAndDefault70 
[23157]</v>
      </c>
      <c r="N215">
        <f>[2]!obGet([2]!obCall("",M215,"getRealizations"))</f>
        <v>3.9051317710849333E-2</v>
      </c>
      <c r="Q215" t="str">
        <f>[2]!obCall("zcbondFairPrice"&amp;I215, $L$141, "getZeroCouponBond", [2]!obMake("", "double",J215), [2]!obMake("", "double", $J$245))</f>
        <v>zcbondFairPrice70 
[23592]</v>
      </c>
      <c r="R215">
        <f>[2]!obGet([2]!obCall("", Q215, "getRealizations"))</f>
        <v>0.7968838544689224</v>
      </c>
      <c r="U215" t="str">
        <f>[2]!obCall("couponBondPrice"&amp;I215,  $L$137,"getFairValue", [2]!obMake("","int",I215) )</f>
        <v>couponBondPrice70 
[22159]</v>
      </c>
      <c r="V215">
        <f>[2]!obGet([2]!obCall("",  U215,"getRealizations"))</f>
        <v>0.87657223991581468</v>
      </c>
      <c r="Z215" t="str">
        <f>[2]!obCall("intensity"&amp;I215, $E$44, "getIntensity", [2]!obMake("", "int", I215))</f>
        <v>intensity70 
[22668]</v>
      </c>
      <c r="AA215">
        <f>[2]!obGet([2]!obCall("", Z215, "getRealizations"))</f>
        <v>3.1306592180221471E-2</v>
      </c>
      <c r="AD215" t="str">
        <f>[2]!obCall("expOfIntegratedIntensity"&amp;I215, $E$44, "getExpOfIntegratedIntensity", [2]!obMake("", "int", I215))</f>
        <v>expOfIntegratedIntensity70 
[22867]</v>
      </c>
      <c r="AE215">
        <f>[2]!obGet([2]!obCall("", AD215, "getRealizations"))</f>
        <v>1.1520907078669653</v>
      </c>
    </row>
    <row r="216" spans="2:31" x14ac:dyDescent="0.3">
      <c r="B216">
        <v>0.05</v>
      </c>
      <c r="D216" s="12">
        <v>0.03</v>
      </c>
      <c r="I216">
        <v>71</v>
      </c>
      <c r="J216">
        <f>[2]!obGet([2]!obCall("",$I$141, "getTime",[2]!obMake("", "int", I216)))</f>
        <v>7.1</v>
      </c>
      <c r="M216" t="str">
        <f>[2]!obCall("underlyingModelFromNPVAndDefault"&amp;I216, $L$137, "getUnderlying",  [2]!obMake("", "int", I216), [2]!obMake("","int", 0))</f>
        <v>underlyingModelFromNPVAndDefault71 
[22732]</v>
      </c>
      <c r="N216">
        <f>[2]!obGet([2]!obCall("",M216,"getRealizations"))</f>
        <v>3.8731051911233057E-2</v>
      </c>
      <c r="Q216" t="str">
        <f>[2]!obCall("zcbondFairPrice"&amp;I216, $L$141, "getZeroCouponBond", [2]!obMake("", "double",J216), [2]!obMake("", "double", $J$245))</f>
        <v>zcbondFairPrice71 
[23761]</v>
      </c>
      <c r="R216">
        <f>[2]!obGet([2]!obCall("", Q216, "getRealizations"))</f>
        <v>0.80282284579018637</v>
      </c>
      <c r="U216" t="str">
        <f>[2]!obCall("couponBondPrice"&amp;I216,  $L$137,"getFairValue", [2]!obMake("","int",I216) )</f>
        <v>couponBondPrice71 
[22597]</v>
      </c>
      <c r="V216">
        <f>[2]!obGet([2]!obCall("",  U216,"getRealizations"))</f>
        <v>0.88310513036920502</v>
      </c>
      <c r="Z216" t="str">
        <f>[2]!obCall("intensity"&amp;I216, $E$44, "getIntensity", [2]!obMake("", "int", I216))</f>
        <v>intensity71 
[22501]</v>
      </c>
      <c r="AA216">
        <f>[2]!obGet([2]!obCall("", Z216, "getRealizations"))</f>
        <v>3.3271247623037528E-2</v>
      </c>
      <c r="AD216" t="str">
        <f>[2]!obCall("expOfIntegratedIntensity"&amp;I216, $E$44, "getExpOfIntegratedIntensity", [2]!obMake("", "int", I216))</f>
        <v>expOfIntegratedIntensity71 
[22747]</v>
      </c>
      <c r="AE216">
        <f>[2]!obGet([2]!obCall("", AD216, "getRealizations"))</f>
        <v>1.1558166964957746</v>
      </c>
    </row>
    <row r="217" spans="2:31" x14ac:dyDescent="0.3">
      <c r="B217">
        <v>0.05</v>
      </c>
      <c r="D217" s="12">
        <v>0.03</v>
      </c>
      <c r="I217">
        <v>72</v>
      </c>
      <c r="J217">
        <f>[2]!obGet([2]!obCall("",$I$141, "getTime",[2]!obMake("", "int", I217)))</f>
        <v>7.2</v>
      </c>
      <c r="M217" t="str">
        <f>[2]!obCall("underlyingModelFromNPVAndDefault"&amp;I217, $L$137, "getUnderlying",  [2]!obMake("", "int", I217), [2]!obMake("","int", 0))</f>
        <v>underlyingModelFromNPVAndDefault72 
[23199]</v>
      </c>
      <c r="N217">
        <f>[2]!obGet([2]!obCall("",M217,"getRealizations"))</f>
        <v>4.9671908475125565E-2</v>
      </c>
      <c r="Q217" t="str">
        <f>[2]!obCall("zcbondFairPrice"&amp;I217, $L$141, "getZeroCouponBond", [2]!obMake("", "double",J217), [2]!obMake("", "double", $J$245))</f>
        <v>zcbondFairPrice72 
[23510]</v>
      </c>
      <c r="R217">
        <f>[2]!obGet([2]!obCall("", Q217, "getRealizations"))</f>
        <v>0.78536773873851384</v>
      </c>
      <c r="U217" t="str">
        <f>[2]!obCall("couponBondPrice"&amp;I217,  $L$137,"getFairValue", [2]!obMake("","int",I217) )</f>
        <v>couponBondPrice72 
[22171]</v>
      </c>
      <c r="V217">
        <f>[2]!obGet([2]!obCall("",  U217,"getRealizations"))</f>
        <v>0.86390451261236523</v>
      </c>
      <c r="Z217" t="str">
        <f>[2]!obCall("intensity"&amp;I217, $E$44, "getIntensity", [2]!obMake("", "int", I217))</f>
        <v>intensity72 
[22506]</v>
      </c>
      <c r="AA217">
        <f>[2]!obGet([2]!obCall("", Z217, "getRealizations"))</f>
        <v>3.1013681856190845E-2</v>
      </c>
      <c r="AD217" t="str">
        <f>[2]!obCall("expOfIntegratedIntensity"&amp;I217, $E$44, "getExpOfIntegratedIntensity", [2]!obMake("", "int", I217))</f>
        <v>expOfIntegratedIntensity72 
[22944]</v>
      </c>
      <c r="AE217">
        <f>[2]!obGet([2]!obCall("", AD217, "getRealizations"))</f>
        <v>1.1595377532301385</v>
      </c>
    </row>
    <row r="218" spans="2:31" x14ac:dyDescent="0.3">
      <c r="B218">
        <v>0.05</v>
      </c>
      <c r="D218" s="12">
        <v>0.03</v>
      </c>
      <c r="I218">
        <v>73</v>
      </c>
      <c r="J218">
        <f>[2]!obGet([2]!obCall("",$I$141, "getTime",[2]!obMake("", "int", I218)))</f>
        <v>7.3</v>
      </c>
      <c r="M218" t="str">
        <f>[2]!obCall("underlyingModelFromNPVAndDefault"&amp;I218, $L$137, "getUnderlying",  [2]!obMake("", "int", I218), [2]!obMake("","int", 0))</f>
        <v>underlyingModelFromNPVAndDefault73 
[22222]</v>
      </c>
      <c r="N218">
        <f>[2]!obGet([2]!obCall("",M218,"getRealizations"))</f>
        <v>4.4474928566224849E-2</v>
      </c>
      <c r="Q218" t="str">
        <f>[2]!obCall("zcbondFairPrice"&amp;I218, $L$141, "getZeroCouponBond", [2]!obMake("", "double",J218), [2]!obMake("", "double", $J$245))</f>
        <v>zcbondFairPrice73 
[23505]</v>
      </c>
      <c r="R218">
        <f>[2]!obGet([2]!obCall("", Q218, "getRealizations"))</f>
        <v>0.80183885787099696</v>
      </c>
      <c r="U218" t="str">
        <f>[2]!obCall("couponBondPrice"&amp;I218,  $L$137,"getFairValue", [2]!obMake("","int",I218) )</f>
        <v>couponBondPrice73 
[23207]</v>
      </c>
      <c r="V218">
        <f>[2]!obGet([2]!obCall("",  U218,"getRealizations"))</f>
        <v>0.88202274365809663</v>
      </c>
      <c r="Z218" t="str">
        <f>[2]!obCall("intensity"&amp;I218, $E$44, "getIntensity", [2]!obMake("", "int", I218))</f>
        <v>intensity73 
[22237]</v>
      </c>
      <c r="AA218">
        <f>[2]!obGet([2]!obCall("", Z218, "getRealizations"))</f>
        <v>3.1324799489970856E-2</v>
      </c>
      <c r="AD218" t="str">
        <f>[2]!obCall("expOfIntegratedIntensity"&amp;I218, $E$44, "getExpOfIntegratedIntensity", [2]!obMake("", "int", I218))</f>
        <v>expOfIntegratedIntensity73 
[22202]</v>
      </c>
      <c r="AE218">
        <f>[2]!obGet([2]!obCall("", AD218, "getRealizations"))</f>
        <v>1.1631575827964631</v>
      </c>
    </row>
    <row r="219" spans="2:31" x14ac:dyDescent="0.3">
      <c r="B219">
        <v>0.05</v>
      </c>
      <c r="D219" s="12">
        <v>0.03</v>
      </c>
      <c r="I219">
        <v>74</v>
      </c>
      <c r="J219">
        <f>[2]!obGet([2]!obCall("",$I$141, "getTime",[2]!obMake("", "int", I219)))</f>
        <v>7.3999999999999995</v>
      </c>
      <c r="M219" t="str">
        <f>[2]!obCall("underlyingModelFromNPVAndDefault"&amp;I219, $L$137, "getUnderlying",  [2]!obMake("", "int", I219), [2]!obMake("","int", 0))</f>
        <v>underlyingModelFromNPVAndDefault74 
[23250]</v>
      </c>
      <c r="N219">
        <f>[2]!obGet([2]!obCall("",M219,"getRealizations"))</f>
        <v>4.021882942040373E-2</v>
      </c>
      <c r="Q219" t="str">
        <f>[2]!obCall("zcbondFairPrice"&amp;I219, $L$141, "getZeroCouponBond", [2]!obMake("", "double",J219), [2]!obMake("", "double", $J$245))</f>
        <v>zcbondFairPrice74 
[23921]</v>
      </c>
      <c r="R219">
        <f>[2]!obGet([2]!obCall("", Q219, "getRealizations"))</f>
        <v>0.81609839919894078</v>
      </c>
      <c r="U219" t="str">
        <f>[2]!obCall("couponBondPrice"&amp;I219,  $L$137,"getFairValue", [2]!obMake("","int",I219) )</f>
        <v>couponBondPrice74 
[22182]</v>
      </c>
      <c r="V219">
        <f>[2]!obGet([2]!obCall("",  U219,"getRealizations"))</f>
        <v>0.89770823911883491</v>
      </c>
      <c r="Z219" t="str">
        <f>[2]!obCall("intensity"&amp;I219, $E$44, "getIntensity", [2]!obMake("", "int", I219))</f>
        <v>intensity74 
[22509]</v>
      </c>
      <c r="AA219">
        <f>[2]!obGet([2]!obCall("", Z219, "getRealizations"))</f>
        <v>2.6734121117647315E-2</v>
      </c>
      <c r="AD219" t="str">
        <f>[2]!obCall("expOfIntegratedIntensity"&amp;I219, $E$44, "getExpOfIntegratedIntensity", [2]!obMake("", "int", I219))</f>
        <v>expOfIntegratedIntensity74 
[22295]</v>
      </c>
      <c r="AE219">
        <f>[2]!obGet([2]!obCall("", AD219, "getRealizations"))</f>
        <v>1.1665390722501652</v>
      </c>
    </row>
    <row r="220" spans="2:31" x14ac:dyDescent="0.3">
      <c r="B220">
        <v>0.05</v>
      </c>
      <c r="D220" s="12">
        <v>0.03</v>
      </c>
      <c r="I220">
        <v>75</v>
      </c>
      <c r="J220">
        <f>[2]!obGet([2]!obCall("",$I$141, "getTime",[2]!obMake("", "int", I220)))</f>
        <v>7.5</v>
      </c>
      <c r="M220" t="str">
        <f>[2]!obCall("underlyingModelFromNPVAndDefault"&amp;I220, $L$137, "getUnderlying",  [2]!obMake("", "int", I220), [2]!obMake("","int", 0))</f>
        <v>underlyingModelFromNPVAndDefault75 
[22544]</v>
      </c>
      <c r="N220">
        <f>[2]!obGet([2]!obCall("",M220,"getRealizations"))</f>
        <v>4.0519595235703872E-2</v>
      </c>
      <c r="Q220" t="str">
        <f>[2]!obCall("zcbondFairPrice"&amp;I220, $L$141, "getZeroCouponBond", [2]!obMake("", "double",J220), [2]!obMake("", "double", $J$245))</f>
        <v>zcbondFairPrice75 
[23697]</v>
      </c>
      <c r="R220">
        <f>[2]!obGet([2]!obCall("", Q220, "getRealizations"))</f>
        <v>0.82120887862507586</v>
      </c>
      <c r="U220" t="str">
        <f>[2]!obCall("couponBondPrice"&amp;I220,  $L$137,"getFairValue", [2]!obMake("","int",I220) )</f>
        <v>couponBondPrice75 
[22642]</v>
      </c>
      <c r="V220">
        <f>[2]!obGet([2]!obCall("",  U220,"getRealizations"))</f>
        <v>0.90332976648758345</v>
      </c>
      <c r="Z220" t="str">
        <f>[2]!obCall("intensity"&amp;I220, $E$44, "getIntensity", [2]!obMake("", "int", I220))</f>
        <v>intensity75 
[22635]</v>
      </c>
      <c r="AA220">
        <f>[2]!obGet([2]!obCall("", Z220, "getRealizations"))</f>
        <v>2.6521896603619404E-2</v>
      </c>
      <c r="AD220" t="str">
        <f>[2]!obCall("expOfIntegratedIntensity"&amp;I220, $E$44, "getExpOfIntegratedIntensity", [2]!obMake("", "int", I220))</f>
        <v>expOfIntegratedIntensity75 
[22439]</v>
      </c>
      <c r="AE220">
        <f>[2]!obGet([2]!obCall("", AD220, "getRealizations"))</f>
        <v>1.1696494728762921</v>
      </c>
    </row>
    <row r="221" spans="2:31" x14ac:dyDescent="0.3">
      <c r="B221">
        <v>0.05</v>
      </c>
      <c r="D221" s="12">
        <v>0.03</v>
      </c>
      <c r="I221">
        <v>76</v>
      </c>
      <c r="J221">
        <f>[2]!obGet([2]!obCall("",$I$141, "getTime",[2]!obMake("", "int", I221)))</f>
        <v>7.6</v>
      </c>
      <c r="M221" t="str">
        <f>[2]!obCall("underlyingModelFromNPVAndDefault"&amp;I221, $L$137, "getUnderlying",  [2]!obMake("", "int", I221), [2]!obMake("","int", 0))</f>
        <v>underlyingModelFromNPVAndDefault76 
[23195]</v>
      </c>
      <c r="N221">
        <f>[2]!obGet([2]!obCall("",M221,"getRealizations"))</f>
        <v>4.4804743045770853E-2</v>
      </c>
      <c r="Q221" t="str">
        <f>[2]!obCall("zcbondFairPrice"&amp;I221, $L$141, "getZeroCouponBond", [2]!obMake("", "double",J221), [2]!obMake("", "double", $J$245))</f>
        <v>zcbondFairPrice76 
[23817]</v>
      </c>
      <c r="R221">
        <f>[2]!obGet([2]!obCall("", Q221, "getRealizations"))</f>
        <v>0.81904417905896343</v>
      </c>
      <c r="U221" t="str">
        <f>[2]!obCall("couponBondPrice"&amp;I221,  $L$137,"getFairValue", [2]!obMake("","int",I221) )</f>
        <v>couponBondPrice76 
[23213]</v>
      </c>
      <c r="V221">
        <f>[2]!obGet([2]!obCall("",  U221,"getRealizations"))</f>
        <v>0.90094859696485974</v>
      </c>
      <c r="Z221" t="str">
        <f>[2]!obCall("intensity"&amp;I221, $E$44, "getIntensity", [2]!obMake("", "int", I221))</f>
        <v>intensity76 
[22239]</v>
      </c>
      <c r="AA221">
        <f>[2]!obGet([2]!obCall("", Z221, "getRealizations"))</f>
        <v>2.6906760657540194E-2</v>
      </c>
      <c r="AD221" t="str">
        <f>[2]!obCall("expOfIntegratedIntensity"&amp;I221, $E$44, "getExpOfIntegratedIntensity", [2]!obMake("", "int", I221))</f>
        <v>expOfIntegratedIntensity76 
[22122]</v>
      </c>
      <c r="AE221">
        <f>[2]!obGet([2]!obCall("", AD221, "getRealizations"))</f>
        <v>1.1727782902684467</v>
      </c>
    </row>
    <row r="222" spans="2:31" x14ac:dyDescent="0.3">
      <c r="B222">
        <v>0.05</v>
      </c>
      <c r="D222" s="12">
        <v>0.03</v>
      </c>
      <c r="I222">
        <v>77</v>
      </c>
      <c r="J222">
        <f>[2]!obGet([2]!obCall("",$I$141, "getTime",[2]!obMake("", "int", I222)))</f>
        <v>7.7</v>
      </c>
      <c r="M222" t="str">
        <f>[2]!obCall("underlyingModelFromNPVAndDefault"&amp;I222, $L$137, "getUnderlying",  [2]!obMake("", "int", I222), [2]!obMake("","int", 0))</f>
        <v>underlyingModelFromNPVAndDefault77 
[23175]</v>
      </c>
      <c r="N222">
        <f>[2]!obGet([2]!obCall("",M222,"getRealizations"))</f>
        <v>5.0638571960147108E-2</v>
      </c>
      <c r="Q222" t="str">
        <f>[2]!obCall("zcbondFairPrice"&amp;I222, $L$141, "getZeroCouponBond", [2]!obMake("", "double",J222), [2]!obMake("", "double", $J$245))</f>
        <v>zcbondFairPrice77 
[23570]</v>
      </c>
      <c r="R222">
        <f>[2]!obGet([2]!obCall("", Q222, "getRealizations"))</f>
        <v>0.81481982896538641</v>
      </c>
      <c r="U222" t="str">
        <f>[2]!obCall("couponBondPrice"&amp;I222,  $L$137,"getFairValue", [2]!obMake("","int",I222) )</f>
        <v>couponBondPrice77 
[23036]</v>
      </c>
      <c r="V222">
        <f>[2]!obGet([2]!obCall("",  U222,"getRealizations"))</f>
        <v>0.89630181186192504</v>
      </c>
      <c r="Z222" t="str">
        <f>[2]!obCall("intensity"&amp;I222, $E$44, "getIntensity", [2]!obMake("", "int", I222))</f>
        <v>intensity77 
[22447]</v>
      </c>
      <c r="AA222">
        <f>[2]!obGet([2]!obCall("", Z222, "getRealizations"))</f>
        <v>2.662058695913587E-2</v>
      </c>
      <c r="AD222" t="str">
        <f>[2]!obCall("expOfIntegratedIntensity"&amp;I222, $E$44, "getExpOfIntegratedIntensity", [2]!obMake("", "int", I222))</f>
        <v>expOfIntegratedIntensity77 
[22832]</v>
      </c>
      <c r="AE222">
        <f>[2]!obGet([2]!obCall("", AD222, "getRealizations"))</f>
        <v>1.1759212798507819</v>
      </c>
    </row>
    <row r="223" spans="2:31" x14ac:dyDescent="0.3">
      <c r="B223">
        <v>0.05</v>
      </c>
      <c r="D223" s="12">
        <v>0.03</v>
      </c>
      <c r="I223">
        <v>78</v>
      </c>
      <c r="J223">
        <f>[2]!obGet([2]!obCall("",$I$141, "getTime",[2]!obMake("", "int", I223)))</f>
        <v>7.8</v>
      </c>
      <c r="M223" t="str">
        <f>[2]!obCall("underlyingModelFromNPVAndDefault"&amp;I223, $L$137, "getUnderlying",  [2]!obMake("", "int", I223), [2]!obMake("","int", 0))</f>
        <v>underlyingModelFromNPVAndDefault78 
[22716]</v>
      </c>
      <c r="N223">
        <f>[2]!obGet([2]!obCall("",M223,"getRealizations"))</f>
        <v>4.9073094491845499E-2</v>
      </c>
      <c r="Q223" t="str">
        <f>[2]!obCall("zcbondFairPrice"&amp;I223, $L$141, "getZeroCouponBond", [2]!obMake("", "double",J223), [2]!obMake("", "double", $J$245))</f>
        <v>zcbondFairPrice78 
[23545]</v>
      </c>
      <c r="R223">
        <f>[2]!obGet([2]!obCall("", Q223, "getRealizations"))</f>
        <v>0.82412859783790249</v>
      </c>
      <c r="U223" t="str">
        <f>[2]!obCall("couponBondPrice"&amp;I223,  $L$137,"getFairValue", [2]!obMake("","int",I223) )</f>
        <v>couponBondPrice78 
[22210]</v>
      </c>
      <c r="V223">
        <f>[2]!obGet([2]!obCall("",  U223,"getRealizations"))</f>
        <v>0.9065414576216928</v>
      </c>
      <c r="Z223" t="str">
        <f>[2]!obCall("intensity"&amp;I223, $E$44, "getIntensity", [2]!obMake("", "int", I223))</f>
        <v>intensity78 
[22882]</v>
      </c>
      <c r="AA223">
        <f>[2]!obGet([2]!obCall("", Z223, "getRealizations"))</f>
        <v>2.833668687834659E-2</v>
      </c>
      <c r="AD223" t="str">
        <f>[2]!obCall("expOfIntegratedIntensity"&amp;I223, $E$44, "getExpOfIntegratedIntensity", [2]!obMake("", "int", I223))</f>
        <v>expOfIntegratedIntensity78 
[22845]</v>
      </c>
      <c r="AE223">
        <f>[2]!obGet([2]!obCall("", AD223, "getRealizations"))</f>
        <v>1.179156994856069</v>
      </c>
    </row>
    <row r="224" spans="2:31" x14ac:dyDescent="0.3">
      <c r="B224">
        <v>0.05</v>
      </c>
      <c r="D224" s="12">
        <v>0.03</v>
      </c>
      <c r="I224">
        <v>79</v>
      </c>
      <c r="J224">
        <f>[2]!obGet([2]!obCall("",$I$141, "getTime",[2]!obMake("", "int", I224)))</f>
        <v>7.8999999999999995</v>
      </c>
      <c r="M224" t="str">
        <f>[2]!obCall("underlyingModelFromNPVAndDefault"&amp;I224, $L$137, "getUnderlying",  [2]!obMake("", "int", I224), [2]!obMake("","int", 0))</f>
        <v>underlyingModelFromNPVAndDefault79 
[23237]</v>
      </c>
      <c r="N224">
        <f>[2]!obGet([2]!obCall("",M224,"getRealizations"))</f>
        <v>3.5909092319225455E-2</v>
      </c>
      <c r="Q224" t="str">
        <f>[2]!obCall("zcbondFairPrice"&amp;I224, $L$141, "getZeroCouponBond", [2]!obMake("", "double",J224), [2]!obMake("", "double", $J$245))</f>
        <v>zcbondFairPrice79 
[23878]</v>
      </c>
      <c r="R224">
        <f>[2]!obGet([2]!obCall("", Q224, "getRealizations"))</f>
        <v>0.85286552845901709</v>
      </c>
      <c r="U224" t="str">
        <f>[2]!obCall("couponBondPrice"&amp;I224,  $L$137,"getFairValue", [2]!obMake("","int",I224) )</f>
        <v>couponBondPrice79 
[22253]</v>
      </c>
      <c r="V224">
        <f>[2]!obGet([2]!obCall("",  U224,"getRealizations"))</f>
        <v>0.93815208130491878</v>
      </c>
      <c r="Z224" t="str">
        <f>[2]!obCall("intensity"&amp;I224, $E$44, "getIntensity", [2]!obMake("", "int", I224))</f>
        <v>intensity79 
[22824]</v>
      </c>
      <c r="AA224">
        <f>[2]!obGet([2]!obCall("", Z224, "getRealizations"))</f>
        <v>2.8678633221252164E-2</v>
      </c>
      <c r="AD224" t="str">
        <f>[2]!obCall("expOfIntegratedIntensity"&amp;I224, $E$44, "getExpOfIntegratedIntensity", [2]!obMake("", "int", I224))</f>
        <v>expOfIntegratedIntensity79 
[22925]</v>
      </c>
      <c r="AE224">
        <f>[2]!obGet([2]!obCall("", AD224, "getRealizations"))</f>
        <v>1.1825232915137895</v>
      </c>
    </row>
    <row r="225" spans="2:31" x14ac:dyDescent="0.3">
      <c r="B225">
        <v>0.05</v>
      </c>
      <c r="D225" s="12">
        <v>0.03</v>
      </c>
      <c r="I225">
        <v>80</v>
      </c>
      <c r="J225">
        <f>[2]!obGet([2]!obCall("",$I$141, "getTime",[2]!obMake("", "int", I225)))</f>
        <v>8</v>
      </c>
      <c r="M225" t="str">
        <f>[2]!obCall("underlyingModelFromNPVAndDefault"&amp;I225, $L$137, "getUnderlying",  [2]!obMake("", "int", I225), [2]!obMake("","int", 0))</f>
        <v>underlyingModelFromNPVAndDefault80 
[23168]</v>
      </c>
      <c r="N225">
        <f>[2]!obGet([2]!obCall("",M225,"getRealizations"))</f>
        <v>2.9732588411040865E-2</v>
      </c>
      <c r="Q225" t="str">
        <f>[2]!obCall("zcbondFairPrice"&amp;I225, $L$141, "getZeroCouponBond", [2]!obMake("", "double",J225), [2]!obMake("", "double", $J$245))</f>
        <v>zcbondFairPrice80 
[23557]</v>
      </c>
      <c r="R225">
        <f>[2]!obGet([2]!obCall("", Q225, "getRealizations"))</f>
        <v>0.86894172971097472</v>
      </c>
      <c r="U225" t="str">
        <f>[2]!obCall("couponBondPrice"&amp;I225,  $L$137,"getFairValue", [2]!obMake("","int",I225) )</f>
        <v>couponBondPrice80 
[22515]</v>
      </c>
      <c r="V225">
        <f>[2]!obGet([2]!obCall("",  U225,"getRealizations"))</f>
        <v>0.95583590268207219</v>
      </c>
      <c r="Z225" t="str">
        <f>[2]!obCall("intensity"&amp;I225, $E$44, "getIntensity", [2]!obMake("", "int", I225))</f>
        <v>intensity80 
[23001]</v>
      </c>
      <c r="AA225">
        <f>[2]!obGet([2]!obCall("", Z225, "getRealizations"))</f>
        <v>2.8525843846113248E-2</v>
      </c>
      <c r="AD225" t="str">
        <f>[2]!obCall("expOfIntegratedIntensity"&amp;I225, $E$44, "getExpOfIntegratedIntensity", [2]!obMake("", "int", I225))</f>
        <v>expOfIntegratedIntensity80 
[22855]</v>
      </c>
      <c r="AE225">
        <f>[2]!obGet([2]!obCall("", AD225, "getRealizations"))</f>
        <v>1.1859104144951766</v>
      </c>
    </row>
    <row r="226" spans="2:31" x14ac:dyDescent="0.3">
      <c r="B226">
        <v>0.05</v>
      </c>
      <c r="D226" s="12">
        <v>0.03</v>
      </c>
      <c r="I226">
        <v>81</v>
      </c>
      <c r="J226">
        <f>[2]!obGet([2]!obCall("",$I$141, "getTime",[2]!obMake("", "int", I226)))</f>
        <v>8.1</v>
      </c>
      <c r="M226" t="str">
        <f>[2]!obCall("underlyingModelFromNPVAndDefault"&amp;I226, $L$137, "getUnderlying",  [2]!obMake("", "int", I226), [2]!obMake("","int", 0))</f>
        <v>underlyingModelFromNPVAndDefault81 
[23303]</v>
      </c>
      <c r="N226">
        <f>[2]!obGet([2]!obCall("",M226,"getRealizations"))</f>
        <v>1.6536596928599642E-2</v>
      </c>
      <c r="Q226" t="str">
        <f>[2]!obCall("zcbondFairPrice"&amp;I226, $L$141, "getZeroCouponBond", [2]!obMake("", "double",J226), [2]!obMake("", "double", $J$245))</f>
        <v>zcbondFairPrice81 
[23644]</v>
      </c>
      <c r="R226">
        <f>[2]!obGet([2]!obCall("", Q226, "getRealizations"))</f>
        <v>0.89571726673146979</v>
      </c>
      <c r="U226" t="str">
        <f>[2]!obCall("couponBondPrice"&amp;I226,  $L$137,"getFairValue", [2]!obMake("","int",I226) )</f>
        <v>couponBondPrice81 
[23260]</v>
      </c>
      <c r="V226">
        <f>[2]!obGet([2]!obCall("",  U226,"getRealizations"))</f>
        <v>0.98528899340461673</v>
      </c>
      <c r="Z226" t="str">
        <f>[2]!obCall("intensity"&amp;I226, $E$44, "getIntensity", [2]!obMake("", "int", I226))</f>
        <v>intensity81 
[22858]</v>
      </c>
      <c r="AA226">
        <f>[2]!obGet([2]!obCall("", Z226, "getRealizations"))</f>
        <v>2.9775830158816866E-2</v>
      </c>
      <c r="AD226" t="str">
        <f>[2]!obCall("expOfIntegratedIntensity"&amp;I226, $E$44, "getExpOfIntegratedIntensity", [2]!obMake("", "int", I226))</f>
        <v>expOfIntegratedIntensity81 
[22307]</v>
      </c>
      <c r="AE226">
        <f>[2]!obGet([2]!obCall("", AD226, "getRealizations"))</f>
        <v>1.1893724862772941</v>
      </c>
    </row>
    <row r="227" spans="2:31" x14ac:dyDescent="0.3">
      <c r="B227">
        <v>0.05</v>
      </c>
      <c r="D227" s="12">
        <v>0.03</v>
      </c>
      <c r="I227">
        <v>82</v>
      </c>
      <c r="J227">
        <f>[2]!obGet([2]!obCall("",$I$141, "getTime",[2]!obMake("", "int", I227)))</f>
        <v>8.1999999999999993</v>
      </c>
      <c r="M227" t="str">
        <f>[2]!obCall("underlyingModelFromNPVAndDefault"&amp;I227, $L$137, "getUnderlying",  [2]!obMake("", "int", I227), [2]!obMake("","int", 0))</f>
        <v>underlyingModelFromNPVAndDefault82 
[22585]</v>
      </c>
      <c r="N227">
        <f>[2]!obGet([2]!obCall("",M227,"getRealizations"))</f>
        <v>7.7723015514773314E-3</v>
      </c>
      <c r="Q227" t="str">
        <f>[2]!obCall("zcbondFairPrice"&amp;I227, $L$141, "getZeroCouponBond", [2]!obMake("", "double",J227), [2]!obMake("", "double", $J$245))</f>
        <v>zcbondFairPrice82 
[23886]</v>
      </c>
      <c r="R227">
        <f>[2]!obGet([2]!obCall("", Q227, "getRealizations"))</f>
        <v>0.91415815958769064</v>
      </c>
      <c r="U227" t="str">
        <f>[2]!obCall("couponBondPrice"&amp;I227,  $L$137,"getFairValue", [2]!obMake("","int",I227) )</f>
        <v>couponBondPrice82 
[22192]</v>
      </c>
      <c r="V227">
        <f>[2]!obGet([2]!obCall("",  U227,"getRealizations"))</f>
        <v>1.0055739755464597</v>
      </c>
      <c r="Z227" t="str">
        <f>[2]!obCall("intensity"&amp;I227, $E$44, "getIntensity", [2]!obMake("", "int", I227))</f>
        <v>intensity82 
[22967]</v>
      </c>
      <c r="AA227">
        <f>[2]!obGet([2]!obCall("", Z227, "getRealizations"))</f>
        <v>2.6372297021058057E-2</v>
      </c>
      <c r="AD227" t="str">
        <f>[2]!obCall("expOfIntegratedIntensity"&amp;I227, $E$44, "getExpOfIntegratedIntensity", [2]!obMake("", "int", I227))</f>
        <v>expOfIntegratedIntensity82 
[22853]</v>
      </c>
      <c r="AE227">
        <f>[2]!obGet([2]!obCall("", AD227, "getRealizations"))</f>
        <v>1.1927162295854432</v>
      </c>
    </row>
    <row r="228" spans="2:31" x14ac:dyDescent="0.3">
      <c r="B228">
        <v>0.05</v>
      </c>
      <c r="D228" s="12">
        <v>0.03</v>
      </c>
      <c r="I228">
        <v>83</v>
      </c>
      <c r="J228">
        <f>[2]!obGet([2]!obCall("",$I$141, "getTime",[2]!obMake("", "int", I228)))</f>
        <v>8.2999999999999989</v>
      </c>
      <c r="M228" t="str">
        <f>[2]!obCall("underlyingModelFromNPVAndDefault"&amp;I228, $L$137, "getUnderlying",  [2]!obMake("", "int", I228), [2]!obMake("","int", 0))</f>
        <v>underlyingModelFromNPVAndDefault83 
[23243]</v>
      </c>
      <c r="N228">
        <f>[2]!obGet([2]!obCall("",M228,"getRealizations"))</f>
        <v>1.5420886823808797E-2</v>
      </c>
      <c r="Q228" t="str">
        <f>[2]!obCall("zcbondFairPrice"&amp;I228, $L$141, "getZeroCouponBond", [2]!obMake("", "double",J228), [2]!obMake("", "double", $J$245))</f>
        <v>zcbondFairPrice83 
[23621]</v>
      </c>
      <c r="R228">
        <f>[2]!obGet([2]!obCall("", Q228, "getRealizations"))</f>
        <v>0.90694850406453409</v>
      </c>
      <c r="U228" t="str">
        <f>[2]!obCall("couponBondPrice"&amp;I228,  $L$137,"getFairValue", [2]!obMake("","int",I228) )</f>
        <v>couponBondPrice83 
[23180]</v>
      </c>
      <c r="V228">
        <f>[2]!obGet([2]!obCall("",  U228,"getRealizations"))</f>
        <v>0.99764335447098751</v>
      </c>
      <c r="Z228" t="str">
        <f>[2]!obCall("intensity"&amp;I228, $E$44, "getIntensity", [2]!obMake("", "int", I228))</f>
        <v>intensity83 
[22981]</v>
      </c>
      <c r="AA228">
        <f>[2]!obGet([2]!obCall("", Z228, "getRealizations"))</f>
        <v>2.4713182013886215E-2</v>
      </c>
      <c r="AD228" t="str">
        <f>[2]!obCall("expOfIntegratedIntensity"&amp;I228, $E$44, "getExpOfIntegratedIntensity", [2]!obMake("", "int", I228))</f>
        <v>expOfIntegratedIntensity83 
[22819]</v>
      </c>
      <c r="AE228">
        <f>[2]!obGet([2]!obCall("", AD228, "getRealizations"))</f>
        <v>1.1957666477258078</v>
      </c>
    </row>
    <row r="229" spans="2:31" x14ac:dyDescent="0.3">
      <c r="B229">
        <v>0.05</v>
      </c>
      <c r="D229" s="12">
        <v>0.03</v>
      </c>
      <c r="I229">
        <v>84</v>
      </c>
      <c r="J229">
        <f>[2]!obGet([2]!obCall("",$I$141, "getTime",[2]!obMake("", "int", I229)))</f>
        <v>8.4</v>
      </c>
      <c r="M229" t="str">
        <f>[2]!obCall("underlyingModelFromNPVAndDefault"&amp;I229, $L$137, "getUnderlying",  [2]!obMake("", "int", I229), [2]!obMake("","int", 0))</f>
        <v>underlyingModelFromNPVAndDefault84 
[22169]</v>
      </c>
      <c r="N229">
        <f>[2]!obGet([2]!obCall("",M229,"getRealizations"))</f>
        <v>2.1003345424001264E-2</v>
      </c>
      <c r="Q229" t="str">
        <f>[2]!obCall("zcbondFairPrice"&amp;I229, $L$141, "getZeroCouponBond", [2]!obMake("", "double",J229), [2]!obMake("", "double", $J$245))</f>
        <v>zcbondFairPrice84 
[23795]</v>
      </c>
      <c r="R229">
        <f>[2]!obGet([2]!obCall("", Q229, "getRealizations"))</f>
        <v>0.90397991955030621</v>
      </c>
      <c r="U229" t="str">
        <f>[2]!obCall("couponBondPrice"&amp;I229,  $L$137,"getFairValue", [2]!obMake("","int",I229) )</f>
        <v>couponBondPrice84 
[22775]</v>
      </c>
      <c r="V229">
        <f>[2]!obGet([2]!obCall("",  U229,"getRealizations"))</f>
        <v>0.99437791150533683</v>
      </c>
      <c r="Z229" t="str">
        <f>[2]!obCall("intensity"&amp;I229, $E$44, "getIntensity", [2]!obMake("", "int", I229))</f>
        <v>intensity84 
[22742]</v>
      </c>
      <c r="AA229">
        <f>[2]!obGet([2]!obCall("", Z229, "getRealizations"))</f>
        <v>2.510692405182011E-2</v>
      </c>
      <c r="AD229" t="str">
        <f>[2]!obCall("expOfIntegratedIntensity"&amp;I229, $E$44, "getExpOfIntegratedIntensity", [2]!obMake("", "int", I229))</f>
        <v>expOfIntegratedIntensity84 
[22888]</v>
      </c>
      <c r="AE229">
        <f>[2]!obGet([2]!obCall("", AD229, "getRealizations"))</f>
        <v>1.198749021799439</v>
      </c>
    </row>
    <row r="230" spans="2:31" x14ac:dyDescent="0.3">
      <c r="B230">
        <v>0.05</v>
      </c>
      <c r="D230" s="12">
        <v>0.03</v>
      </c>
      <c r="I230">
        <v>85</v>
      </c>
      <c r="J230">
        <f>[2]!obGet([2]!obCall("",$I$141, "getTime",[2]!obMake("", "int", I230)))</f>
        <v>8.5</v>
      </c>
      <c r="M230" t="str">
        <f>[2]!obCall("underlyingModelFromNPVAndDefault"&amp;I230, $L$137, "getUnderlying",  [2]!obMake("", "int", I230), [2]!obMake("","int", 0))</f>
        <v>underlyingModelFromNPVAndDefault85 
[22713]</v>
      </c>
      <c r="N230">
        <f>[2]!obGet([2]!obCall("",M230,"getRealizations"))</f>
        <v>1.4294419658347055E-2</v>
      </c>
      <c r="Q230" t="str">
        <f>[2]!obCall("zcbondFairPrice"&amp;I230, $L$141, "getZeroCouponBond", [2]!obMake("", "double",J230), [2]!obMake("", "double", $J$245))</f>
        <v>zcbondFairPrice85 
[23521]</v>
      </c>
      <c r="R230">
        <f>[2]!obGet([2]!obCall("", Q230, "getRealizations"))</f>
        <v>0.91816888965705223</v>
      </c>
      <c r="U230" t="str">
        <f>[2]!obCall("couponBondPrice"&amp;I230,  $L$137,"getFairValue", [2]!obMake("","int",I230) )</f>
        <v>couponBondPrice85 
[23171]</v>
      </c>
      <c r="V230">
        <f>[2]!obGet([2]!obCall("",  U230,"getRealizations"))</f>
        <v>1.0099857786227575</v>
      </c>
      <c r="Z230" t="str">
        <f>[2]!obCall("intensity"&amp;I230, $E$44, "getIntensity", [2]!obMake("", "int", I230))</f>
        <v>intensity85 
[22960]</v>
      </c>
      <c r="AA230">
        <f>[2]!obGet([2]!obCall("", Z230, "getRealizations"))</f>
        <v>2.4098954626271651E-2</v>
      </c>
      <c r="AD230" t="str">
        <f>[2]!obCall("expOfIntegratedIntensity"&amp;I230, $E$44, "getExpOfIntegratedIntensity", [2]!obMake("", "int", I230))</f>
        <v>expOfIntegratedIntensity85 
[22900]</v>
      </c>
      <c r="AE230">
        <f>[2]!obGet([2]!obCall("", AD230, "getRealizations"))</f>
        <v>1.2017019277648571</v>
      </c>
    </row>
    <row r="231" spans="2:31" x14ac:dyDescent="0.3">
      <c r="B231">
        <v>0.05</v>
      </c>
      <c r="D231" s="12">
        <v>0.03</v>
      </c>
      <c r="I231">
        <v>86</v>
      </c>
      <c r="J231">
        <f>[2]!obGet([2]!obCall("",$I$141, "getTime",[2]!obMake("", "int", I231)))</f>
        <v>8.6</v>
      </c>
      <c r="M231" t="str">
        <f>[2]!obCall("underlyingModelFromNPVAndDefault"&amp;I231, $L$137, "getUnderlying",  [2]!obMake("", "int", I231), [2]!obMake("","int", 0))</f>
        <v>underlyingModelFromNPVAndDefault86 
[23146]</v>
      </c>
      <c r="N231">
        <f>[2]!obGet([2]!obCall("",M231,"getRealizations"))</f>
        <v>-1.3019792691100086E-3</v>
      </c>
      <c r="Q231" t="str">
        <f>[2]!obCall("zcbondFairPrice"&amp;I231, $L$141, "getZeroCouponBond", [2]!obMake("", "double",J231), [2]!obMake("", "double", $J$245))</f>
        <v>zcbondFairPrice86 
[23908]</v>
      </c>
      <c r="R231">
        <f>[2]!obGet([2]!obCall("", Q231, "getRealizations"))</f>
        <v>0.94273702785535018</v>
      </c>
      <c r="U231" t="str">
        <f>[2]!obCall("couponBondPrice"&amp;I231,  $L$137,"getFairValue", [2]!obMake("","int",I231) )</f>
        <v>couponBondPrice86 
[23027]</v>
      </c>
      <c r="V231">
        <f>[2]!obGet([2]!obCall("",  U231,"getRealizations"))</f>
        <v>1.0370107306408851</v>
      </c>
      <c r="Z231" t="str">
        <f>[2]!obCall("intensity"&amp;I231, $E$44, "getIntensity", [2]!obMake("", "int", I231))</f>
        <v>intensity86 
[22411]</v>
      </c>
      <c r="AA231">
        <f>[2]!obGet([2]!obCall("", Z231, "getRealizations"))</f>
        <v>2.3060545953157166E-2</v>
      </c>
      <c r="AD231" t="str">
        <f>[2]!obCall("expOfIntegratedIntensity"&amp;I231, $E$44, "getExpOfIntegratedIntensity", [2]!obMake("", "int", I231))</f>
        <v>expOfIntegratedIntensity86 
[22827]</v>
      </c>
      <c r="AE231">
        <f>[2]!obGet([2]!obCall("", AD231, "getRealizations"))</f>
        <v>1.2045388542892919</v>
      </c>
    </row>
    <row r="232" spans="2:31" x14ac:dyDescent="0.3">
      <c r="B232">
        <v>0.05</v>
      </c>
      <c r="D232" s="12">
        <v>0.03</v>
      </c>
      <c r="I232">
        <v>87</v>
      </c>
      <c r="J232">
        <f>[2]!obGet([2]!obCall("",$I$141, "getTime",[2]!obMake("", "int", I232)))</f>
        <v>8.6999999999999993</v>
      </c>
      <c r="M232" t="str">
        <f>[2]!obCall("underlyingModelFromNPVAndDefault"&amp;I232, $L$137, "getUnderlying",  [2]!obMake("", "int", I232), [2]!obMake("","int", 0))</f>
        <v>underlyingModelFromNPVAndDefault87 
[22455]</v>
      </c>
      <c r="N232">
        <f>[2]!obGet([2]!obCall("",M232,"getRealizations"))</f>
        <v>3.9307864604333541E-3</v>
      </c>
      <c r="Q232" t="str">
        <f>[2]!obCall("zcbondFairPrice"&amp;I232, $L$141, "getZeroCouponBond", [2]!obMake("", "double",J232), [2]!obMake("", "double", $J$245))</f>
        <v>zcbondFairPrice87 
[23955]</v>
      </c>
      <c r="R232">
        <f>[2]!obGet([2]!obCall("", Q232, "getRealizations"))</f>
        <v>0.94022237316154822</v>
      </c>
      <c r="U232" t="str">
        <f>[2]!obCall("couponBondPrice"&amp;I232,  $L$137,"getFairValue", [2]!obMake("","int",I232) )</f>
        <v>couponBondPrice87 
[23104]</v>
      </c>
      <c r="V232">
        <f>[2]!obGet([2]!obCall("",  U232,"getRealizations"))</f>
        <v>1.034244610477703</v>
      </c>
      <c r="Z232" t="str">
        <f>[2]!obCall("intensity"&amp;I232, $E$44, "getIntensity", [2]!obMake("", "int", I232))</f>
        <v>intensity87 
[22148]</v>
      </c>
      <c r="AA232">
        <f>[2]!obGet([2]!obCall("", Z232, "getRealizations"))</f>
        <v>2.0969103497084855E-2</v>
      </c>
      <c r="AD232" t="str">
        <f>[2]!obCall("expOfIntegratedIntensity"&amp;I232, $E$44, "getExpOfIntegratedIntensity", [2]!obMake("", "int", I232))</f>
        <v>expOfIntegratedIntensity87 
[22703]</v>
      </c>
      <c r="AE232">
        <f>[2]!obGet([2]!obCall("", AD232, "getRealizations"))</f>
        <v>1.2071935465215098</v>
      </c>
    </row>
    <row r="233" spans="2:31" x14ac:dyDescent="0.3">
      <c r="B233">
        <v>0.05</v>
      </c>
      <c r="D233" s="12">
        <v>0.03</v>
      </c>
      <c r="I233">
        <v>88</v>
      </c>
      <c r="J233">
        <f>[2]!obGet([2]!obCall("",$I$141, "getTime",[2]!obMake("", "int", I233)))</f>
        <v>8.7999999999999989</v>
      </c>
      <c r="M233" t="str">
        <f>[2]!obCall("underlyingModelFromNPVAndDefault"&amp;I233, $L$137, "getUnderlying",  [2]!obMake("", "int", I233), [2]!obMake("","int", 0))</f>
        <v>underlyingModelFromNPVAndDefault88 
[23040]</v>
      </c>
      <c r="N233">
        <f>[2]!obGet([2]!obCall("",M233,"getRealizations"))</f>
        <v>5.4991025071972873E-3</v>
      </c>
      <c r="Q233" t="str">
        <f>[2]!obCall("zcbondFairPrice"&amp;I233, $L$141, "getZeroCouponBond", [2]!obMake("", "double",J233), [2]!obMake("", "double", $J$245))</f>
        <v>zcbondFairPrice88 
[23536]</v>
      </c>
      <c r="R233">
        <f>[2]!obGet([2]!obCall("", Q233, "getRealizations"))</f>
        <v>0.94269626417045338</v>
      </c>
      <c r="U233" t="str">
        <f>[2]!obCall("couponBondPrice"&amp;I233,  $L$137,"getFairValue", [2]!obMake("","int",I233) )</f>
        <v>couponBondPrice88 
[22324]</v>
      </c>
      <c r="V233">
        <f>[2]!obGet([2]!obCall("",  U233,"getRealizations"))</f>
        <v>1.0369658905874988</v>
      </c>
      <c r="Z233" t="str">
        <f>[2]!obCall("intensity"&amp;I233, $E$44, "getIntensity", [2]!obMake("", "int", I233))</f>
        <v>intensity88 
[22821]</v>
      </c>
      <c r="AA233">
        <f>[2]!obGet([2]!obCall("", Z233, "getRealizations"))</f>
        <v>1.9600109562836063E-2</v>
      </c>
      <c r="AD233" t="str">
        <f>[2]!obCall("expOfIntegratedIntensity"&amp;I233, $E$44, "getExpOfIntegratedIntensity", [2]!obMake("", "int", I233))</f>
        <v>expOfIntegratedIntensity88 
[22902]</v>
      </c>
      <c r="AE233">
        <f>[2]!obGet([2]!obCall("", AD233, "getRealizations"))</f>
        <v>1.2096447764023652</v>
      </c>
    </row>
    <row r="234" spans="2:31" x14ac:dyDescent="0.3">
      <c r="B234">
        <v>0.05</v>
      </c>
      <c r="D234" s="12">
        <v>0.03</v>
      </c>
      <c r="I234">
        <v>89</v>
      </c>
      <c r="J234">
        <f>[2]!obGet([2]!obCall("",$I$141, "getTime",[2]!obMake("", "int", I234)))</f>
        <v>8.9</v>
      </c>
      <c r="M234" t="str">
        <f>[2]!obCall("underlyingModelFromNPVAndDefault"&amp;I234, $L$137, "getUnderlying",  [2]!obMake("", "int", I234), [2]!obMake("","int", 0))</f>
        <v>underlyingModelFromNPVAndDefault89 
[22672]</v>
      </c>
      <c r="N234">
        <f>[2]!obGet([2]!obCall("",M234,"getRealizations"))</f>
        <v>8.7454945445816865E-4</v>
      </c>
      <c r="Q234" t="str">
        <f>[2]!obCall("zcbondFairPrice"&amp;I234, $L$141, "getZeroCouponBond", [2]!obMake("", "double",J234), [2]!obMake("", "double", $J$245))</f>
        <v>zcbondFairPrice89 
[23738]</v>
      </c>
      <c r="R234">
        <f>[2]!obGet([2]!obCall("", Q234, "getRealizations"))</f>
        <v>0.95179114054205183</v>
      </c>
      <c r="U234" t="str">
        <f>[2]!obCall("couponBondPrice"&amp;I234,  $L$137,"getFairValue", [2]!obMake("","int",I234) )</f>
        <v>couponBondPrice89 
[23010]</v>
      </c>
      <c r="V234">
        <f>[2]!obGet([2]!obCall("",  U234,"getRealizations"))</f>
        <v>1.0469702545962569</v>
      </c>
      <c r="Z234" t="str">
        <f>[2]!obCall("intensity"&amp;I234, $E$44, "getIntensity", [2]!obMake("", "int", I234))</f>
        <v>intensity89 
[22279]</v>
      </c>
      <c r="AA234">
        <f>[2]!obGet([2]!obCall("", Z234, "getRealizations"))</f>
        <v>1.9697218244888213E-2</v>
      </c>
      <c r="AD234" t="str">
        <f>[2]!obCall("expOfIntegratedIntensity"&amp;I234, $E$44, "getExpOfIntegratedIntensity", [2]!obMake("", "int", I234))</f>
        <v>expOfIntegratedIntensity89 
[22578]</v>
      </c>
      <c r="AE234">
        <f>[2]!obGet([2]!obCall("", AD234, "getRealizations"))</f>
        <v>1.212023903335675</v>
      </c>
    </row>
    <row r="235" spans="2:31" x14ac:dyDescent="0.3">
      <c r="B235">
        <v>0.05</v>
      </c>
      <c r="D235" s="12">
        <v>0.03</v>
      </c>
      <c r="I235">
        <v>90</v>
      </c>
      <c r="J235">
        <f>[2]!obGet([2]!obCall("",$I$141, "getTime",[2]!obMake("", "int", I235)))</f>
        <v>9</v>
      </c>
      <c r="M235" t="str">
        <f>[2]!obCall("underlyingModelFromNPVAndDefault"&amp;I235, $L$137, "getUnderlying",  [2]!obMake("", "int", I235), [2]!obMake("","int", 0))</f>
        <v>underlyingModelFromNPVAndDefault90 
[23093]</v>
      </c>
      <c r="N235">
        <f>[2]!obGet([2]!obCall("",M235,"getRealizations"))</f>
        <v>-6.588501120279853E-3</v>
      </c>
      <c r="Q235" t="str">
        <f>[2]!obCall("zcbondFairPrice"&amp;I235, $L$141, "getZeroCouponBond", [2]!obMake("", "double",J235), [2]!obMake("", "double", $J$245))</f>
        <v>zcbondFairPrice90 
[23515]</v>
      </c>
      <c r="R235">
        <f>[2]!obGet([2]!obCall("", Q235, "getRealizations"))</f>
        <v>0.9628405244253132</v>
      </c>
      <c r="U235" t="str">
        <f>[2]!obCall("couponBondPrice"&amp;I235,  $L$137,"getFairValue", [2]!obMake("","int",I235) )</f>
        <v>couponBondPrice90 
[23218]</v>
      </c>
      <c r="V235">
        <f>[2]!obGet([2]!obCall("",  U235,"getRealizations"))</f>
        <v>1.0591245768678446</v>
      </c>
      <c r="Z235" t="str">
        <f>[2]!obCall("intensity"&amp;I235, $E$44, "getIntensity", [2]!obMake("", "int", I235))</f>
        <v>intensity90 
[22698]</v>
      </c>
      <c r="AA235">
        <f>[2]!obGet([2]!obCall("", Z235, "getRealizations"))</f>
        <v>2.0824000387095337E-2</v>
      </c>
      <c r="AD235" t="str">
        <f>[2]!obCall("expOfIntegratedIntensity"&amp;I235, $E$44, "getExpOfIntegratedIntensity", [2]!obMake("", "int", I235))</f>
        <v>expOfIntegratedIntensity90 
[22120]</v>
      </c>
      <c r="AE235">
        <f>[2]!obGet([2]!obCall("", AD235, "getRealizations"))</f>
        <v>1.2144820269276078</v>
      </c>
    </row>
    <row r="236" spans="2:31" x14ac:dyDescent="0.3">
      <c r="B236">
        <v>0.05</v>
      </c>
      <c r="D236" s="12">
        <v>0.03</v>
      </c>
      <c r="I236">
        <v>91</v>
      </c>
      <c r="J236">
        <f>[2]!obGet([2]!obCall("",$I$141, "getTime",[2]!obMake("", "int", I236)))</f>
        <v>9.1</v>
      </c>
      <c r="M236" t="str">
        <f>[2]!obCall("underlyingModelFromNPVAndDefault"&amp;I236, $L$137, "getUnderlying",  [2]!obMake("", "int", I236), [2]!obMake("","int", 0))</f>
        <v>underlyingModelFromNPVAndDefault91 
[23114]</v>
      </c>
      <c r="N236">
        <f>[2]!obGet([2]!obCall("",M236,"getRealizations"))</f>
        <v>-1.8452367510284052E-2</v>
      </c>
      <c r="Q236" t="str">
        <f>[2]!obCall("zcbondFairPrice"&amp;I236, $L$141, "getZeroCouponBond", [2]!obMake("", "double",J236), [2]!obMake("", "double", $J$245))</f>
        <v>zcbondFairPrice91 
[23530]</v>
      </c>
      <c r="R236">
        <f>[2]!obGet([2]!obCall("", Q236, "getRealizations"))</f>
        <v>0.9764562439599459</v>
      </c>
      <c r="U236" t="str">
        <f>[2]!obCall("couponBondPrice"&amp;I236,  $L$137,"getFairValue", [2]!obMake("","int",I236) )</f>
        <v>couponBondPrice91 
[22385]</v>
      </c>
      <c r="V236">
        <f>[2]!obGet([2]!obCall("",  U236,"getRealizations"))</f>
        <v>1.0741018683559405</v>
      </c>
      <c r="Z236" t="str">
        <f>[2]!obCall("intensity"&amp;I236, $E$44, "getIntensity", [2]!obMake("", "int", I236))</f>
        <v>intensity91 
[22850]</v>
      </c>
      <c r="AA236">
        <f>[2]!obGet([2]!obCall("", Z236, "getRealizations"))</f>
        <v>2.0698562172594765E-2</v>
      </c>
      <c r="AD236" t="str">
        <f>[2]!obCall("expOfIntegratedIntensity"&amp;I236, $E$44, "getExpOfIntegratedIntensity", [2]!obMake("", "int", I236))</f>
        <v>expOfIntegratedIntensity91 
[22292]</v>
      </c>
      <c r="AE236">
        <f>[2]!obGet([2]!obCall("", AD236, "getRealizations"))</f>
        <v>1.2170060664327347</v>
      </c>
    </row>
    <row r="237" spans="2:31" x14ac:dyDescent="0.3">
      <c r="B237">
        <v>0.05</v>
      </c>
      <c r="D237" s="12">
        <v>0.03</v>
      </c>
      <c r="I237">
        <v>92</v>
      </c>
      <c r="J237">
        <f>[2]!obGet([2]!obCall("",$I$141, "getTime",[2]!obMake("", "int", I237)))</f>
        <v>9.1999999999999993</v>
      </c>
      <c r="M237" t="str">
        <f>[2]!obCall("underlyingModelFromNPVAndDefault"&amp;I237, $L$137, "getUnderlying",  [2]!obMake("", "int", I237), [2]!obMake("","int", 0))</f>
        <v>underlyingModelFromNPVAndDefault92 
[22595]</v>
      </c>
      <c r="N237">
        <f>[2]!obGet([2]!obCall("",M237,"getRealizations"))</f>
        <v>-1.9705794273445609E-2</v>
      </c>
      <c r="Q237" t="str">
        <f>[2]!obCall("zcbondFairPrice"&amp;I237, $L$141, "getZeroCouponBond", [2]!obMake("", "double",J237), [2]!obMake("", "double", $J$245))</f>
        <v>zcbondFairPrice92 
[23554]</v>
      </c>
      <c r="R237">
        <f>[2]!obGet([2]!obCall("", Q237, "getRealizations"))</f>
        <v>0.97986993048878945</v>
      </c>
      <c r="U237" t="str">
        <f>[2]!obCall("couponBondPrice"&amp;I237,  $L$137,"getFairValue", [2]!obMake("","int",I237) )</f>
        <v>couponBondPrice92 
[22212]</v>
      </c>
      <c r="V237">
        <f>[2]!obGet([2]!obCall("",  U237,"getRealizations"))</f>
        <v>1.0778569235376685</v>
      </c>
      <c r="Z237" t="str">
        <f>[2]!obCall("intensity"&amp;I237, $E$44, "getIntensity", [2]!obMake("", "int", I237))</f>
        <v>intensity92 
[22801]</v>
      </c>
      <c r="AA237">
        <f>[2]!obGet([2]!obCall("", Z237, "getRealizations"))</f>
        <v>2.1604300697994936E-2</v>
      </c>
      <c r="AD237" t="str">
        <f>[2]!obCall("expOfIntegratedIntensity"&amp;I237, $E$44, "getExpOfIntegratedIntensity", [2]!obMake("", "int", I237))</f>
        <v>expOfIntegratedIntensity92 
[22985]</v>
      </c>
      <c r="AE237">
        <f>[2]!obGet([2]!obCall("", AD237, "getRealizations"))</f>
        <v>1.2195829327296182</v>
      </c>
    </row>
    <row r="238" spans="2:31" x14ac:dyDescent="0.3">
      <c r="B238">
        <v>0.05</v>
      </c>
      <c r="D238" s="12">
        <v>0.03</v>
      </c>
      <c r="I238">
        <v>93</v>
      </c>
      <c r="J238">
        <f>[2]!obGet([2]!obCall("",$I$141, "getTime",[2]!obMake("", "int", I238)))</f>
        <v>9.2999999999999989</v>
      </c>
      <c r="M238" t="str">
        <f>[2]!obCall("underlyingModelFromNPVAndDefault"&amp;I238, $L$137, "getUnderlying",  [2]!obMake("", "int", I238), [2]!obMake("","int", 0))</f>
        <v>underlyingModelFromNPVAndDefault93 
[22491]</v>
      </c>
      <c r="N238">
        <f>[2]!obGet([2]!obCall("",M238,"getRealizations"))</f>
        <v>-2.2925675851795904E-2</v>
      </c>
      <c r="Q238" t="str">
        <f>[2]!obCall("zcbondFairPrice"&amp;I238, $L$141, "getZeroCouponBond", [2]!obMake("", "double",J238), [2]!obMake("", "double", $J$245))</f>
        <v>zcbondFairPrice93 
[23650]</v>
      </c>
      <c r="R238">
        <f>[2]!obGet([2]!obCall("", Q238, "getRealizations"))</f>
        <v>0.98442456263540989</v>
      </c>
      <c r="U238" t="str">
        <f>[2]!obCall("couponBondPrice"&amp;I238,  $L$137,"getFairValue", [2]!obMake("","int",I238) )</f>
        <v>couponBondPrice93 
[23126]</v>
      </c>
      <c r="V238">
        <f>[2]!obGet([2]!obCall("",  U238,"getRealizations"))</f>
        <v>1.0828670188989509</v>
      </c>
      <c r="Z238" t="str">
        <f>[2]!obCall("intensity"&amp;I238, $E$44, "getIntensity", [2]!obMake("", "int", I238))</f>
        <v>intensity93 
[22275]</v>
      </c>
      <c r="AA238">
        <f>[2]!obGet([2]!obCall("", Z238, "getRealizations"))</f>
        <v>2.0861500721379014E-2</v>
      </c>
      <c r="AD238" t="str">
        <f>[2]!obCall("expOfIntegratedIntensity"&amp;I238, $E$44, "getExpOfIntegratedIntensity", [2]!obMake("", "int", I238))</f>
        <v>expOfIntegratedIntensity93 
[22916]</v>
      </c>
      <c r="AE238">
        <f>[2]!obGet([2]!obCall("", AD238, "getRealizations"))</f>
        <v>1.2221752121680913</v>
      </c>
    </row>
    <row r="239" spans="2:31" x14ac:dyDescent="0.3">
      <c r="B239">
        <v>0.05</v>
      </c>
      <c r="D239" s="12">
        <v>0.03</v>
      </c>
      <c r="I239">
        <v>94</v>
      </c>
      <c r="J239">
        <f>[2]!obGet([2]!obCall("",$I$141, "getTime",[2]!obMake("", "int", I239)))</f>
        <v>9.4</v>
      </c>
      <c r="M239" t="str">
        <f>[2]!obCall("underlyingModelFromNPVAndDefault"&amp;I239, $L$137, "getUnderlying",  [2]!obMake("", "int", I239), [2]!obMake("","int", 0))</f>
        <v>underlyingModelFromNPVAndDefault94 
[22166]</v>
      </c>
      <c r="N239">
        <f>[2]!obGet([2]!obCall("",M239,"getRealizations"))</f>
        <v>-2.8903029527608544E-2</v>
      </c>
      <c r="Q239" t="str">
        <f>[2]!obCall("zcbondFairPrice"&amp;I239, $L$141, "getZeroCouponBond", [2]!obMake("", "double",J239), [2]!obMake("", "double", $J$245))</f>
        <v>zcbondFairPrice94 
[23611]</v>
      </c>
      <c r="R239">
        <f>[2]!obGet([2]!obCall("", Q239, "getRealizations"))</f>
        <v>0.99003096533132995</v>
      </c>
      <c r="U239" t="str">
        <f>[2]!obCall("couponBondPrice"&amp;I239,  $L$137,"getFairValue", [2]!obMake("","int",I239) )</f>
        <v>couponBondPrice94 
[22162]</v>
      </c>
      <c r="V239">
        <f>[2]!obGet([2]!obCall("",  U239,"getRealizations"))</f>
        <v>1.0890340618644629</v>
      </c>
      <c r="Z239" t="str">
        <f>[2]!obCall("intensity"&amp;I239, $E$44, "getIntensity", [2]!obMake("", "int", I239))</f>
        <v>intensity94 
[22907]</v>
      </c>
      <c r="AA239">
        <f>[2]!obGet([2]!obCall("", Z239, "getRealizations"))</f>
        <v>2.2719972793245523E-2</v>
      </c>
      <c r="AD239" t="str">
        <f>[2]!obCall("expOfIntegratedIntensity"&amp;I239, $E$44, "getExpOfIntegratedIntensity", [2]!obMake("", "int", I239))</f>
        <v>expOfIntegratedIntensity94 
[22234]</v>
      </c>
      <c r="AE239">
        <f>[2]!obGet([2]!obCall("", AD239, "getRealizations"))</f>
        <v>1.2248413257740731</v>
      </c>
    </row>
    <row r="240" spans="2:31" x14ac:dyDescent="0.3">
      <c r="B240">
        <v>0.05</v>
      </c>
      <c r="D240" s="12">
        <v>0.03</v>
      </c>
      <c r="I240">
        <v>95</v>
      </c>
      <c r="J240">
        <f>[2]!obGet([2]!obCall("",$I$141, "getTime",[2]!obMake("", "int", I240)))</f>
        <v>9.5</v>
      </c>
      <c r="M240" t="str">
        <f>[2]!obCall("underlyingModelFromNPVAndDefault"&amp;I240, $L$137, "getUnderlying",  [2]!obMake("", "int", I240), [2]!obMake("","int", 0))</f>
        <v>underlyingModelFromNPVAndDefault95 
[23293]</v>
      </c>
      <c r="N240">
        <f>[2]!obGet([2]!obCall("",M240,"getRealizations"))</f>
        <v>-3.1534209661307731E-2</v>
      </c>
      <c r="Q240" t="str">
        <f>[2]!obCall("zcbondFairPrice"&amp;I240, $L$141, "getZeroCouponBond", [2]!obMake("", "double",J240), [2]!obMake("", "double", $J$245))</f>
        <v>zcbondFairPrice95 
[23653]</v>
      </c>
      <c r="R240">
        <f>[2]!obGet([2]!obCall("", Q240, "getRealizations"))</f>
        <v>0.99290253009186025</v>
      </c>
      <c r="U240" t="str">
        <f>[2]!obCall("couponBondPrice"&amp;I240,  $L$137,"getFairValue", [2]!obMake("","int",I240) )</f>
        <v>couponBondPrice95 
[23085]</v>
      </c>
      <c r="V240">
        <f>[2]!obGet([2]!obCall("",  U240,"getRealizations"))</f>
        <v>1.0921927831010463</v>
      </c>
      <c r="Z240" t="str">
        <f>[2]!obCall("intensity"&amp;I240, $E$44, "getIntensity", [2]!obMake("", "int", I240))</f>
        <v>intensity95 
[22949]</v>
      </c>
      <c r="AA240">
        <f>[2]!obGet([2]!obCall("", Z240, "getRealizations"))</f>
        <v>2.2687412242686375E-2</v>
      </c>
      <c r="AD240" t="str">
        <f>[2]!obCall("expOfIntegratedIntensity"&amp;I240, $E$44, "getExpOfIntegratedIntensity", [2]!obMake("", "int", I240))</f>
        <v>expOfIntegratedIntensity95 
[23004]</v>
      </c>
      <c r="AE240">
        <f>[2]!obGet([2]!obCall("", AD240, "getRealizations"))</f>
        <v>1.2276253270179887</v>
      </c>
    </row>
    <row r="241" spans="2:31" x14ac:dyDescent="0.3">
      <c r="B241">
        <v>0.05</v>
      </c>
      <c r="D241" s="12">
        <v>0.03</v>
      </c>
      <c r="I241">
        <v>96</v>
      </c>
      <c r="J241">
        <f>[2]!obGet([2]!obCall("",$I$141, "getTime",[2]!obMake("", "int", I241)))</f>
        <v>9.6</v>
      </c>
      <c r="M241" t="str">
        <f>[2]!obCall("underlyingModelFromNPVAndDefault"&amp;I241, $L$137, "getUnderlying",  [2]!obMake("", "int", I241), [2]!obMake("","int", 0))</f>
        <v>underlyingModelFromNPVAndDefault96 
[23031]</v>
      </c>
      <c r="N241">
        <f>[2]!obGet([2]!obCall("",M241,"getRealizations"))</f>
        <v>-3.888099025357724E-2</v>
      </c>
      <c r="Q241" t="str">
        <f>[2]!obCall("zcbondFairPrice"&amp;I241, $L$141, "getZeroCouponBond", [2]!obMake("", "double",J241), [2]!obMake("", "double", $J$245))</f>
        <v>zcbondFairPrice96 
[23971]</v>
      </c>
      <c r="R241">
        <f>[2]!obGet([2]!obCall("", Q241, "getRealizations"))</f>
        <v>0.99716290738525915</v>
      </c>
      <c r="U241" t="str">
        <f>[2]!obCall("couponBondPrice"&amp;I241,  $L$137,"getFairValue", [2]!obMake("","int",I241) )</f>
        <v>couponBondPrice96 
[22152]</v>
      </c>
      <c r="V241">
        <f>[2]!obGet([2]!obCall("",  U241,"getRealizations"))</f>
        <v>1.0968791981237851</v>
      </c>
      <c r="Z241" t="str">
        <f>[2]!obCall("intensity"&amp;I241, $E$44, "getIntensity", [2]!obMake("", "int", I241))</f>
        <v>intensity96 
[22629]</v>
      </c>
      <c r="AA241">
        <f>[2]!obGet([2]!obCall("", Z241, "getRealizations"))</f>
        <v>2.2324227033971147E-2</v>
      </c>
      <c r="AD241" t="str">
        <f>[2]!obCall("expOfIntegratedIntensity"&amp;I241, $E$44, "getExpOfIntegratedIntensity", [2]!obMake("", "int", I241))</f>
        <v>expOfIntegratedIntensity96 
[22488]</v>
      </c>
      <c r="AE241">
        <f>[2]!obGet([2]!obCall("", AD241, "getRealizations"))</f>
        <v>1.2303913098053039</v>
      </c>
    </row>
    <row r="242" spans="2:31" x14ac:dyDescent="0.3">
      <c r="B242">
        <v>0.05</v>
      </c>
      <c r="D242" s="12">
        <v>0.03</v>
      </c>
      <c r="I242">
        <v>97</v>
      </c>
      <c r="J242">
        <f>[2]!obGet([2]!obCall("",$I$141, "getTime",[2]!obMake("", "int", I242)))</f>
        <v>9.6999999999999993</v>
      </c>
      <c r="M242" t="str">
        <f>[2]!obCall("underlyingModelFromNPVAndDefault"&amp;I242, $L$137, "getUnderlying",  [2]!obMake("", "int", I242), [2]!obMake("","int", 0))</f>
        <v>underlyingModelFromNPVAndDefault97 
[22177]</v>
      </c>
      <c r="N242">
        <f>[2]!obGet([2]!obCall("",M242,"getRealizations"))</f>
        <v>-4.0024087279360132E-2</v>
      </c>
      <c r="Q242" t="str">
        <f>[2]!obCall("zcbondFairPrice"&amp;I242, $L$141, "getZeroCouponBond", [2]!obMake("", "double",J242), [2]!obMake("", "double", $J$245))</f>
        <v>zcbondFairPrice97 
[23676]</v>
      </c>
      <c r="R242">
        <f>[2]!obGet([2]!obCall("", Q242, "getRealizations"))</f>
        <v>0.99817811337469353</v>
      </c>
      <c r="U242" t="str">
        <f>[2]!obCall("couponBondPrice"&amp;I242,  $L$137,"getFairValue", [2]!obMake("","int",I242) )</f>
        <v>couponBondPrice97 
[23275]</v>
      </c>
      <c r="V242">
        <f>[2]!obGet([2]!obCall("",  U242,"getRealizations"))</f>
        <v>1.0979959247121629</v>
      </c>
      <c r="Z242" t="str">
        <f>[2]!obCall("intensity"&amp;I242, $E$44, "getIntensity", [2]!obMake("", "int", I242))</f>
        <v>intensity97 
[22255]</v>
      </c>
      <c r="AA242">
        <f>[2]!obGet([2]!obCall("", Z242, "getRealizations"))</f>
        <v>2.4062064735429878E-2</v>
      </c>
      <c r="AD242" t="str">
        <f>[2]!obCall("expOfIntegratedIntensity"&amp;I242, $E$44, "getExpOfIntegratedIntensity", [2]!obMake("", "int", I242))</f>
        <v>expOfIntegratedIntensity97 
[22568]</v>
      </c>
      <c r="AE242">
        <f>[2]!obGet([2]!obCall("", AD242, "getRealizations"))</f>
        <v>1.2332482861524303</v>
      </c>
    </row>
    <row r="243" spans="2:31" x14ac:dyDescent="0.3">
      <c r="B243">
        <v>0.05</v>
      </c>
      <c r="D243" s="12">
        <v>0.03</v>
      </c>
      <c r="I243">
        <v>98</v>
      </c>
      <c r="J243">
        <f>[2]!obGet([2]!obCall("",$I$141, "getTime",[2]!obMake("", "int", I243)))</f>
        <v>9.7999999999999989</v>
      </c>
      <c r="M243" t="str">
        <f>[2]!obCall("underlyingModelFromNPVAndDefault"&amp;I243, $L$137, "getUnderlying",  [2]!obMake("", "int", I243), [2]!obMake("","int", 0))</f>
        <v>underlyingModelFromNPVAndDefault98 
[22617]</v>
      </c>
      <c r="N243">
        <f>[2]!obGet([2]!obCall("",M243,"getRealizations"))</f>
        <v>-3.5618605963873624E-2</v>
      </c>
      <c r="Q243" t="str">
        <f>[2]!obCall("zcbondFairPrice"&amp;I243, $L$141, "getZeroCouponBond", [2]!obMake("", "double",J243), [2]!obMake("", "double", $J$245))</f>
        <v>zcbondFairPrice98 
[23918]</v>
      </c>
      <c r="R243">
        <f>[2]!obGet([2]!obCall("", Q243, "getRealizations"))</f>
        <v>0.9978888963220357</v>
      </c>
      <c r="U243" t="str">
        <f>[2]!obCall("couponBondPrice"&amp;I243,  $L$137,"getFairValue", [2]!obMake("","int",I243) )</f>
        <v>couponBondPrice98 
[22531]</v>
      </c>
      <c r="V243">
        <f>[2]!obGet([2]!obCall("",  U243,"getRealizations"))</f>
        <v>1.0976777859542393</v>
      </c>
      <c r="Z243" t="str">
        <f>[2]!obCall("intensity"&amp;I243, $E$44, "getIntensity", [2]!obMake("", "int", I243))</f>
        <v>intensity98 
[22285]</v>
      </c>
      <c r="AA243">
        <f>[2]!obGet([2]!obCall("", Z243, "getRealizations"))</f>
        <v>2.091085955271765E-2</v>
      </c>
      <c r="AD243" t="str">
        <f>[2]!obCall("expOfIntegratedIntensity"&amp;I243, $E$44, "getExpOfIntegratedIntensity", [2]!obMake("", "int", I243))</f>
        <v>expOfIntegratedIntensity98 
[22840]</v>
      </c>
      <c r="AE243">
        <f>[2]!obGet([2]!obCall("", AD243, "getRealizations"))</f>
        <v>1.2360245454852055</v>
      </c>
    </row>
    <row r="244" spans="2:31" x14ac:dyDescent="0.3">
      <c r="B244">
        <v>0.05</v>
      </c>
      <c r="D244" s="12">
        <v>0.03</v>
      </c>
      <c r="I244">
        <v>99</v>
      </c>
      <c r="J244">
        <f>[2]!obGet([2]!obCall("",$I$141, "getTime",[2]!obMake("", "int", I244)))</f>
        <v>9.9</v>
      </c>
      <c r="M244" t="str">
        <f>[2]!obCall("underlyingModelFromNPVAndDefault"&amp;I244, $L$137, "getUnderlying",  [2]!obMake("", "int", I244), [2]!obMake("","int", 0))</f>
        <v>underlyingModelFromNPVAndDefault99 
[23257]</v>
      </c>
      <c r="N244">
        <f>[2]!obGet([2]!obCall("",M244,"getRealizations"))</f>
        <v>-3.6469953634692777E-2</v>
      </c>
      <c r="Q244" t="str">
        <f>[2]!obCall("zcbondFairPrice"&amp;I244, $L$141, "getZeroCouponBond", [2]!obMake("", "double",J244), [2]!obMake("", "double", $J$245))</f>
        <v>zcbondFairPrice99 
[23811]</v>
      </c>
      <c r="R244">
        <f>[2]!obGet([2]!obCall("", Q244, "getRealizations"))</f>
        <v>0.99901745775693485</v>
      </c>
      <c r="U244" t="str">
        <f>[2]!obCall("couponBondPrice"&amp;I244,  $L$137,"getFairValue", [2]!obMake("","int",I244) )</f>
        <v>couponBondPrice99 
[23289]</v>
      </c>
      <c r="V244">
        <f>[2]!obGet([2]!obCall("",  U244,"getRealizations"))</f>
        <v>1.0989192035326283</v>
      </c>
      <c r="Z244" t="str">
        <f>[2]!obCall("intensity"&amp;I244, $E$44, "getIntensity", [2]!obMake("", "int", I244))</f>
        <v>intensity99 
[22503]</v>
      </c>
      <c r="AA244">
        <f>[2]!obGet([2]!obCall("", Z244, "getRealizations"))</f>
        <v>2.1153704667304426E-2</v>
      </c>
      <c r="AD244" t="str">
        <f>[2]!obCall("expOfIntegratedIntensity"&amp;I244, $E$44, "getExpOfIntegratedIntensity", [2]!obMake("", "int", I244))</f>
        <v>expOfIntegratedIntensity99 
[22700]</v>
      </c>
      <c r="AE244">
        <f>[2]!obGet([2]!obCall("", AD244, "getRealizations"))</f>
        <v>1.2386269229162579</v>
      </c>
    </row>
    <row r="245" spans="2:31" x14ac:dyDescent="0.3">
      <c r="B245">
        <v>0.05</v>
      </c>
      <c r="D245" s="12">
        <v>0.03</v>
      </c>
      <c r="I245">
        <v>100</v>
      </c>
      <c r="J245">
        <f>[2]!obGet([2]!obCall("",$I$141, "getTime",[2]!obMake("", "int", I245)))</f>
        <v>10</v>
      </c>
      <c r="M245" t="str">
        <f>[2]!obCall("underlyingModelFromNPVAndDefault"&amp;I245, $L$137, "getUnderlying",  [2]!obMake("", "int", I245), [2]!obMake("","int", 0))</f>
        <v>underlyingModelFromNPVAndDefault100 
[22329]</v>
      </c>
      <c r="N245">
        <f>[2]!obGet([2]!obCall("",M245,"getRealizations"))</f>
        <v>-3.2312768943207427E-2</v>
      </c>
      <c r="Q245" t="str">
        <f>[2]!obCall("zcbondFairPrice"&amp;I245, $L$141, "getZeroCouponBond", [2]!obMake("", "double",J245), [2]!obMake("", "double", $J$245))</f>
        <v>zcbondFairPrice100 
[23630]</v>
      </c>
      <c r="R245">
        <v>1</v>
      </c>
      <c r="U245" t="str">
        <f>[2]!obCall("couponBondPrice"&amp;I245,  $L$137,"getFairValue", [2]!obMake("","int",I245) )</f>
        <v>couponBondPrice100 
[23266]</v>
      </c>
      <c r="V245">
        <f>[2]!obGet([2]!obCall("",  U245,"getRealizations"))</f>
        <v>1.1000000000000001</v>
      </c>
      <c r="Z245" t="str">
        <f>[2]!obCall("intensity"&amp;I245, $E$44, "getIntensity", [2]!obMake("", "int", I245))</f>
        <v>intensity100 
[22281]</v>
      </c>
      <c r="AA245">
        <f>[2]!obGet([2]!obCall("", Z245, "getRealizations"))</f>
        <v>2.1587088599190445E-2</v>
      </c>
      <c r="AD245" t="str">
        <f>[2]!obCall("expOfIntegratedIntensity"&amp;I245, $E$44, "getExpOfIntegratedIntensity", [2]!obMake("", "int", I245))</f>
        <v>expOfIntegratedIntensity100 
[22627]</v>
      </c>
      <c r="AE245">
        <f>[2]!obGet([2]!obCall("", AD245, "getRealizations"))</f>
        <v>1.2412767481609506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5</xdr:col>
                    <xdr:colOff>7620</xdr:colOff>
                    <xdr:row>7</xdr:row>
                    <xdr:rowOff>30480</xdr:rowOff>
                  </from>
                  <to>
                    <xdr:col>5</xdr:col>
                    <xdr:colOff>175260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5</xdr:col>
                    <xdr:colOff>1219200</xdr:colOff>
                    <xdr:row>40</xdr:row>
                    <xdr:rowOff>0</xdr:rowOff>
                  </from>
                  <to>
                    <xdr:col>6</xdr:col>
                    <xdr:colOff>0</xdr:colOff>
                    <xdr:row>40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Load Libs2</vt:lpstr>
      <vt:lpstr>CIRTest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2017-04-04T20:37:08Z</dcterms:modified>
</cp:coreProperties>
</file>