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workspace\MasterthesisAntonSporrer2017\ShortRateAndIntensity\"/>
    </mc:Choice>
  </mc:AlternateContent>
  <bookViews>
    <workbookView xWindow="0" yWindow="0" windowWidth="11880" windowHeight="4860" activeTab="1"/>
  </bookViews>
  <sheets>
    <sheet name="Load Libs2" sheetId="1" r:id="rId1"/>
    <sheet name="CIRTest" sheetId="3" r:id="rId2"/>
  </sheets>
  <externalReferences>
    <externalReference r:id="rId3"/>
    <externalReference r:id="rId4"/>
  </externalReferences>
  <definedNames>
    <definedName name="obLibs">'[1]Load Libs'!$E$27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5" i="3" l="1"/>
  <c r="AA24" i="3"/>
  <c r="X24" i="3"/>
  <c r="Y24" i="3"/>
  <c r="Z24" i="3"/>
  <c r="AE24" i="3"/>
  <c r="W24" i="3"/>
  <c r="W27" i="3"/>
  <c r="S29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S38" i="3"/>
  <c r="D30" i="3"/>
  <c r="D19" i="3"/>
  <c r="A21" i="3"/>
  <c r="A6" i="3"/>
  <c r="D5" i="3"/>
  <c r="A16" i="3"/>
  <c r="S25" i="3"/>
  <c r="S34" i="3"/>
  <c r="S26" i="3"/>
  <c r="S27" i="3"/>
  <c r="S17" i="3"/>
  <c r="I5" i="3"/>
  <c r="A5" i="3"/>
  <c r="D22" i="3"/>
  <c r="A4" i="3"/>
  <c r="A9" i="3"/>
  <c r="D6" i="3"/>
  <c r="U42" i="3"/>
  <c r="D7" i="3"/>
  <c r="S35" i="3"/>
  <c r="U43" i="3"/>
  <c r="S36" i="3"/>
  <c r="I4" i="3"/>
  <c r="D18" i="3" l="1"/>
  <c r="D16" i="3"/>
  <c r="V8" i="3"/>
  <c r="I7" i="3"/>
  <c r="S19" i="3"/>
  <c r="U44" i="3"/>
  <c r="F7" i="1" l="1"/>
  <c r="C6" i="1"/>
  <c r="B9" i="1"/>
  <c r="F10" i="1"/>
  <c r="C15" i="1"/>
  <c r="C16" i="1"/>
  <c r="F19" i="1"/>
  <c r="I6" i="3"/>
  <c r="D17" i="3" l="1"/>
  <c r="E25" i="1"/>
  <c r="D4" i="3" l="1"/>
  <c r="D10" i="3"/>
  <c r="G4" i="3" l="1"/>
  <c r="G7" i="3"/>
  <c r="I11" i="3" s="1"/>
  <c r="G16" i="3" l="1"/>
  <c r="I8" i="3"/>
  <c r="I16" i="3"/>
  <c r="G30" i="3"/>
  <c r="AA55" i="3"/>
  <c r="AA58" i="3" s="1"/>
  <c r="AG55" i="3"/>
  <c r="AG58" i="3" s="1"/>
  <c r="AM55" i="3"/>
  <c r="AM58" i="3"/>
  <c r="Z55" i="3"/>
  <c r="Z58" i="3" s="1"/>
  <c r="AC55" i="3"/>
  <c r="AC58" i="3" s="1"/>
  <c r="AN55" i="3"/>
  <c r="AN58" i="3" s="1"/>
  <c r="Y55" i="3"/>
  <c r="Y58" i="3" s="1"/>
  <c r="W55" i="3"/>
  <c r="W58" i="3" s="1"/>
  <c r="AL55" i="3"/>
  <c r="AL58" i="3" s="1"/>
  <c r="G37" i="3"/>
  <c r="G40" i="3" s="1"/>
  <c r="AJ55" i="3"/>
  <c r="AJ58" i="3" s="1"/>
  <c r="AE55" i="3"/>
  <c r="AE58" i="3" s="1"/>
  <c r="AF55" i="3"/>
  <c r="AF58" i="3" s="1"/>
  <c r="AK55" i="3"/>
  <c r="AK58" i="3" s="1"/>
  <c r="AB55" i="3"/>
  <c r="AB58" i="3" s="1"/>
  <c r="AD55" i="3"/>
  <c r="AD58" i="3" s="1"/>
  <c r="AO55" i="3"/>
  <c r="AO58" i="3" s="1"/>
  <c r="V55" i="3"/>
  <c r="V58" i="3" s="1"/>
  <c r="AI55" i="3"/>
  <c r="AI58" i="3" s="1"/>
  <c r="AH55" i="3"/>
  <c r="AH58" i="3" s="1"/>
  <c r="X55" i="3"/>
  <c r="X58" i="3" s="1"/>
  <c r="X35" i="3"/>
  <c r="AC57" i="3"/>
  <c r="AF57" i="3"/>
  <c r="W11" i="3"/>
  <c r="W9" i="3" s="1"/>
  <c r="W12" i="3" s="1"/>
  <c r="AH18" i="3"/>
  <c r="AH16" i="3" s="1"/>
  <c r="AH19" i="3" s="1"/>
  <c r="AH35" i="3"/>
  <c r="AL48" i="3"/>
  <c r="AL51" i="3" s="1"/>
  <c r="AA50" i="3"/>
  <c r="Y57" i="3"/>
  <c r="AM35" i="3"/>
  <c r="AG50" i="3"/>
  <c r="AJ50" i="3"/>
  <c r="AF48" i="3"/>
  <c r="AF51" i="3" s="1"/>
  <c r="AB11" i="3"/>
  <c r="AB9" i="3" s="1"/>
  <c r="AB12" i="3" s="1"/>
  <c r="AM57" i="3"/>
  <c r="AH11" i="3"/>
  <c r="AH9" i="3" s="1"/>
  <c r="AH12" i="3" s="1"/>
  <c r="Y11" i="3"/>
  <c r="Y9" i="3" s="1"/>
  <c r="Y12" i="3" s="1"/>
  <c r="AO50" i="3"/>
  <c r="AB48" i="3"/>
  <c r="AB51" i="3" s="1"/>
  <c r="AG26" i="3"/>
  <c r="AK18" i="3"/>
  <c r="AK16" i="3" s="1"/>
  <c r="AK19" i="3" s="1"/>
  <c r="AD26" i="3"/>
  <c r="AN26" i="3"/>
  <c r="V11" i="3"/>
  <c r="V9" i="3" s="1"/>
  <c r="V12" i="3" s="1"/>
  <c r="AD48" i="3"/>
  <c r="AD51" i="3" s="1"/>
  <c r="X18" i="3"/>
  <c r="AJ35" i="3"/>
  <c r="AK35" i="3"/>
  <c r="AN11" i="3"/>
  <c r="AN9" i="3" s="1"/>
  <c r="AN12" i="3" s="1"/>
  <c r="AJ18" i="3"/>
  <c r="AJ16" i="3" s="1"/>
  <c r="AJ19" i="3" s="1"/>
  <c r="AL18" i="3"/>
  <c r="AE18" i="3"/>
  <c r="AE16" i="3" s="1"/>
  <c r="AE19" i="3" s="1"/>
  <c r="AL26" i="3"/>
  <c r="D37" i="3"/>
  <c r="D40" i="3" s="1"/>
  <c r="Y35" i="3"/>
  <c r="AL35" i="3"/>
  <c r="X11" i="3"/>
  <c r="X9" i="3" s="1"/>
  <c r="X12" i="3" s="1"/>
  <c r="X50" i="3"/>
  <c r="AC11" i="3"/>
  <c r="AC9" i="3" s="1"/>
  <c r="AC12" i="3" s="1"/>
  <c r="AF26" i="3"/>
  <c r="AI48" i="3"/>
  <c r="AI51" i="3" s="1"/>
  <c r="V18" i="3"/>
  <c r="AM50" i="3"/>
  <c r="AN18" i="3"/>
  <c r="AN16" i="3" s="1"/>
  <c r="AN19" i="3" s="1"/>
  <c r="Y50" i="3"/>
  <c r="AF11" i="3"/>
  <c r="AF9" i="3" s="1"/>
  <c r="AF12" i="3" s="1"/>
  <c r="AC26" i="3"/>
  <c r="AC24" i="3" s="1"/>
  <c r="V57" i="3"/>
  <c r="AO57" i="3"/>
  <c r="W48" i="3"/>
  <c r="W51" i="3" s="1"/>
  <c r="AG48" i="3"/>
  <c r="AG51" i="3" s="1"/>
  <c r="AG57" i="3"/>
  <c r="AO35" i="3"/>
  <c r="AC35" i="3"/>
  <c r="W35" i="3"/>
  <c r="AF35" i="3"/>
  <c r="AE35" i="3"/>
  <c r="AJ48" i="3"/>
  <c r="AJ51" i="3" s="1"/>
  <c r="AE26" i="3"/>
  <c r="AH57" i="3"/>
  <c r="AJ26" i="3"/>
  <c r="AC18" i="3"/>
  <c r="AK57" i="3"/>
  <c r="AI57" i="3"/>
  <c r="AK11" i="3"/>
  <c r="AK9" i="3" s="1"/>
  <c r="AK12" i="3" s="1"/>
  <c r="AM48" i="3"/>
  <c r="AM51" i="3" s="1"/>
  <c r="Z57" i="3"/>
  <c r="AI11" i="3"/>
  <c r="AI9" i="3" s="1"/>
  <c r="AI12" i="3" s="1"/>
  <c r="AB18" i="3"/>
  <c r="AG11" i="3"/>
  <c r="AG9" i="3" s="1"/>
  <c r="AG12" i="3" s="1"/>
  <c r="AB57" i="3"/>
  <c r="AI50" i="3"/>
  <c r="AD50" i="3"/>
  <c r="V35" i="3"/>
  <c r="AL57" i="3"/>
  <c r="AF18" i="3"/>
  <c r="AF16" i="3" s="1"/>
  <c r="AF19" i="3" s="1"/>
  <c r="Y48" i="3"/>
  <c r="Y51" i="3" s="1"/>
  <c r="AN57" i="3"/>
  <c r="AA57" i="3"/>
  <c r="AH26" i="3"/>
  <c r="AH50" i="3"/>
  <c r="AJ11" i="3"/>
  <c r="AJ9" i="3" s="1"/>
  <c r="AJ12" i="3" s="1"/>
  <c r="Z48" i="3"/>
  <c r="Z51" i="3" s="1"/>
  <c r="V50" i="3"/>
  <c r="AA11" i="3"/>
  <c r="AA9" i="3" s="1"/>
  <c r="AA12" i="3" s="1"/>
  <c r="AA18" i="3"/>
  <c r="AH48" i="3"/>
  <c r="AH51" i="3" s="1"/>
  <c r="AB50" i="3"/>
  <c r="AN35" i="3"/>
  <c r="AB35" i="3"/>
  <c r="Z35" i="3"/>
  <c r="Y26" i="3"/>
  <c r="X48" i="3"/>
  <c r="X51" i="3" s="1"/>
  <c r="AL50" i="3"/>
  <c r="AN48" i="3"/>
  <c r="AN51" i="3" s="1"/>
  <c r="AD11" i="3"/>
  <c r="AD9" i="3" s="1"/>
  <c r="AD12" i="3" s="1"/>
  <c r="W50" i="3"/>
  <c r="V48" i="3"/>
  <c r="V51" i="3" s="1"/>
  <c r="Z18" i="3"/>
  <c r="Z16" i="3" s="1"/>
  <c r="Z19" i="3" s="1"/>
  <c r="AK50" i="3"/>
  <c r="AJ57" i="3"/>
  <c r="X57" i="3"/>
  <c r="AA48" i="3"/>
  <c r="AA51" i="3" s="1"/>
  <c r="AE50" i="3"/>
  <c r="AM26" i="3"/>
  <c r="Z11" i="3"/>
  <c r="Z9" i="3" s="1"/>
  <c r="Z12" i="3" s="1"/>
  <c r="AD35" i="3"/>
  <c r="AA35" i="3"/>
  <c r="AG35" i="3"/>
  <c r="AI35" i="3"/>
  <c r="Z50" i="3"/>
  <c r="AO26" i="3"/>
  <c r="X26" i="3"/>
  <c r="AM18" i="3"/>
  <c r="W18" i="3"/>
  <c r="AG18" i="3"/>
  <c r="AE11" i="3"/>
  <c r="AE9" i="3" s="1"/>
  <c r="AE12" i="3" s="1"/>
  <c r="AE57" i="3"/>
  <c r="Y18" i="3"/>
  <c r="AD57" i="3"/>
  <c r="D47" i="3"/>
  <c r="AE48" i="3"/>
  <c r="AE51" i="3" s="1"/>
  <c r="AO48" i="3"/>
  <c r="AO51" i="3" s="1"/>
  <c r="AN50" i="3"/>
  <c r="AB26" i="3"/>
  <c r="AO18" i="3"/>
  <c r="AO16" i="3" s="1"/>
  <c r="AO19" i="3" s="1"/>
  <c r="AK48" i="3"/>
  <c r="AK51" i="3" s="1"/>
  <c r="AA26" i="3"/>
  <c r="AI18" i="3"/>
  <c r="AI16" i="3" s="1"/>
  <c r="AI19" i="3" s="1"/>
  <c r="AM11" i="3"/>
  <c r="AM9" i="3" s="1"/>
  <c r="AM12" i="3" s="1"/>
  <c r="AC48" i="3"/>
  <c r="AC51" i="3" s="1"/>
  <c r="AF50" i="3"/>
  <c r="AO11" i="3"/>
  <c r="AO9" i="3" s="1"/>
  <c r="AO12" i="3" s="1"/>
  <c r="AL11" i="3"/>
  <c r="AL9" i="3" s="1"/>
  <c r="AL12" i="3" s="1"/>
  <c r="W57" i="3"/>
  <c r="AK26" i="3"/>
  <c r="AK24" i="3" s="1"/>
  <c r="AK27" i="3" s="1"/>
  <c r="Z26" i="3"/>
  <c r="AC50" i="3"/>
  <c r="AI26" i="3"/>
  <c r="AI24" i="3" s="1"/>
  <c r="W26" i="3"/>
  <c r="AD18" i="3"/>
  <c r="AD16" i="3" s="1"/>
  <c r="AD19" i="3" s="1"/>
  <c r="AC28" i="3"/>
  <c r="AC27" i="3"/>
  <c r="V24" i="3"/>
  <c r="Z28" i="3"/>
  <c r="AI27" i="3"/>
  <c r="AB24" i="3"/>
  <c r="AM16" i="3"/>
  <c r="AM19" i="3" s="1"/>
  <c r="AA16" i="3"/>
  <c r="AA19" i="3" s="1"/>
  <c r="AC16" i="3"/>
  <c r="AC19" i="3" s="1"/>
  <c r="V16" i="3"/>
  <c r="AL24" i="3"/>
  <c r="AL27" i="3" s="1"/>
  <c r="X16" i="3"/>
  <c r="X19" i="3" s="1"/>
  <c r="AG24" i="3"/>
  <c r="AI28" i="3"/>
  <c r="Y16" i="3"/>
  <c r="Y19" i="3" s="1"/>
  <c r="AH24" i="3"/>
  <c r="AJ24" i="3"/>
  <c r="AF24" i="3"/>
  <c r="AL16" i="3"/>
  <c r="AL19" i="3" s="1"/>
  <c r="AN24" i="3"/>
  <c r="AN27" i="3" s="1"/>
  <c r="Z27" i="3"/>
  <c r="AG16" i="3"/>
  <c r="AG19" i="3" s="1"/>
  <c r="AO24" i="3"/>
  <c r="AO27" i="3" s="1"/>
  <c r="AD24" i="3"/>
  <c r="W16" i="3"/>
  <c r="AM24" i="3"/>
  <c r="AM27" i="3" s="1"/>
  <c r="AB16" i="3"/>
  <c r="AB19" i="3" s="1"/>
  <c r="AB27" i="3"/>
  <c r="AB28" i="3"/>
  <c r="AG37" i="3"/>
  <c r="AG36" i="3"/>
  <c r="Y28" i="3"/>
  <c r="Y27" i="3"/>
  <c r="AF37" i="3"/>
  <c r="AF36" i="3"/>
  <c r="V20" i="3"/>
  <c r="V19" i="3"/>
  <c r="AM36" i="3"/>
  <c r="AM37" i="3"/>
  <c r="AG28" i="3"/>
  <c r="AG27" i="3"/>
  <c r="X28" i="3"/>
  <c r="X27" i="3"/>
  <c r="AA37" i="3"/>
  <c r="AA36" i="3"/>
  <c r="Z37" i="3"/>
  <c r="Z36" i="3"/>
  <c r="AH27" i="3"/>
  <c r="AH28" i="3"/>
  <c r="AJ28" i="3"/>
  <c r="AJ27" i="3"/>
  <c r="W36" i="3"/>
  <c r="W37" i="3"/>
  <c r="AF27" i="3"/>
  <c r="AF28" i="3"/>
  <c r="AH37" i="3"/>
  <c r="AH36" i="3"/>
  <c r="X36" i="3"/>
  <c r="X37" i="3"/>
  <c r="AD36" i="3"/>
  <c r="AD37" i="3"/>
  <c r="AB37" i="3"/>
  <c r="AB36" i="3"/>
  <c r="V37" i="3"/>
  <c r="V36" i="3"/>
  <c r="AE27" i="3"/>
  <c r="AE28" i="3"/>
  <c r="AC37" i="3"/>
  <c r="AC36" i="3"/>
  <c r="AL36" i="3"/>
  <c r="AL37" i="3"/>
  <c r="AK36" i="3"/>
  <c r="AK37" i="3"/>
  <c r="AD28" i="3"/>
  <c r="AA27" i="3"/>
  <c r="AA28" i="3"/>
  <c r="W19" i="3"/>
  <c r="W20" i="3"/>
  <c r="AI37" i="3"/>
  <c r="AI36" i="3"/>
  <c r="AN36" i="3"/>
  <c r="AN37" i="3"/>
  <c r="AE37" i="3"/>
  <c r="AE36" i="3"/>
  <c r="AO37" i="3"/>
  <c r="AO36" i="3"/>
  <c r="Y36" i="3"/>
  <c r="Y37" i="3"/>
  <c r="AJ36" i="3"/>
  <c r="AJ37" i="3"/>
  <c r="W28" i="3"/>
  <c r="AD27" i="3"/>
</calcChain>
</file>

<file path=xl/sharedStrings.xml><?xml version="1.0" encoding="utf-8"?>
<sst xmlns="http://schemas.openxmlformats.org/spreadsheetml/2006/main" count="97" uniqueCount="51">
  <si>
    <t>Object Viewer</t>
  </si>
  <si>
    <t>Libraries (folder with JAR files)</t>
  </si>
  <si>
    <t>Parameters:</t>
  </si>
  <si>
    <t>Load libraries from</t>
  </si>
  <si>
    <t>Visibility</t>
  </si>
  <si>
    <t>Path:</t>
  </si>
  <si>
    <t>isRelative:</t>
  </si>
  <si>
    <t>Result:</t>
  </si>
  <si>
    <t>Loaded:</t>
  </si>
  <si>
    <t>Obba Version</t>
  </si>
  <si>
    <t>Additional Class Folder (leave empty if not needed)</t>
  </si>
  <si>
    <t>Load classes from</t>
  </si>
  <si>
    <t>Version:</t>
  </si>
  <si>
    <t>Build:</t>
  </si>
  <si>
    <t>Reference cell below to ensure lib is loaded:</t>
  </si>
  <si>
    <t>Classes</t>
  </si>
  <si>
    <t>lib</t>
  </si>
  <si>
    <t>Time Discretization</t>
  </si>
  <si>
    <t>Brownian Motion</t>
  </si>
  <si>
    <t>Object:</t>
  </si>
  <si>
    <t>Process</t>
  </si>
  <si>
    <t>Model</t>
  </si>
  <si>
    <t>Correlation</t>
  </si>
  <si>
    <t>CIR Model</t>
  </si>
  <si>
    <t>Hull White Model</t>
  </si>
  <si>
    <t>CVA</t>
  </si>
  <si>
    <t>Correlated CIR Model</t>
  </si>
  <si>
    <t>Correlated Hull-White Model</t>
  </si>
  <si>
    <t>Time Index</t>
  </si>
  <si>
    <t xml:space="preserve">Time </t>
  </si>
  <si>
    <t>Random Variable</t>
  </si>
  <si>
    <t>HWModel</t>
  </si>
  <si>
    <t>CIRModel</t>
  </si>
  <si>
    <t xml:space="preserve">Brownian Motion </t>
  </si>
  <si>
    <t>Hull White Parameters:</t>
  </si>
  <si>
    <t>RandomVariable</t>
  </si>
  <si>
    <t>Time</t>
  </si>
  <si>
    <t>Maturity</t>
  </si>
  <si>
    <t>Zero Coupon Bond Prices HWModel</t>
  </si>
  <si>
    <t>Coupon Bond Price HWModel</t>
  </si>
  <si>
    <t>Correlated HW TSMMCSimulation</t>
  </si>
  <si>
    <t>Bond Class</t>
  </si>
  <si>
    <t>Process Hull-White</t>
  </si>
  <si>
    <t>Zero Coupon Bond Prices TSMMCS_HWModel (1/N(T,omega) * N(0, omega))</t>
  </si>
  <si>
    <t>Coupon Bond Class</t>
  </si>
  <si>
    <t>Path</t>
  </si>
  <si>
    <t>Avergage (Fair Value at zero)</t>
  </si>
  <si>
    <t>Average (Fair value at zero)</t>
  </si>
  <si>
    <t>Process CIR</t>
  </si>
  <si>
    <t>Conditional Coupon Bond Class</t>
  </si>
  <si>
    <t>Conditional Coupon Bond Price HWModel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</si>
</sst>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WAHR&quot;;&quot;WAHR&quot;;&quot;FALSCH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indexed="34"/>
        <bgColor indexed="4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ont="1" applyFill="1"/>
    <xf numFmtId="0" fontId="0" fillId="2" borderId="1" xfId="0" applyFont="1" applyFill="1" applyBorder="1"/>
    <xf numFmtId="0" fontId="0" fillId="3" borderId="0" xfId="0" applyFont="1" applyFill="1"/>
    <xf numFmtId="0" fontId="0" fillId="2" borderId="0" xfId="0" applyNumberFormat="1" applyFont="1" applyFill="1"/>
    <xf numFmtId="0" fontId="0" fillId="2" borderId="0" xfId="0" applyFont="1" applyFill="1" applyAlignment="1">
      <alignment horizontal="left"/>
    </xf>
    <xf numFmtId="164" fontId="0" fillId="2" borderId="0" xfId="0" applyNumberFormat="1" applyFont="1" applyFill="1" applyAlignment="1">
      <alignment horizontal="center"/>
    </xf>
    <xf numFmtId="164" fontId="0" fillId="2" borderId="0" xfId="0" applyNumberFormat="1" applyFont="1" applyFill="1"/>
    <xf numFmtId="0" fontId="0" fillId="4" borderId="0" xfId="0" applyFont="1" applyFill="1"/>
    <xf numFmtId="0" fontId="1" fillId="0" borderId="0" xfId="0" applyFont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5" borderId="0" xfId="0" applyFont="1" applyFill="1"/>
    <xf numFmtId="0" fontId="1" fillId="0" borderId="0" xfId="0" applyFont="1" applyFill="1"/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HW Short</a:t>
            </a:r>
            <a:r>
              <a:rPr lang="de-DE" baseline="0"/>
              <a:t> Rate </a:t>
            </a:r>
            <a:r>
              <a:rPr lang="de-DE"/>
              <a:t>/ CIR Intensity</a:t>
            </a:r>
          </a:p>
        </c:rich>
      </c:tx>
      <c:layout>
        <c:manualLayout>
          <c:xMode val="edge"/>
          <c:yMode val="edge"/>
          <c:x val="0.35217191601049863"/>
          <c:y val="2.1455938697318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3278600174978125E-2"/>
          <c:y val="8.8040823106503407E-2"/>
          <c:w val="0.92083695538057742"/>
          <c:h val="0.85427272727272729"/>
        </c:manualLayout>
      </c:layout>
      <c:scatterChart>
        <c:scatterStyle val="lineMarker"/>
        <c:varyColors val="0"/>
        <c:ser>
          <c:idx val="0"/>
          <c:order val="0"/>
          <c:tx>
            <c:v>HW Short 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CIRTest!$V$4:$CW$4</c:f>
              <c:numCache>
                <c:formatCode>General</c:formatCode>
                <c:ptCount val="80"/>
              </c:numCache>
            </c:numRef>
          </c:xVal>
          <c:yVal>
            <c:numRef>
              <c:f>CIRTest!$V$5:$CW$5</c:f>
              <c:numCache>
                <c:formatCode>General</c:formatCode>
                <c:ptCount val="8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48-4B44-BFE4-103CDDAFDDA0}"/>
            </c:ext>
          </c:extLst>
        </c:ser>
        <c:ser>
          <c:idx val="1"/>
          <c:order val="1"/>
          <c:tx>
            <c:v>CIR Intensity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CIRTest!$V$57:$AO$57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</c:numCache>
            </c:numRef>
          </c:xVal>
          <c:yVal>
            <c:numRef>
              <c:f>CIRTest!$V$58:$AO$58</c:f>
              <c:numCache>
                <c:formatCode>General</c:formatCode>
                <c:ptCount val="20"/>
                <c:pt idx="0">
                  <c:v>0.03</c:v>
                </c:pt>
                <c:pt idx="1">
                  <c:v>3.1777132373861192E-2</c:v>
                </c:pt>
                <c:pt idx="2">
                  <c:v>2.5172707375884406E-2</c:v>
                </c:pt>
                <c:pt idx="3">
                  <c:v>3.1960838339414856E-2</c:v>
                </c:pt>
                <c:pt idx="4">
                  <c:v>3.3840837220520031E-2</c:v>
                </c:pt>
                <c:pt idx="5">
                  <c:v>3.2480960437289846E-2</c:v>
                </c:pt>
                <c:pt idx="6">
                  <c:v>3.6978724081191697E-2</c:v>
                </c:pt>
                <c:pt idx="7">
                  <c:v>3.1941410728168793E-2</c:v>
                </c:pt>
                <c:pt idx="8">
                  <c:v>3.1711474969569164E-2</c:v>
                </c:pt>
                <c:pt idx="9">
                  <c:v>3.1166386885182605E-2</c:v>
                </c:pt>
                <c:pt idx="10">
                  <c:v>2.626996237541011E-2</c:v>
                </c:pt>
                <c:pt idx="11">
                  <c:v>2.9663299105676173E-2</c:v>
                </c:pt>
                <c:pt idx="12">
                  <c:v>3.429922294563309E-2</c:v>
                </c:pt>
                <c:pt idx="13">
                  <c:v>4.0869202496482293E-2</c:v>
                </c:pt>
                <c:pt idx="14">
                  <c:v>3.4031785215250056E-2</c:v>
                </c:pt>
                <c:pt idx="15">
                  <c:v>3.3250779562233178E-2</c:v>
                </c:pt>
                <c:pt idx="16">
                  <c:v>2.5687678927192415E-2</c:v>
                </c:pt>
                <c:pt idx="17">
                  <c:v>2.4354483732964154E-2</c:v>
                </c:pt>
                <c:pt idx="18">
                  <c:v>2.9101683015694671E-2</c:v>
                </c:pt>
                <c:pt idx="19">
                  <c:v>3.1743858413575535E-2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48-4B44-BFE4-103CDDAFDDA0}"/>
            </c:ext>
          </c:extLst>
        </c:ser>
        <c:ser>
          <c:idx val="2"/>
          <c:order val="2"/>
          <c:tx>
            <c:v>HW Bond Prices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CIRTest!$V$11:$CW$11</c:f>
              <c:numCache>
                <c:formatCode>General</c:formatCode>
                <c:ptCount val="8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</c:numCache>
            </c:numRef>
          </c:xVal>
          <c:yVal>
            <c:numRef>
              <c:f>CIRTest!$V$12:$CW$12</c:f>
              <c:numCache>
                <c:formatCode>General</c:formatCode>
                <c:ptCount val="80"/>
                <c:pt idx="0">
                  <c:v>3.9859797337713061E-2</c:v>
                </c:pt>
                <c:pt idx="1">
                  <c:v>4.1138766352755179E-2</c:v>
                </c:pt>
                <c:pt idx="2">
                  <c:v>5.5097890636742496E-2</c:v>
                </c:pt>
                <c:pt idx="3">
                  <c:v>5.2670057015765215E-2</c:v>
                </c:pt>
                <c:pt idx="4">
                  <c:v>5.4166195132324797E-2</c:v>
                </c:pt>
                <c:pt idx="5">
                  <c:v>6.041549371820245E-2</c:v>
                </c:pt>
                <c:pt idx="6">
                  <c:v>5.9978810347483195E-2</c:v>
                </c:pt>
                <c:pt idx="7">
                  <c:v>7.7529174778685067E-2</c:v>
                </c:pt>
                <c:pt idx="8">
                  <c:v>9.546921096104935E-2</c:v>
                </c:pt>
                <c:pt idx="9">
                  <c:v>0.10971862544744844</c:v>
                </c:pt>
                <c:pt idx="10">
                  <c:v>0.14726772887138811</c:v>
                </c:pt>
                <c:pt idx="11">
                  <c:v>0.17802443387957026</c:v>
                </c:pt>
                <c:pt idx="12">
                  <c:v>0.21042605786794541</c:v>
                </c:pt>
                <c:pt idx="13">
                  <c:v>0.24227736496642169</c:v>
                </c:pt>
                <c:pt idx="14">
                  <c:v>0.32563105175533558</c:v>
                </c:pt>
                <c:pt idx="15">
                  <c:v>0.39283637829899282</c:v>
                </c:pt>
                <c:pt idx="16">
                  <c:v>0.52375225595104236</c:v>
                </c:pt>
                <c:pt idx="17">
                  <c:v>0.66004059000004922</c:v>
                </c:pt>
                <c:pt idx="18">
                  <c:v>0.80293631088223993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5-4190-BCD4-F70A9E3D4A3A}"/>
            </c:ext>
          </c:extLst>
        </c:ser>
        <c:ser>
          <c:idx val="3"/>
          <c:order val="3"/>
          <c:tx>
            <c:v>Coupon Bond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CIRTest!$V$35:$AO$35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</c:numCache>
            </c:numRef>
          </c:xVal>
          <c:yVal>
            <c:numRef>
              <c:f>CIRTest!$V$37:$AO$37</c:f>
              <c:numCache>
                <c:formatCode>General</c:formatCode>
                <c:ptCount val="20"/>
                <c:pt idx="0">
                  <c:v>0.3132325779667352</c:v>
                </c:pt>
                <c:pt idx="1">
                  <c:v>0.33642400344753925</c:v>
                </c:pt>
                <c:pt idx="2">
                  <c:v>0.3690276244700329</c:v>
                </c:pt>
                <c:pt idx="3">
                  <c:v>0.46112406251985832</c:v>
                </c:pt>
                <c:pt idx="4">
                  <c:v>0.53366167234891937</c:v>
                </c:pt>
                <c:pt idx="5">
                  <c:v>0.55668154191767749</c:v>
                </c:pt>
                <c:pt idx="6">
                  <c:v>0.60860109930313999</c:v>
                </c:pt>
                <c:pt idx="7">
                  <c:v>0.67786683410789994</c:v>
                </c:pt>
                <c:pt idx="8">
                  <c:v>0.79124188986008159</c:v>
                </c:pt>
                <c:pt idx="9">
                  <c:v>0.93604605954378139</c:v>
                </c:pt>
                <c:pt idx="10">
                  <c:v>1.1409747023277494</c:v>
                </c:pt>
                <c:pt idx="11">
                  <c:v>0.17882202673366951</c:v>
                </c:pt>
                <c:pt idx="12">
                  <c:v>0.22194965299584354</c:v>
                </c:pt>
                <c:pt idx="13">
                  <c:v>0.27632503780477136</c:v>
                </c:pt>
                <c:pt idx="14">
                  <c:v>0.34478459190716848</c:v>
                </c:pt>
                <c:pt idx="15">
                  <c:v>0.42826656974582861</c:v>
                </c:pt>
                <c:pt idx="16">
                  <c:v>0.53548923661396142</c:v>
                </c:pt>
                <c:pt idx="17">
                  <c:v>0.65736100895863425</c:v>
                </c:pt>
                <c:pt idx="18">
                  <c:v>0.81065426656561768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7-4E13-8F6F-AD5D9575F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53392"/>
        <c:axId val="359953720"/>
      </c:scatterChart>
      <c:valAx>
        <c:axId val="35995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9953720"/>
        <c:crosses val="autoZero"/>
        <c:crossBetween val="midCat"/>
      </c:valAx>
      <c:valAx>
        <c:axId val="35995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995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11968013344124"/>
          <c:y val="0.68808735715463876"/>
          <c:w val="0.1836766665849012"/>
          <c:h val="0.216868932898476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$E$7" max="30000" page="10" val="66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17</xdr:row>
      <xdr:rowOff>85724</xdr:rowOff>
    </xdr:from>
    <xdr:to>
      <xdr:col>13</xdr:col>
      <xdr:colOff>876300</xdr:colOff>
      <xdr:row>38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6</xdr:row>
          <xdr:rowOff>28575</xdr:rowOff>
        </xdr:from>
        <xdr:to>
          <xdr:col>4</xdr:col>
          <xdr:colOff>171450</xdr:colOff>
          <xdr:row>6</xdr:row>
          <xdr:rowOff>190500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n/Desktop/Masterarbeit/Obba/Brownian%20Motion/Brownian%20Motion/BrownianMo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Obb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Libs"/>
      <sheetName val="Brownian Motion"/>
      <sheetName val="Brownian Bridge"/>
    </sheetNames>
    <sheetDataSet>
      <sheetData sheetId="0">
        <row r="27">
          <cell r="E27" t="str">
            <v/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obAddAllJars"/>
      <definedName name="obAddClasses"/>
      <definedName name="obCall"/>
      <definedName name="obControlPanelSetVisible"/>
      <definedName name="obGet"/>
      <definedName name="obGetProperty"/>
      <definedName name="obMak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"/>
  <sheetViews>
    <sheetView workbookViewId="0">
      <selection activeCell="F15" sqref="F15"/>
    </sheetView>
  </sheetViews>
  <sheetFormatPr defaultRowHeight="15" x14ac:dyDescent="0.25"/>
  <sheetData>
    <row r="3" spans="1:6" ht="15.75" thickBot="1" x14ac:dyDescent="0.3">
      <c r="A3" s="1"/>
      <c r="B3" s="2" t="s">
        <v>0</v>
      </c>
      <c r="C3" s="2"/>
      <c r="D3" s="1"/>
      <c r="E3" s="2" t="s">
        <v>1</v>
      </c>
      <c r="F3" s="2"/>
    </row>
    <row r="4" spans="1:6" ht="15.75" thickTop="1" x14ac:dyDescent="0.25">
      <c r="A4" s="1"/>
      <c r="B4" s="1"/>
      <c r="C4" s="1"/>
      <c r="D4" s="1"/>
      <c r="E4" s="1"/>
      <c r="F4" s="1"/>
    </row>
    <row r="5" spans="1:6" x14ac:dyDescent="0.25">
      <c r="A5" s="1"/>
      <c r="B5" s="3" t="s">
        <v>2</v>
      </c>
      <c r="C5" s="3"/>
      <c r="D5" s="1"/>
      <c r="E5" s="3" t="s">
        <v>3</v>
      </c>
      <c r="F5" s="3"/>
    </row>
    <row r="6" spans="1:6" x14ac:dyDescent="0.25">
      <c r="A6" s="1"/>
      <c r="B6" s="1" t="s">
        <v>4</v>
      </c>
      <c r="C6" s="4" t="b">
        <f>TRUE</f>
        <v>1</v>
      </c>
      <c r="D6" s="1"/>
      <c r="E6" s="1" t="s">
        <v>5</v>
      </c>
      <c r="F6" s="5" t="s">
        <v>16</v>
      </c>
    </row>
    <row r="7" spans="1:6" x14ac:dyDescent="0.25">
      <c r="A7" s="1"/>
      <c r="B7" s="1"/>
      <c r="C7" s="1"/>
      <c r="D7" s="1"/>
      <c r="E7" s="1" t="s">
        <v>6</v>
      </c>
      <c r="F7" s="6" t="b">
        <f>TRUE</f>
        <v>1</v>
      </c>
    </row>
    <row r="8" spans="1:6" x14ac:dyDescent="0.25">
      <c r="A8" s="1"/>
      <c r="B8" s="1" t="s">
        <v>7</v>
      </c>
      <c r="C8" s="1"/>
      <c r="D8" s="1"/>
      <c r="E8" s="1"/>
      <c r="F8" s="1"/>
    </row>
    <row r="9" spans="1:6" x14ac:dyDescent="0.25">
      <c r="A9" s="1"/>
      <c r="B9" s="7" t="b">
        <f>[2]!obControlPanelSetVisible(C6)</f>
        <v>1</v>
      </c>
      <c r="C9" s="1"/>
      <c r="D9" s="1"/>
      <c r="E9" s="1" t="s">
        <v>7</v>
      </c>
      <c r="F9" s="1"/>
    </row>
    <row r="10" spans="1:6" x14ac:dyDescent="0.25">
      <c r="A10" s="1"/>
      <c r="B10" s="1"/>
      <c r="C10" s="1"/>
      <c r="D10" s="1"/>
      <c r="E10" s="1" t="s">
        <v>8</v>
      </c>
      <c r="F10" s="1" t="str">
        <f>[2]!obAddAllJars(F6,F7)</f>
        <v>C:\Users\Anton\workspace\MasterthesisAntonSporrer2017\ShortRateAndIntensity\lib</v>
      </c>
    </row>
    <row r="11" spans="1:6" x14ac:dyDescent="0.25">
      <c r="A11" s="1"/>
      <c r="B11" s="1"/>
      <c r="C11" s="1"/>
      <c r="D11" s="1"/>
      <c r="E11" s="1"/>
      <c r="F11" s="1"/>
    </row>
    <row r="12" spans="1:6" ht="15.75" thickBot="1" x14ac:dyDescent="0.3">
      <c r="A12" s="1"/>
      <c r="B12" s="2" t="s">
        <v>9</v>
      </c>
      <c r="C12" s="2"/>
      <c r="D12" s="1"/>
      <c r="E12" s="2" t="s">
        <v>10</v>
      </c>
      <c r="F12" s="2"/>
    </row>
    <row r="13" spans="1:6" ht="15.75" thickTop="1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3" t="s">
        <v>7</v>
      </c>
      <c r="C14" s="3"/>
      <c r="D14" s="1"/>
      <c r="E14" s="3" t="s">
        <v>11</v>
      </c>
      <c r="F14" s="3"/>
    </row>
    <row r="15" spans="1:6" x14ac:dyDescent="0.25">
      <c r="A15" s="1"/>
      <c r="B15" s="1" t="s">
        <v>12</v>
      </c>
      <c r="C15" s="1" t="str">
        <f>[2]!obGetProperty("version")</f>
        <v>4.2.2</v>
      </c>
      <c r="D15" s="1"/>
      <c r="E15" s="1" t="s">
        <v>5</v>
      </c>
      <c r="F15" s="5" t="s">
        <v>15</v>
      </c>
    </row>
    <row r="16" spans="1:6" x14ac:dyDescent="0.25">
      <c r="A16" s="1"/>
      <c r="B16" s="1" t="s">
        <v>13</v>
      </c>
      <c r="C16" s="1" t="str">
        <f>[2]!obGetProperty("build")</f>
        <v>40201</v>
      </c>
      <c r="D16" s="1"/>
      <c r="E16" s="1" t="s">
        <v>6</v>
      </c>
      <c r="F16" s="6">
        <v>1</v>
      </c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3" t="s">
        <v>7</v>
      </c>
      <c r="F18" s="3"/>
    </row>
    <row r="19" spans="1:6" x14ac:dyDescent="0.25">
      <c r="A19" s="1"/>
      <c r="B19" s="1"/>
      <c r="C19" s="1"/>
      <c r="D19" s="1"/>
      <c r="E19" s="1" t="s">
        <v>8</v>
      </c>
      <c r="F19" s="1" t="str">
        <f>[2]!obAddClasses(F15,F16)</f>
        <v>C:\Users\Anton\workspace\MasterthesisAntonSporrer2017\ShortRateAndIntensity\Classes</v>
      </c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ht="15.75" thickBot="1" x14ac:dyDescent="0.3">
      <c r="A24" s="1"/>
      <c r="B24" s="1"/>
      <c r="C24" s="1"/>
      <c r="D24" s="1"/>
      <c r="E24" s="2" t="s">
        <v>14</v>
      </c>
      <c r="F24" s="2"/>
    </row>
    <row r="25" spans="1:6" ht="15.75" thickTop="1" x14ac:dyDescent="0.25">
      <c r="A25" s="1"/>
      <c r="B25" s="1"/>
      <c r="C25" s="1"/>
      <c r="D25" s="1"/>
      <c r="E25" s="8" t="str">
        <f>IF(OR(ISERROR(F10),ISERROR(F19)),NA(),"")</f>
        <v/>
      </c>
      <c r="F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58"/>
  <sheetViews>
    <sheetView tabSelected="1" topLeftCell="F17" workbookViewId="0">
      <selection activeCell="V57" sqref="V57:AO58"/>
    </sheetView>
  </sheetViews>
  <sheetFormatPr defaultRowHeight="15" x14ac:dyDescent="0.25"/>
  <cols>
    <col min="1" max="1" width="33.42578125" customWidth="1"/>
    <col min="2" max="2" width="8.85546875" customWidth="1"/>
    <col min="3" max="3" width="20" customWidth="1"/>
    <col min="4" max="4" width="24.42578125" customWidth="1"/>
    <col min="5" max="5" width="14.7109375" customWidth="1"/>
    <col min="7" max="7" width="25.5703125" customWidth="1"/>
    <col min="9" max="9" width="15.42578125" customWidth="1"/>
    <col min="10" max="10" width="16.5703125" customWidth="1"/>
    <col min="11" max="16" width="16" customWidth="1"/>
    <col min="19" max="19" width="15.85546875" customWidth="1"/>
    <col min="20" max="20" width="15" customWidth="1"/>
    <col min="21" max="21" width="41.7109375" customWidth="1"/>
    <col min="22" max="22" width="19.140625" customWidth="1"/>
    <col min="23" max="23" width="17.85546875" customWidth="1"/>
    <col min="41" max="41" width="9" customWidth="1"/>
  </cols>
  <sheetData>
    <row r="1" spans="1:41" x14ac:dyDescent="0.25">
      <c r="A1" s="9" t="s">
        <v>17</v>
      </c>
      <c r="D1" s="9" t="s">
        <v>18</v>
      </c>
      <c r="G1" s="9" t="s">
        <v>20</v>
      </c>
      <c r="I1" s="9" t="s">
        <v>21</v>
      </c>
    </row>
    <row r="3" spans="1:41" x14ac:dyDescent="0.25">
      <c r="A3" s="10" t="s">
        <v>2</v>
      </c>
      <c r="D3" s="10" t="s">
        <v>2</v>
      </c>
      <c r="E3" s="10"/>
      <c r="G3" s="10" t="s">
        <v>2</v>
      </c>
      <c r="I3" s="13" t="s">
        <v>2</v>
      </c>
      <c r="J3" s="13"/>
    </row>
    <row r="4" spans="1:41" x14ac:dyDescent="0.25">
      <c r="A4" t="str">
        <f>[2]!obMake("td.initialTime", "double",B4)</f>
        <v>td.initialTime 
[7333]</v>
      </c>
      <c r="B4" s="11">
        <v>0</v>
      </c>
      <c r="D4" t="str">
        <f>A9</f>
        <v>timeDiscretization2 
[7788]</v>
      </c>
      <c r="G4" t="str">
        <f>D10</f>
        <v>brownianMotion 
[7789]</v>
      </c>
      <c r="I4" t="str">
        <f>[2]!obMake("initialValue", "double", J4)</f>
        <v>initialValue 
[7340]</v>
      </c>
      <c r="J4" s="11">
        <v>0.03</v>
      </c>
    </row>
    <row r="5" spans="1:41" x14ac:dyDescent="0.25">
      <c r="A5" t="str">
        <f>[2]!obMake("td.numberOfTimeSteps", "int",B5)</f>
        <v>td.numberOfTimeSteps 
[7332]</v>
      </c>
      <c r="B5" s="11">
        <v>20</v>
      </c>
      <c r="D5" t="str">
        <f>[2]!obMake("numberOfFactors", "int", E5)</f>
        <v>numberOfFactors 
[7324]</v>
      </c>
      <c r="E5" s="11">
        <v>1</v>
      </c>
      <c r="I5" t="str">
        <f>[2]!obMake("kappa","double",J5)</f>
        <v>kappa 
[7331]</v>
      </c>
      <c r="J5" s="11">
        <v>7.0000000000000007E-2</v>
      </c>
    </row>
    <row r="6" spans="1:41" x14ac:dyDescent="0.25">
      <c r="A6" t="str">
        <f>[2]!obMake("td.deltaT","double",B6)</f>
        <v>td.deltaT 
[7787]</v>
      </c>
      <c r="B6" s="11">
        <v>0.5</v>
      </c>
      <c r="D6" t="str">
        <f>[2]!obMake("numberOfPaths", "int",E6)</f>
        <v>numberOfPaths 
[7334]</v>
      </c>
      <c r="E6" s="11">
        <v>50</v>
      </c>
      <c r="G6" s="10" t="s">
        <v>19</v>
      </c>
      <c r="I6" t="str">
        <f>[2]!obMake("mu","double",J6)</f>
        <v>mu 
[7343]</v>
      </c>
      <c r="J6" s="11">
        <v>0.03</v>
      </c>
    </row>
    <row r="7" spans="1:41" x14ac:dyDescent="0.25">
      <c r="D7" t="str">
        <f>[2]!obMake("seed","int",E7 )</f>
        <v>seed 
[7336]</v>
      </c>
      <c r="E7" s="11">
        <v>66</v>
      </c>
      <c r="G7" t="str">
        <f>[2]!obMake("process", obLibs&amp;"net.finmath.montecarlo.process.ProcessEulerScheme", D10)</f>
        <v>process 
[7790]</v>
      </c>
      <c r="I7" t="str">
        <f>[2]!obMake("nu","double", J7)</f>
        <v>nu 
[7341]</v>
      </c>
      <c r="J7" s="11">
        <v>0.03</v>
      </c>
      <c r="U7" t="s">
        <v>38</v>
      </c>
    </row>
    <row r="8" spans="1:41" x14ac:dyDescent="0.25">
      <c r="A8" s="10" t="s">
        <v>19</v>
      </c>
      <c r="I8" t="str">
        <f>G7</f>
        <v>process 
[7790]</v>
      </c>
      <c r="U8" t="s">
        <v>37</v>
      </c>
      <c r="V8" s="11">
        <f>(B5-1)*B6</f>
        <v>9.5</v>
      </c>
    </row>
    <row r="9" spans="1:41" x14ac:dyDescent="0.25">
      <c r="A9" t="str">
        <f>[2]!obMake("timeDiscretization2", obLibs&amp;"net.finmath.time.TimeDiscretization",A4:A6)</f>
        <v>timeDiscretization2 
[7788]</v>
      </c>
      <c r="D9" s="10" t="s">
        <v>19</v>
      </c>
      <c r="U9" t="s">
        <v>35</v>
      </c>
      <c r="V9" t="str">
        <f>[2]!obCall("bondPrice", $D$30, "getZeroCouponBond", [2]!obMake("", "double", V11),[2]!obMake("", "double", $V$8))</f>
        <v>bondPrice 
[8852]</v>
      </c>
      <c r="W9" t="str">
        <f>[2]!obCall("bondPrice", $D$30, "getZeroCouponBond", [2]!obMake("", "double", W11),[2]!obMake("", "double", $V$8))</f>
        <v>bondPrice 
[8788]</v>
      </c>
      <c r="X9" t="str">
        <f>[2]!obCall("bondPrice", $D$30, "getZeroCouponBond", [2]!obMake("", "double", X11),[2]!obMake("", "double", $V$8))</f>
        <v>bondPrice 
[8890]</v>
      </c>
      <c r="Y9" t="str">
        <f>[2]!obCall("bondPrice", $D$30, "getZeroCouponBond", [2]!obMake("", "double", Y11),[2]!obMake("", "double", $V$8))</f>
        <v>bondPrice 
[8831]</v>
      </c>
      <c r="Z9" t="str">
        <f>[2]!obCall("bondPrice", $D$30, "getZeroCouponBond", [2]!obMake("", "double", Z11),[2]!obMake("", "double", $V$8))</f>
        <v>bondPrice 
[9092]</v>
      </c>
      <c r="AA9" t="str">
        <f>[2]!obCall("bondPrice", $D$30, "getZeroCouponBond", [2]!obMake("", "double", AA11),[2]!obMake("", "double", $V$8))</f>
        <v>bondPrice 
[9031]</v>
      </c>
      <c r="AB9" t="str">
        <f>[2]!obCall("bondPrice", $D$30, "getZeroCouponBond", [2]!obMake("", "double", AB11),[2]!obMake("", "double", $V$8))</f>
        <v>bondPrice 
[8817]</v>
      </c>
      <c r="AC9" t="str">
        <f>[2]!obCall("bondPrice", $D$30, "getZeroCouponBond", [2]!obMake("", "double", AC11),[2]!obMake("", "double", $V$8))</f>
        <v>bondPrice 
[8898]</v>
      </c>
      <c r="AD9" t="str">
        <f>[2]!obCall("bondPrice", $D$30, "getZeroCouponBond", [2]!obMake("", "double", AD11),[2]!obMake("", "double", $V$8))</f>
        <v>bondPrice 
[9063]</v>
      </c>
      <c r="AE9" t="str">
        <f>[2]!obCall("bondPrice", $D$30, "getZeroCouponBond", [2]!obMake("", "double", AE11),[2]!obMake("", "double", $V$8))</f>
        <v>bondPrice 
[9118]</v>
      </c>
      <c r="AF9" t="str">
        <f>[2]!obCall("bondPrice", $D$30, "getZeroCouponBond", [2]!obMake("", "double", AF11),[2]!obMake("", "double", $V$8))</f>
        <v>bondPrice 
[8919]</v>
      </c>
      <c r="AG9" t="str">
        <f>[2]!obCall("bondPrice", $D$30, "getZeroCouponBond", [2]!obMake("", "double", AG11),[2]!obMake("", "double", $V$8))</f>
        <v>bondPrice 
[8988]</v>
      </c>
      <c r="AH9" t="str">
        <f>[2]!obCall("bondPrice", $D$30, "getZeroCouponBond", [2]!obMake("", "double", AH11),[2]!obMake("", "double", $V$8))</f>
        <v>bondPrice 
[8825]</v>
      </c>
      <c r="AI9" t="str">
        <f>[2]!obCall("bondPrice", $D$30, "getZeroCouponBond", [2]!obMake("", "double", AI11),[2]!obMake("", "double", $V$8))</f>
        <v>bondPrice 
[8980]</v>
      </c>
      <c r="AJ9" t="str">
        <f>[2]!obCall("bondPrice", $D$30, "getZeroCouponBond", [2]!obMake("", "double", AJ11),[2]!obMake("", "double", $V$8))</f>
        <v>bondPrice 
[9019]</v>
      </c>
      <c r="AK9" t="str">
        <f>[2]!obCall("bondPrice", $D$30, "getZeroCouponBond", [2]!obMake("", "double", AK11),[2]!obMake("", "double", $V$8))</f>
        <v>bondPrice 
[8968]</v>
      </c>
      <c r="AL9" t="str">
        <f>[2]!obCall("bondPrice", $D$30, "getZeroCouponBond", [2]!obMake("", "double", AL11),[2]!obMake("", "double", $V$8))</f>
        <v>bondPrice 
[9173]</v>
      </c>
      <c r="AM9" t="str">
        <f>[2]!obCall("bondPrice", $D$30, "getZeroCouponBond", [2]!obMake("", "double", AM11),[2]!obMake("", "double", $V$8))</f>
        <v>bondPrice 
[9155]</v>
      </c>
      <c r="AN9" t="str">
        <f>[2]!obCall("bondPrice", $D$30, "getZeroCouponBond", [2]!obMake("", "double", AN11),[2]!obMake("", "double", $V$8))</f>
        <v>bondPrice 
[8868]</v>
      </c>
      <c r="AO9" t="str">
        <f>[2]!obCall("bondPrice", $D$30, "getZeroCouponBond", [2]!obMake("", "double", AO11),[2]!obMake("", "double", $V$8))</f>
        <v>bondPrice 
[9167]</v>
      </c>
    </row>
    <row r="10" spans="1:41" x14ac:dyDescent="0.25">
      <c r="D10" t="str">
        <f>[2]!obMake("brownianMotion", obLibs&amp;"net.finmath.montecarlo.BrownianMotion",D4:D7)</f>
        <v>brownianMotion 
[7789]</v>
      </c>
      <c r="I10" s="10" t="s">
        <v>19</v>
      </c>
      <c r="U10" t="s">
        <v>28</v>
      </c>
      <c r="V10">
        <v>0</v>
      </c>
      <c r="W10">
        <v>1</v>
      </c>
      <c r="X10">
        <v>2</v>
      </c>
      <c r="Y10">
        <v>3</v>
      </c>
      <c r="Z10">
        <v>4</v>
      </c>
      <c r="AA10">
        <v>5</v>
      </c>
      <c r="AB10">
        <v>6</v>
      </c>
      <c r="AC10">
        <v>7</v>
      </c>
      <c r="AD10">
        <v>8</v>
      </c>
      <c r="AE10">
        <v>9</v>
      </c>
      <c r="AF10">
        <v>10</v>
      </c>
      <c r="AG10">
        <v>11</v>
      </c>
      <c r="AH10">
        <v>12</v>
      </c>
      <c r="AI10">
        <v>13</v>
      </c>
      <c r="AJ10">
        <v>14</v>
      </c>
      <c r="AK10">
        <v>15</v>
      </c>
      <c r="AL10">
        <v>16</v>
      </c>
      <c r="AM10">
        <v>17</v>
      </c>
      <c r="AN10">
        <v>18</v>
      </c>
      <c r="AO10">
        <v>19</v>
      </c>
    </row>
    <row r="11" spans="1:41" x14ac:dyDescent="0.25">
      <c r="I11" t="str">
        <f>[2]!obMake("cirModel",obLibs&amp;"main.net.finmath.antonsporrer.masterthesis.montecarlo.intensitymodel.CIRModel",I4:I7,G7)</f>
        <v>cirModel 
[7791]</v>
      </c>
      <c r="U11" t="s">
        <v>36</v>
      </c>
      <c r="V11">
        <f>[2]!obGet([2]!obCall("",$D$30, "getTime",[2]!obMake("", "int", V10)))</f>
        <v>0</v>
      </c>
      <c r="W11">
        <f>[2]!obGet([2]!obCall("",$D$30, "getTime",[2]!obMake("", "int", W10)))</f>
        <v>0.5</v>
      </c>
      <c r="X11">
        <f>[2]!obGet([2]!obCall("",$D$30, "getTime",[2]!obMake("", "int", X10)))</f>
        <v>1</v>
      </c>
      <c r="Y11">
        <f>[2]!obGet([2]!obCall("",$D$30, "getTime",[2]!obMake("", "int", Y10)))</f>
        <v>1.5</v>
      </c>
      <c r="Z11">
        <f>[2]!obGet([2]!obCall("",$D$30, "getTime",[2]!obMake("", "int", Z10)))</f>
        <v>2</v>
      </c>
      <c r="AA11">
        <f>[2]!obGet([2]!obCall("",$D$30, "getTime",[2]!obMake("", "int", AA10)))</f>
        <v>2.5</v>
      </c>
      <c r="AB11">
        <f>[2]!obGet([2]!obCall("",$D$30, "getTime",[2]!obMake("", "int", AB10)))</f>
        <v>3</v>
      </c>
      <c r="AC11">
        <f>[2]!obGet([2]!obCall("",$D$30, "getTime",[2]!obMake("", "int", AC10)))</f>
        <v>3.5</v>
      </c>
      <c r="AD11">
        <f>[2]!obGet([2]!obCall("",$D$30, "getTime",[2]!obMake("", "int", AD10)))</f>
        <v>4</v>
      </c>
      <c r="AE11">
        <f>[2]!obGet([2]!obCall("",$D$30, "getTime",[2]!obMake("", "int", AE10)))</f>
        <v>4.5</v>
      </c>
      <c r="AF11">
        <f>[2]!obGet([2]!obCall("",$D$30, "getTime",[2]!obMake("", "int", AF10)))</f>
        <v>5</v>
      </c>
      <c r="AG11">
        <f>[2]!obGet([2]!obCall("",$D$30, "getTime",[2]!obMake("", "int", AG10)))</f>
        <v>5.5</v>
      </c>
      <c r="AH11">
        <f>[2]!obGet([2]!obCall("",$D$30, "getTime",[2]!obMake("", "int", AH10)))</f>
        <v>6</v>
      </c>
      <c r="AI11">
        <f>[2]!obGet([2]!obCall("",$D$30, "getTime",[2]!obMake("", "int", AI10)))</f>
        <v>6.5</v>
      </c>
      <c r="AJ11">
        <f>[2]!obGet([2]!obCall("",$D$30, "getTime",[2]!obMake("", "int", AJ10)))</f>
        <v>7</v>
      </c>
      <c r="AK11">
        <f>[2]!obGet([2]!obCall("",$D$30, "getTime",[2]!obMake("", "int", AK10)))</f>
        <v>7.5</v>
      </c>
      <c r="AL11">
        <f>[2]!obGet([2]!obCall("",$D$30, "getTime",[2]!obMake("", "int", AL10)))</f>
        <v>8</v>
      </c>
      <c r="AM11">
        <f>[2]!obGet([2]!obCall("",$D$30, "getTime",[2]!obMake("", "int", AM10)))</f>
        <v>8.5</v>
      </c>
      <c r="AN11">
        <f>[2]!obGet([2]!obCall("",$D$30, "getTime",[2]!obMake("", "int", AN10)))</f>
        <v>9</v>
      </c>
      <c r="AO11">
        <f>[2]!obGet([2]!obCall("",$D$30, "getTime",[2]!obMake("", "int", AO10)))</f>
        <v>9.5</v>
      </c>
    </row>
    <row r="12" spans="1:41" x14ac:dyDescent="0.25">
      <c r="V12">
        <f>[2]!obGet([2]!obCall("", V9,"getRealizations"))</f>
        <v>3.9859797337713061E-2</v>
      </c>
      <c r="W12">
        <f>[2]!obGet([2]!obCall("", W9,"getRealizations"))</f>
        <v>4.1138766352755179E-2</v>
      </c>
      <c r="X12">
        <f>[2]!obGet([2]!obCall("", X9,"getRealizations"))</f>
        <v>5.5097890636742496E-2</v>
      </c>
      <c r="Y12">
        <f>[2]!obGet([2]!obCall("", Y9,"getRealizations"))</f>
        <v>5.2670057015765215E-2</v>
      </c>
      <c r="Z12">
        <f>[2]!obGet([2]!obCall("", Z9,"getRealizations"))</f>
        <v>5.4166195132324797E-2</v>
      </c>
      <c r="AA12">
        <f>[2]!obGet([2]!obCall("", AA9,"getRealizations"))</f>
        <v>6.041549371820245E-2</v>
      </c>
      <c r="AB12">
        <f>[2]!obGet([2]!obCall("", AB9,"getRealizations"))</f>
        <v>5.9978810347483195E-2</v>
      </c>
      <c r="AC12">
        <f>[2]!obGet([2]!obCall("", AC9,"getRealizations"))</f>
        <v>7.7529174778685067E-2</v>
      </c>
      <c r="AD12">
        <f>[2]!obGet([2]!obCall("", AD9,"getRealizations"))</f>
        <v>9.546921096104935E-2</v>
      </c>
      <c r="AE12">
        <f>[2]!obGet([2]!obCall("", AE9,"getRealizations"))</f>
        <v>0.10971862544744844</v>
      </c>
      <c r="AF12">
        <f>[2]!obGet([2]!obCall("", AF9,"getRealizations"))</f>
        <v>0.14726772887138811</v>
      </c>
      <c r="AG12">
        <f>[2]!obGet([2]!obCall("", AG9,"getRealizations"))</f>
        <v>0.17802443387957026</v>
      </c>
      <c r="AH12">
        <f>[2]!obGet([2]!obCall("", AH9,"getRealizations"))</f>
        <v>0.21042605786794541</v>
      </c>
      <c r="AI12">
        <f>[2]!obGet([2]!obCall("", AI9,"getRealizations"))</f>
        <v>0.24227736496642169</v>
      </c>
      <c r="AJ12">
        <f>[2]!obGet([2]!obCall("", AJ9,"getRealizations"))</f>
        <v>0.32563105175533558</v>
      </c>
      <c r="AK12">
        <f>[2]!obGet([2]!obCall("", AK9,"getRealizations"))</f>
        <v>0.39283637829899282</v>
      </c>
      <c r="AL12">
        <f>[2]!obGet([2]!obCall("", AL9,"getRealizations"))</f>
        <v>0.52375225595104236</v>
      </c>
      <c r="AM12">
        <f>[2]!obGet([2]!obCall("", AM9,"getRealizations"))</f>
        <v>0.66004059000004922</v>
      </c>
      <c r="AN12">
        <f>[2]!obGet([2]!obCall("", AN9,"getRealizations"))</f>
        <v>0.80293631088223993</v>
      </c>
      <c r="AO12">
        <f>[2]!obGet([2]!obCall("", AO9,"getRealizations"))</f>
        <v>1</v>
      </c>
    </row>
    <row r="13" spans="1:41" x14ac:dyDescent="0.25">
      <c r="A13" s="9" t="s">
        <v>22</v>
      </c>
      <c r="D13" s="9" t="s">
        <v>24</v>
      </c>
      <c r="G13" s="9" t="s">
        <v>23</v>
      </c>
      <c r="I13" s="9" t="s">
        <v>25</v>
      </c>
    </row>
    <row r="14" spans="1:41" x14ac:dyDescent="0.25">
      <c r="S14" s="14" t="s">
        <v>41</v>
      </c>
      <c r="U14" t="s">
        <v>43</v>
      </c>
    </row>
    <row r="15" spans="1:41" x14ac:dyDescent="0.25">
      <c r="A15" s="10" t="s">
        <v>2</v>
      </c>
      <c r="D15" s="10" t="s">
        <v>2</v>
      </c>
      <c r="G15" s="10" t="s">
        <v>19</v>
      </c>
      <c r="I15" s="10" t="s">
        <v>19</v>
      </c>
      <c r="U15" t="s">
        <v>37</v>
      </c>
      <c r="V15" s="11">
        <f>(B5-1)*B6</f>
        <v>9.5</v>
      </c>
    </row>
    <row r="16" spans="1:41" x14ac:dyDescent="0.25">
      <c r="A16" t="str">
        <f>[2]!obMake("interCorrelations", "double[][]",B16:B17)</f>
        <v>interCorrelations 
[7325]</v>
      </c>
      <c r="B16" s="11">
        <v>0.9</v>
      </c>
      <c r="C16" s="12"/>
      <c r="D16" t="str">
        <f>A4</f>
        <v>td.initialTime 
[7333]</v>
      </c>
      <c r="G16" t="str">
        <f>I11</f>
        <v>cirModel 
[7791]</v>
      </c>
      <c r="I16" t="str">
        <f>[2]!obMake("cva", obLibs&amp;"main.net.finmath.antonsporrer.masterthesis.montecarlo.CVA",D22,G16,A21,D6,D7)</f>
        <v>cva 
[8233]</v>
      </c>
      <c r="S16" s="10" t="s">
        <v>2</v>
      </c>
      <c r="U16" t="s">
        <v>30</v>
      </c>
      <c r="V16" t="e">
        <f>[2]!obCall( "bondPrice", $S$19, "getValue", [2]!obMake("", "double", V18), $D$47 )</f>
        <v>#VALUE!</v>
      </c>
      <c r="W16" t="e">
        <f>[2]!obCall( "bondPrice", $S$19, "getValue", [2]!obMake("", "double", W18), $D$47 )</f>
        <v>#VALUE!</v>
      </c>
      <c r="X16" t="e">
        <f>[2]!obCall( "bondPrice", $S$19, "getValue", [2]!obMake("", "double", X18), $D$47 )</f>
        <v>#VALUE!</v>
      </c>
      <c r="Y16" t="e">
        <f>[2]!obCall( "bondPrice", $S$19, "getValue", [2]!obMake("", "double", Y18), $D$47 )</f>
        <v>#VALUE!</v>
      </c>
      <c r="Z16" t="e">
        <f>[2]!obCall( "bondPrice", $S$19, "getValue", [2]!obMake("", "double", Z18), $D$47 )</f>
        <v>#VALUE!</v>
      </c>
      <c r="AA16" t="e">
        <f>[2]!obCall( "bondPrice", $S$19, "getValue", [2]!obMake("", "double", AA18), $D$47 )</f>
        <v>#VALUE!</v>
      </c>
      <c r="AB16" t="e">
        <f>[2]!obCall( "bondPrice", $S$19, "getValue", [2]!obMake("", "double", AB18), $D$47 )</f>
        <v>#VALUE!</v>
      </c>
      <c r="AC16" t="e">
        <f>[2]!obCall( "bondPrice", $S$19, "getValue", [2]!obMake("", "double", AC18), $D$47 )</f>
        <v>#VALUE!</v>
      </c>
      <c r="AD16" t="e">
        <f>[2]!obCall( "bondPrice", $S$19, "getValue", [2]!obMake("", "double", AD18), $D$47 )</f>
        <v>#VALUE!</v>
      </c>
      <c r="AE16" t="e">
        <f>[2]!obCall( "bondPrice", $S$19, "getValue", [2]!obMake("", "double", AE18), $D$47 )</f>
        <v>#VALUE!</v>
      </c>
      <c r="AF16" t="e">
        <f>[2]!obCall( "bondPrice", $S$19, "getValue", [2]!obMake("", "double", AF18), $D$47 )</f>
        <v>#VALUE!</v>
      </c>
      <c r="AG16" t="e">
        <f>[2]!obCall( "bondPrice", $S$19, "getValue", [2]!obMake("", "double", AG18), $D$47 )</f>
        <v>#VALUE!</v>
      </c>
      <c r="AH16" t="e">
        <f>[2]!obCall( "bondPrice", $S$19, "getValue", [2]!obMake("", "double", AH18), $D$47 )</f>
        <v>#VALUE!</v>
      </c>
      <c r="AI16" t="e">
        <f>[2]!obCall( "bondPrice", $S$19, "getValue", [2]!obMake("", "double", AI18), $D$47 )</f>
        <v>#VALUE!</v>
      </c>
      <c r="AJ16" t="e">
        <f>[2]!obCall( "bondPrice", $S$19, "getValue", [2]!obMake("", "double", AJ18), $D$47 )</f>
        <v>#VALUE!</v>
      </c>
      <c r="AK16" t="e">
        <f>[2]!obCall( "bondPrice", $S$19, "getValue", [2]!obMake("", "double", AK18), $D$47 )</f>
        <v>#VALUE!</v>
      </c>
      <c r="AL16" t="e">
        <f>[2]!obCall( "bondPrice", $S$19, "getValue", [2]!obMake("", "double", AL18), $D$47 )</f>
        <v>#VALUE!</v>
      </c>
      <c r="AM16" t="e">
        <f>[2]!obCall( "bondPrice", $S$19, "getValue", [2]!obMake("", "double", AM18), $D$47 )</f>
        <v>#VALUE!</v>
      </c>
      <c r="AN16" t="e">
        <f>[2]!obCall( "bondPrice", $S$19, "getValue", [2]!obMake("", "double", AN18), $D$47 )</f>
        <v>#VALUE!</v>
      </c>
      <c r="AO16" t="e">
        <f>[2]!obCall( "bondPrice", $S$19, "getValue", [2]!obMake("", "double", AO18), $D$47 )</f>
        <v>#VALUE!</v>
      </c>
    </row>
    <row r="17" spans="1:41" x14ac:dyDescent="0.25">
      <c r="B17" s="11">
        <v>0</v>
      </c>
      <c r="D17" t="str">
        <f>A5</f>
        <v>td.numberOfTimeSteps 
[7332]</v>
      </c>
      <c r="S17" t="str">
        <f>[2]!obMake("maturity", "double",V15)</f>
        <v>maturity 
[7330]</v>
      </c>
      <c r="T17" s="15"/>
      <c r="U17" t="s">
        <v>28</v>
      </c>
      <c r="V17">
        <v>0</v>
      </c>
      <c r="W17">
        <v>1</v>
      </c>
      <c r="X17">
        <v>2</v>
      </c>
      <c r="Y17">
        <v>3</v>
      </c>
      <c r="Z17">
        <v>4</v>
      </c>
      <c r="AA17">
        <v>5</v>
      </c>
      <c r="AB17">
        <v>6</v>
      </c>
      <c r="AC17">
        <v>7</v>
      </c>
      <c r="AD17">
        <v>8</v>
      </c>
      <c r="AE17">
        <v>9</v>
      </c>
      <c r="AF17">
        <v>10</v>
      </c>
      <c r="AG17">
        <v>11</v>
      </c>
      <c r="AH17">
        <v>12</v>
      </c>
      <c r="AI17">
        <v>13</v>
      </c>
      <c r="AJ17">
        <v>14</v>
      </c>
      <c r="AK17">
        <v>15</v>
      </c>
      <c r="AL17">
        <v>16</v>
      </c>
      <c r="AM17">
        <v>17</v>
      </c>
      <c r="AN17">
        <v>18</v>
      </c>
      <c r="AO17">
        <v>19</v>
      </c>
    </row>
    <row r="18" spans="1:41" x14ac:dyDescent="0.25">
      <c r="D18" t="str">
        <f>A6</f>
        <v>td.deltaT 
[7787]</v>
      </c>
      <c r="S18" s="10" t="s">
        <v>19</v>
      </c>
      <c r="U18" t="s">
        <v>36</v>
      </c>
      <c r="V18">
        <f>[2]!obGet([2]!obCall("",$D$30, "getTime",[2]!obMake("", "int", V17)))</f>
        <v>0</v>
      </c>
      <c r="W18">
        <f>[2]!obGet([2]!obCall("",$D$30, "getTime",[2]!obMake("", "int", W17)))</f>
        <v>0.5</v>
      </c>
      <c r="X18">
        <f>[2]!obGet([2]!obCall("",$D$30, "getTime",[2]!obMake("", "int", X17)))</f>
        <v>1</v>
      </c>
      <c r="Y18">
        <f>[2]!obGet([2]!obCall("",$D$30, "getTime",[2]!obMake("", "int", Y17)))</f>
        <v>1.5</v>
      </c>
      <c r="Z18">
        <f>[2]!obGet([2]!obCall("",$D$30, "getTime",[2]!obMake("", "int", Z17)))</f>
        <v>2</v>
      </c>
      <c r="AA18">
        <f>[2]!obGet([2]!obCall("",$D$30, "getTime",[2]!obMake("", "int", AA17)))</f>
        <v>2.5</v>
      </c>
      <c r="AB18">
        <f>[2]!obGet([2]!obCall("",$D$30, "getTime",[2]!obMake("", "int", AB17)))</f>
        <v>3</v>
      </c>
      <c r="AC18">
        <f>[2]!obGet([2]!obCall("",$D$30, "getTime",[2]!obMake("", "int", AC17)))</f>
        <v>3.5</v>
      </c>
      <c r="AD18">
        <f>[2]!obGet([2]!obCall("",$D$30, "getTime",[2]!obMake("", "int", AD17)))</f>
        <v>4</v>
      </c>
      <c r="AE18">
        <f>[2]!obGet([2]!obCall("",$D$30, "getTime",[2]!obMake("", "int", AE17)))</f>
        <v>4.5</v>
      </c>
      <c r="AF18">
        <f>[2]!obGet([2]!obCall("",$D$30, "getTime",[2]!obMake("", "int", AF17)))</f>
        <v>5</v>
      </c>
      <c r="AG18">
        <f>[2]!obGet([2]!obCall("",$D$30, "getTime",[2]!obMake("", "int", AG17)))</f>
        <v>5.5</v>
      </c>
      <c r="AH18">
        <f>[2]!obGet([2]!obCall("",$D$30, "getTime",[2]!obMake("", "int", AH17)))</f>
        <v>6</v>
      </c>
      <c r="AI18">
        <f>[2]!obGet([2]!obCall("",$D$30, "getTime",[2]!obMake("", "int", AI17)))</f>
        <v>6.5</v>
      </c>
      <c r="AJ18">
        <f>[2]!obGet([2]!obCall("",$D$30, "getTime",[2]!obMake("", "int", AJ17)))</f>
        <v>7</v>
      </c>
      <c r="AK18">
        <f>[2]!obGet([2]!obCall("",$D$30, "getTime",[2]!obMake("", "int", AK17)))</f>
        <v>7.5</v>
      </c>
      <c r="AL18">
        <f>[2]!obGet([2]!obCall("",$D$30, "getTime",[2]!obMake("", "int", AL17)))</f>
        <v>8</v>
      </c>
      <c r="AM18">
        <f>[2]!obGet([2]!obCall("",$D$30, "getTime",[2]!obMake("", "int", AM17)))</f>
        <v>8.5</v>
      </c>
      <c r="AN18">
        <f>[2]!obGet([2]!obCall("",$D$30, "getTime",[2]!obMake("", "int", AN17)))</f>
        <v>9</v>
      </c>
      <c r="AO18">
        <f>[2]!obGet([2]!obCall("",$D$30, "getTime",[2]!obMake("", "int", AO17)))</f>
        <v>9.5</v>
      </c>
    </row>
    <row r="19" spans="1:41" x14ac:dyDescent="0.25">
      <c r="A19" s="10" t="s">
        <v>19</v>
      </c>
      <c r="D19" t="str">
        <f>[2]!obMake("hullWhiteCreationHelper",  obLibs&amp;"test.net.finmath.antonsporrer.masterthesis.montecarlo.HullWhiteCreationHelper",)</f>
        <v>hullWhiteCreationHelper 
[8231]</v>
      </c>
      <c r="S19" t="e">
        <f>[2]!obMake("bond", obLibs&amp;"net.finmath.montecarlo.interestrate.products.Bond", S17)</f>
        <v>#VALUE!</v>
      </c>
      <c r="U19" t="s">
        <v>45</v>
      </c>
      <c r="V19" t="e">
        <f>[2]!obGet([2]!obCall("", V16, "getRealizations",))</f>
        <v>#VALUE!</v>
      </c>
      <c r="W19" t="e">
        <f>[2]!obGet([2]!obCall("", W16, "getRealizations",))</f>
        <v>#VALUE!</v>
      </c>
      <c r="X19" t="e">
        <f>[2]!obGet([2]!obCall("", X16, "getRealizations",))</f>
        <v>#VALUE!</v>
      </c>
      <c r="Y19" t="e">
        <f>[2]!obGet([2]!obCall("", Y16, "getRealizations",))</f>
        <v>#VALUE!</v>
      </c>
      <c r="Z19" t="e">
        <f>[2]!obGet([2]!obCall("", Z16, "getRealizations",))</f>
        <v>#VALUE!</v>
      </c>
      <c r="AA19" t="e">
        <f>[2]!obGet([2]!obCall("", AA16, "getRealizations",))</f>
        <v>#VALUE!</v>
      </c>
      <c r="AB19" t="e">
        <f>[2]!obGet([2]!obCall("", AB16, "getRealizations",))</f>
        <v>#VALUE!</v>
      </c>
      <c r="AC19" t="e">
        <f>[2]!obGet([2]!obCall("", AC16, "getRealizations",))</f>
        <v>#VALUE!</v>
      </c>
      <c r="AD19" t="e">
        <f>[2]!obGet([2]!obCall("", AD16, "getRealizations",))</f>
        <v>#VALUE!</v>
      </c>
      <c r="AE19" t="e">
        <f>[2]!obGet([2]!obCall("", AE16, "getRealizations",))</f>
        <v>#VALUE!</v>
      </c>
      <c r="AF19" t="e">
        <f>[2]!obGet([2]!obCall("", AF16, "getRealizations",))</f>
        <v>#VALUE!</v>
      </c>
      <c r="AG19" t="e">
        <f>[2]!obGet([2]!obCall("", AG16, "getRealizations",))</f>
        <v>#VALUE!</v>
      </c>
      <c r="AH19" t="e">
        <f>[2]!obGet([2]!obCall("", AH16, "getRealizations",))</f>
        <v>#VALUE!</v>
      </c>
      <c r="AI19" t="e">
        <f>[2]!obGet([2]!obCall("", AI16, "getRealizations",))</f>
        <v>#VALUE!</v>
      </c>
      <c r="AJ19" t="e">
        <f>[2]!obGet([2]!obCall("", AJ16, "getRealizations",))</f>
        <v>#VALUE!</v>
      </c>
      <c r="AK19" t="e">
        <f>[2]!obGet([2]!obCall("", AK16, "getRealizations",))</f>
        <v>#VALUE!</v>
      </c>
      <c r="AL19" t="e">
        <f>[2]!obGet([2]!obCall("", AL16, "getRealizations",))</f>
        <v>#VALUE!</v>
      </c>
      <c r="AM19" t="e">
        <f>[2]!obGet([2]!obCall("", AM16, "getRealizations",))</f>
        <v>#VALUE!</v>
      </c>
      <c r="AN19" t="e">
        <f>[2]!obGet([2]!obCall("", AN16, "getRealizations",))</f>
        <v>#VALUE!</v>
      </c>
      <c r="AO19" t="e">
        <f>[2]!obGet([2]!obCall("", AO16, "getRealizations",))</f>
        <v>#VALUE!</v>
      </c>
    </row>
    <row r="20" spans="1:41" x14ac:dyDescent="0.25">
      <c r="A20" s="10"/>
      <c r="U20" t="s">
        <v>46</v>
      </c>
      <c r="V20" t="e">
        <f>[2]!obGet([2]!obCall("", V16, "getAverage"))</f>
        <v>#VALUE!</v>
      </c>
      <c r="W20" t="e">
        <f>[2]!obGet([2]!obCall("", W16, "getAverage"))</f>
        <v>#VALUE!</v>
      </c>
    </row>
    <row r="21" spans="1:41" x14ac:dyDescent="0.25">
      <c r="A21" t="str">
        <f>[2]!obMake("correlation",  obLibs&amp;"main.net.finmath.antonsporrer.masterthesis.montecarlo.Correlation", A16)</f>
        <v>correlation 
[8011]</v>
      </c>
      <c r="D21" s="10" t="s">
        <v>19</v>
      </c>
    </row>
    <row r="22" spans="1:41" x14ac:dyDescent="0.25">
      <c r="D22" t="str">
        <f>[2]!obCall("hullWhiteModel",D19,"createHullWhiteModel",D16,D17,D18,U42,U43,U44)</f>
        <v>hullWhiteModel 
[8232]</v>
      </c>
      <c r="S22" s="9" t="s">
        <v>44</v>
      </c>
      <c r="U22" t="s">
        <v>39</v>
      </c>
    </row>
    <row r="23" spans="1:41" x14ac:dyDescent="0.25">
      <c r="V23" s="12"/>
      <c r="W23" s="12"/>
    </row>
    <row r="24" spans="1:41" x14ac:dyDescent="0.25">
      <c r="S24" s="10" t="s">
        <v>2</v>
      </c>
      <c r="U24" t="s">
        <v>35</v>
      </c>
      <c r="V24" t="str">
        <f>[2]!obCall( "bondPrice"&amp;0, $S$29, "getValue", [2]!obMake("", "double", V35), $D$47 )</f>
        <v>bondPrice0 
[9373]</v>
      </c>
      <c r="W24" t="str">
        <f>[2]!obCall( "bondPrice", $S$29, "getValue", [2]!obMake("", "double", W26), $D$47 )</f>
        <v>bondPrice 
[9410]</v>
      </c>
      <c r="X24" t="str">
        <f>[2]!obCall( "bondPrice", $S$29, "getValue", [2]!obMake("", "double", X26), $D$47 )</f>
        <v>bondPrice 
[9426]</v>
      </c>
      <c r="Y24" t="str">
        <f>[2]!obCall( "bondPrice", $S$29, "getValue", [2]!obMake("", "double", Y26), $D$47 )</f>
        <v>bondPrice 
[9422]</v>
      </c>
      <c r="Z24" t="str">
        <f>[2]!obCall( "bondPrice", $S$29, "getValue", [2]!obMake("", "double", Z26), $D$47 )</f>
        <v>bondPrice 
[9418]</v>
      </c>
      <c r="AA24" t="str">
        <f>[2]!obCall( "bondPrice", $S$29, "getValue", [2]!obMake("", "double", AA26), $D$47 )</f>
        <v>bondPrice 
[9430]</v>
      </c>
      <c r="AB24" t="str">
        <f>[2]!obCall( "bondPrice", $S$29, "getValue", [2]!obMake("", "double", AB26), $D$47 )</f>
        <v>bondPrice 
[9378]</v>
      </c>
      <c r="AC24" t="str">
        <f>[2]!obCall( "bondPrice", $S$29, "getValue", [2]!obMake("", "double", AC26), $D$47 )</f>
        <v>bondPrice 
[9364]</v>
      </c>
      <c r="AD24" t="str">
        <f>[2]!obCall( "bondPrice", $S$29, "getValue", [2]!obMake("", "double", AD26), $D$47 )</f>
        <v>bondPrice 
[9403]</v>
      </c>
      <c r="AE24" t="str">
        <f>[2]!obCall( "bondPrice", $S$29, "getValue", [2]!obMake("", "double", AE26), $D$47 )</f>
        <v>bondPrice 
[9414]</v>
      </c>
      <c r="AF24" t="str">
        <f>[2]!obCall( "bondPrice", $S$29, "getValue", [2]!obMake("", "double", AF26), $D$47 )</f>
        <v>bondPrice 
[9393]</v>
      </c>
      <c r="AG24" t="str">
        <f>[2]!obCall( "bondPrice", $S$29, "getValue", [2]!obMake("", "double", AG26), $D$47 )</f>
        <v>bondPrice 
[9385]</v>
      </c>
      <c r="AH24" t="str">
        <f>[2]!obCall( "bondPrice", $S$29, "getValue", [2]!obMake("", "double", AH26), $D$47 )</f>
        <v>bondPrice 
[9389]</v>
      </c>
      <c r="AI24" t="str">
        <f>[2]!obCall( "bondPrice", $S$29, "getValue", [2]!obMake("", "double", AI26), $D$47 )</f>
        <v>bondPrice 
[9371]</v>
      </c>
      <c r="AJ24" t="str">
        <f>[2]!obCall( "bondPrice", $S$29, "getValue", [2]!obMake("", "double", AJ26), $D$47 )</f>
        <v>bondPrice 
[9391]</v>
      </c>
      <c r="AK24" t="str">
        <f>[2]!obCall( "bondPrice", $S$29, "getValue", [2]!obMake("", "double", AK26), $D$47 )</f>
        <v>bondPrice 
[9366]</v>
      </c>
      <c r="AL24" t="str">
        <f>[2]!obCall( "bondPrice", $S$29, "getValue", [2]!obMake("", "double", AL26), $D$47 )</f>
        <v>bondPrice 
[9382]</v>
      </c>
      <c r="AM24" t="str">
        <f>[2]!obCall( "bondPrice", $S$29, "getValue", [2]!obMake("", "double", AM26), $D$47 )</f>
        <v>bondPrice 
[9407]</v>
      </c>
      <c r="AN24" t="str">
        <f>[2]!obCall( "bondPrice", $S$29, "getValue", [2]!obMake("", "double", AN26), $D$47 )</f>
        <v>bondPrice 
[9395]</v>
      </c>
      <c r="AO24" t="str">
        <f>[2]!obCall( "bondPrice", $S$29, "getValue", [2]!obMake("", "double", AO26), $D$47 )</f>
        <v>bondPrice 
[9398]</v>
      </c>
    </row>
    <row r="25" spans="1:41" x14ac:dyDescent="0.25">
      <c r="Q25" s="11">
        <v>5</v>
      </c>
      <c r="R25" s="11">
        <v>9.5</v>
      </c>
      <c r="S25" t="str">
        <f>[2]!obMake("paymentDates", "double[]",Q25:R25 )</f>
        <v>paymentDates 
[7326]</v>
      </c>
      <c r="U25" t="s">
        <v>28</v>
      </c>
      <c r="W25">
        <v>1</v>
      </c>
      <c r="X25">
        <v>2</v>
      </c>
      <c r="Y25">
        <v>3</v>
      </c>
      <c r="Z25">
        <v>4</v>
      </c>
      <c r="AA25">
        <v>5</v>
      </c>
      <c r="AB25">
        <v>6</v>
      </c>
      <c r="AC25">
        <v>7</v>
      </c>
      <c r="AD25">
        <v>8</v>
      </c>
      <c r="AE25">
        <v>9</v>
      </c>
      <c r="AF25">
        <v>10</v>
      </c>
      <c r="AG25">
        <v>11</v>
      </c>
      <c r="AH25">
        <v>12</v>
      </c>
      <c r="AI25">
        <v>13</v>
      </c>
      <c r="AJ25">
        <v>14</v>
      </c>
      <c r="AK25">
        <v>15</v>
      </c>
      <c r="AL25">
        <v>16</v>
      </c>
      <c r="AM25">
        <v>17</v>
      </c>
      <c r="AN25">
        <v>18</v>
      </c>
      <c r="AO25">
        <v>19</v>
      </c>
    </row>
    <row r="26" spans="1:41" x14ac:dyDescent="0.25">
      <c r="Q26" s="11">
        <v>1</v>
      </c>
      <c r="R26" s="11">
        <v>1</v>
      </c>
      <c r="S26" t="str">
        <f>[2]!obMake("periodFactors", "double[]",Q26:R26 )</f>
        <v>periodFactors 
[7328]</v>
      </c>
      <c r="U26" t="s">
        <v>36</v>
      </c>
      <c r="W26">
        <f>[2]!obGet([2]!obCall("",$D$30,"getTime",[2]!obMake("","int",W25)))</f>
        <v>0.5</v>
      </c>
      <c r="X26">
        <f>[2]!obGet([2]!obCall("",$D$30,"getTime",[2]!obMake("","int",X25)))</f>
        <v>1</v>
      </c>
      <c r="Y26">
        <f>[2]!obGet([2]!obCall("",$D$30,"getTime",[2]!obMake("","int",Y25)))</f>
        <v>1.5</v>
      </c>
      <c r="Z26">
        <f>[2]!obGet([2]!obCall("",$D$30,"getTime",[2]!obMake("","int",Z25)))</f>
        <v>2</v>
      </c>
      <c r="AA26">
        <f>[2]!obGet([2]!obCall("",$D$30,"getTime",[2]!obMake("","int",AA25)))</f>
        <v>2.5</v>
      </c>
      <c r="AB26">
        <f>[2]!obGet([2]!obCall("",$D$30,"getTime",[2]!obMake("","int",AB25)))</f>
        <v>3</v>
      </c>
      <c r="AC26">
        <f>[2]!obGet([2]!obCall("",$D$30,"getTime",[2]!obMake("","int",AC25)))</f>
        <v>3.5</v>
      </c>
      <c r="AD26">
        <f>[2]!obGet([2]!obCall("",$D$30,"getTime",[2]!obMake("","int",AD25)))</f>
        <v>4</v>
      </c>
      <c r="AE26">
        <f>[2]!obGet([2]!obCall("",$D$30,"getTime",[2]!obMake("","int",AE25)))</f>
        <v>4.5</v>
      </c>
      <c r="AF26">
        <f>[2]!obGet([2]!obCall("",$D$30,"getTime",[2]!obMake("","int",AF25)))</f>
        <v>5</v>
      </c>
      <c r="AG26">
        <f>[2]!obGet([2]!obCall("",$D$30,"getTime",[2]!obMake("","int",AG25)))</f>
        <v>5.5</v>
      </c>
      <c r="AH26">
        <f>[2]!obGet([2]!obCall("",$D$30,"getTime",[2]!obMake("","int",AH25)))</f>
        <v>6</v>
      </c>
      <c r="AI26">
        <f>[2]!obGet([2]!obCall("",$D$30,"getTime",[2]!obMake("","int",AI25)))</f>
        <v>6.5</v>
      </c>
      <c r="AJ26">
        <f>[2]!obGet([2]!obCall("",$D$30,"getTime",[2]!obMake("","int",AJ25)))</f>
        <v>7</v>
      </c>
      <c r="AK26">
        <f>[2]!obGet([2]!obCall("",$D$30,"getTime",[2]!obMake("","int",AK25)))</f>
        <v>7.5</v>
      </c>
      <c r="AL26">
        <f>[2]!obGet([2]!obCall("",$D$30,"getTime",[2]!obMake("","int",AL25)))</f>
        <v>8</v>
      </c>
      <c r="AM26">
        <f>[2]!obGet([2]!obCall("",$D$30,"getTime",[2]!obMake("","int",AM25)))</f>
        <v>8.5</v>
      </c>
      <c r="AN26">
        <f>[2]!obGet([2]!obCall("",$D$30,"getTime",[2]!obMake("","int",AN25)))</f>
        <v>9</v>
      </c>
      <c r="AO26">
        <f>[2]!obGet([2]!obCall("",$D$30,"getTime",[2]!obMake("","int",AO25)))</f>
        <v>9.5</v>
      </c>
    </row>
    <row r="27" spans="1:41" x14ac:dyDescent="0.25">
      <c r="D27" s="9" t="s">
        <v>27</v>
      </c>
      <c r="G27" s="9" t="s">
        <v>26</v>
      </c>
      <c r="Q27" s="11">
        <v>0</v>
      </c>
      <c r="R27" s="11">
        <v>0</v>
      </c>
      <c r="S27" t="str">
        <f>[2]!obMake("coupons", "double[]",Q27:R27 )</f>
        <v>coupons 
[7329]</v>
      </c>
      <c r="U27" t="s">
        <v>45</v>
      </c>
      <c r="W27">
        <f>[2]!obGet([2]!obCall("", W24,"getRealizations",  ))</f>
        <v>3.5880575902361413E-2</v>
      </c>
      <c r="X27">
        <f>[2]!obGet([2]!obCall("", X24,"getRealizations",  ))</f>
        <v>3.9155698552943492E-2</v>
      </c>
      <c r="Y27">
        <f>[2]!obGet([2]!obCall("", Y24,"getRealizations",  ))</f>
        <v>4.8934303792665536E-2</v>
      </c>
      <c r="Z27">
        <f>[2]!obGet([2]!obCall("", Z24,"getRealizations",  ))</f>
        <v>5.6540802862258085E-2</v>
      </c>
      <c r="AA27">
        <f>[2]!obGet([2]!obCall("", AA24,"getRealizations",  ))</f>
        <v>5.9893697391905913E-2</v>
      </c>
      <c r="AB27" t="e">
        <f>[2]!obGet([2]!obCall("", AB24,"getRealizations",  ))</f>
        <v>#VALUE!</v>
      </c>
      <c r="AC27" t="e">
        <f>[2]!obGet([2]!obCall("", AC24,"getRealizations",  ))</f>
        <v>#VALUE!</v>
      </c>
      <c r="AD27" t="e">
        <f>[2]!obGet([2]!obCall("", AD24,"getRealizations",  ))</f>
        <v>#VALUE!</v>
      </c>
      <c r="AE27">
        <f>[2]!obGet([2]!obCall("", AE24,"getRealizations",  ))</f>
        <v>0.1018554571424711</v>
      </c>
      <c r="AF27" t="e">
        <f>[2]!obGet([2]!obCall("", AF24,"getRealizations",  ))</f>
        <v>#VALUE!</v>
      </c>
      <c r="AG27" t="e">
        <f>[2]!obGet([2]!obCall("", AG24,"getRealizations",  ))</f>
        <v>#VALUE!</v>
      </c>
      <c r="AH27" t="e">
        <f>[2]!obGet([2]!obCall("", AH24,"getRealizations",  ))</f>
        <v>#VALUE!</v>
      </c>
      <c r="AI27">
        <f>[2]!obGet([2]!obCall("", AI24,"getRealizations",  ))</f>
        <v>0.24612696907811152</v>
      </c>
      <c r="AJ27" t="e">
        <f>[2]!obGet([2]!obCall("", AJ24,"getRealizations",  ))</f>
        <v>#VALUE!</v>
      </c>
      <c r="AK27">
        <f>[2]!obGet([2]!obCall("", AK24,"getRealizations",  ))</f>
        <v>0.39897281576910143</v>
      </c>
      <c r="AL27">
        <f>[2]!obGet([2]!obCall("", AL24,"getRealizations",  ))</f>
        <v>0.50395363852863784</v>
      </c>
      <c r="AM27">
        <f>[2]!obGet([2]!obCall("", AM24,"getRealizations",  ))</f>
        <v>0.63398461761419511</v>
      </c>
      <c r="AN27">
        <f>[2]!obGet([2]!obCall("", AN24,"getRealizations",  ))</f>
        <v>0.79405055421236037</v>
      </c>
      <c r="AO27">
        <f>[2]!obGet([2]!obCall("", AO24,"getRealizations",  ))</f>
        <v>1</v>
      </c>
    </row>
    <row r="28" spans="1:41" x14ac:dyDescent="0.25">
      <c r="S28" s="10" t="s">
        <v>19</v>
      </c>
      <c r="U28" t="s">
        <v>47</v>
      </c>
      <c r="W28">
        <f>[2]!obGet([2]!obCall("", W24, "getAverage"))</f>
        <v>4.3812030972052378E-2</v>
      </c>
      <c r="X28">
        <f>[2]!obGet([2]!obCall("", X24, "getAverage"))</f>
        <v>4.8102799155108594E-2</v>
      </c>
      <c r="Y28">
        <f>[2]!obGet([2]!obCall("", Y24, "getAverage"))</f>
        <v>5.9938670304721074E-2</v>
      </c>
      <c r="Z28">
        <f>[2]!obGet([2]!obCall("", Z24, "getAverage"))</f>
        <v>6.8666879397555378E-2</v>
      </c>
      <c r="AA28">
        <f>[2]!obGet([2]!obCall("", AA24, "getAverage"))</f>
        <v>7.1821426056005458E-2</v>
      </c>
      <c r="AB28" t="e">
        <f>[2]!obGet([2]!obCall("", AB24, "getAverage"))</f>
        <v>#VALUE!</v>
      </c>
      <c r="AC28" t="e">
        <f>[2]!obGet([2]!obCall("", AC24, "getAverage"))</f>
        <v>#VALUE!</v>
      </c>
      <c r="AD28" t="e">
        <f>[2]!obGet([2]!obCall("", AD24, "getAverage"))</f>
        <v>#VALUE!</v>
      </c>
      <c r="AE28">
        <f>[2]!obGet([2]!obCall("", AE24, "getAverage"))</f>
        <v>0.11600583570170521</v>
      </c>
      <c r="AF28" t="e">
        <f>[2]!obGet([2]!obCall("", AF24, "getAverage"))</f>
        <v>#VALUE!</v>
      </c>
      <c r="AG28" t="e">
        <f>[2]!obGet([2]!obCall("", AG24, "getAverage"))</f>
        <v>#VALUE!</v>
      </c>
      <c r="AH28" t="e">
        <f>[2]!obGet([2]!obCall("", AH24, "getAverage"))</f>
        <v>#VALUE!</v>
      </c>
      <c r="AI28" t="e">
        <f>[2]!obGet([2]!obCall("", AI24, "getAverage"))</f>
        <v>#VALUE!</v>
      </c>
      <c r="AJ28" t="e">
        <f>[2]!obGet([2]!obCall("", AJ24, "getAverage"))</f>
        <v>#VALUE!</v>
      </c>
    </row>
    <row r="29" spans="1:41" x14ac:dyDescent="0.25">
      <c r="D29" s="10" t="s">
        <v>19</v>
      </c>
      <c r="G29" s="10" t="s">
        <v>19</v>
      </c>
      <c r="S29" t="str">
        <f>[2]!obMake("couponBond", obLibs&amp;"main.net.finmath.antonsporrer.masterthesis.montecarlo.interestrate.products.CouponBond",S25:S27)</f>
        <v>couponBond 
[9362]</v>
      </c>
    </row>
    <row r="30" spans="1:41" x14ac:dyDescent="0.25">
      <c r="D30" t="str">
        <f>[2]!obCall("correlatedHWModel",  I16, "getUnderlyingModel")</f>
        <v>correlatedHWModel 
[8777]</v>
      </c>
      <c r="G30" t="str">
        <f>[2]!obCall("correlatedCIRModel", I16, "getIntensityModel")</f>
        <v>correlatedCIRModel 
[8234]</v>
      </c>
    </row>
    <row r="31" spans="1:41" x14ac:dyDescent="0.25">
      <c r="S31" s="9" t="s">
        <v>49</v>
      </c>
      <c r="U31" t="s">
        <v>50</v>
      </c>
    </row>
    <row r="33" spans="4:101" x14ac:dyDescent="0.25">
      <c r="S33" s="10" t="s">
        <v>2</v>
      </c>
      <c r="U33" t="s">
        <v>35</v>
      </c>
      <c r="V33" t="str">
        <f>[2]!obCall("rvCCB", $S$38, "getValue", [2]!obMake("", "double", V35), $D$30)</f>
        <v>rvCCB 
[9283]</v>
      </c>
      <c r="W33" t="str">
        <f>[2]!obCall("rvCCB", $S$38, "getValue", [2]!obMake("", "double", W35), $D$30)</f>
        <v>rvCCB 
[9287]</v>
      </c>
      <c r="X33" t="str">
        <f>[2]!obCall("rvCCB", $S$38, "getValue", [2]!obMake("", "double", X35), $D$30)</f>
        <v>rvCCB 
[9291]</v>
      </c>
      <c r="Y33" t="str">
        <f>[2]!obCall("rvCCB", $S$38, "getValue", [2]!obMake("", "double", Y35), $D$30)</f>
        <v>rvCCB 
[9295]</v>
      </c>
      <c r="Z33" t="str">
        <f>[2]!obCall("rvCCB", $S$38, "getValue", [2]!obMake("", "double", Z35), $D$30)</f>
        <v>rvCCB 
[9299]</v>
      </c>
      <c r="AA33" t="str">
        <f>[2]!obCall("rvCCB", $S$38, "getValue", [2]!obMake("", "double", AA35), $D$30)</f>
        <v>rvCCB 
[9303]</v>
      </c>
      <c r="AB33" t="str">
        <f>[2]!obCall("rvCCB", $S$38, "getValue", [2]!obMake("", "double", AB35), $D$30)</f>
        <v>rvCCB 
[9307]</v>
      </c>
      <c r="AC33" t="str">
        <f>[2]!obCall("rvCCB", $S$38, "getValue", [2]!obMake("", "double", AC35), $D$30)</f>
        <v>rvCCB 
[9311]</v>
      </c>
      <c r="AD33" t="str">
        <f>[2]!obCall("rvCCB", $S$38, "getValue", [2]!obMake("", "double", AD35), $D$30)</f>
        <v>rvCCB 
[9315]</v>
      </c>
      <c r="AE33" t="str">
        <f>[2]!obCall("rvCCB", $S$38, "getValue", [2]!obMake("", "double", AE35), $D$30)</f>
        <v>rvCCB 
[9319]</v>
      </c>
      <c r="AF33" t="str">
        <f>[2]!obCall("rvCCB", $S$38, "getValue", [2]!obMake("", "double", AF35), $D$30)</f>
        <v>rvCCB 
[9323]</v>
      </c>
      <c r="AG33" t="str">
        <f>[2]!obCall("rvCCB", $S$38, "getValue", [2]!obMake("", "double", AG35), $D$30)</f>
        <v>rvCCB 
[9327]</v>
      </c>
      <c r="AH33" t="str">
        <f>[2]!obCall("rvCCB", $S$38, "getValue", [2]!obMake("", "double", AH35), $D$30)</f>
        <v>rvCCB 
[9331]</v>
      </c>
      <c r="AI33" t="str">
        <f>[2]!obCall("rvCCB", $S$38, "getValue", [2]!obMake("", "double", AI35), $D$30)</f>
        <v>rvCCB 
[9335]</v>
      </c>
      <c r="AJ33" t="str">
        <f>[2]!obCall("rvCCB", $S$38, "getValue", [2]!obMake("", "double", AJ35), $D$30)</f>
        <v>rvCCB 
[9339]</v>
      </c>
      <c r="AK33" t="str">
        <f>[2]!obCall("rvCCB", $S$38, "getValue", [2]!obMake("", "double", AK35), $D$30)</f>
        <v>rvCCB 
[9343]</v>
      </c>
      <c r="AL33" t="str">
        <f>[2]!obCall("rvCCB", $S$38, "getValue", [2]!obMake("", "double", AL35), $D$30)</f>
        <v>rvCCB 
[9347]</v>
      </c>
      <c r="AM33" t="str">
        <f>[2]!obCall("rvCCB", $S$38, "getValue", [2]!obMake("", "double", AM35), $D$30)</f>
        <v>rvCCB 
[9351]</v>
      </c>
      <c r="AN33" t="str">
        <f>[2]!obCall("rvCCB", $S$38, "getValue", [2]!obMake("", "double", AN35), $D$30)</f>
        <v>rvCCB 
[9355]</v>
      </c>
      <c r="AO33" t="str">
        <f>[2]!obCall("rvCCB", $S$38, "getValue", [2]!obMake("", "double", AO35), $D$30)</f>
        <v>rvCCB 
[9359]</v>
      </c>
    </row>
    <row r="34" spans="4:101" x14ac:dyDescent="0.25">
      <c r="Q34" s="11">
        <v>5</v>
      </c>
      <c r="R34" s="11">
        <v>9.5</v>
      </c>
      <c r="S34" t="str">
        <f>[2]!obMake("paymentDatesCCB", "double[]",Q34:R34 )</f>
        <v>paymentDatesCCB 
[7327]</v>
      </c>
      <c r="U34" t="s">
        <v>28</v>
      </c>
      <c r="V34">
        <v>0</v>
      </c>
      <c r="W34">
        <v>1</v>
      </c>
      <c r="X34">
        <v>2</v>
      </c>
      <c r="Y34">
        <v>3</v>
      </c>
      <c r="Z34">
        <v>4</v>
      </c>
      <c r="AA34">
        <v>5</v>
      </c>
      <c r="AB34">
        <v>6</v>
      </c>
      <c r="AC34">
        <v>7</v>
      </c>
      <c r="AD34">
        <v>8</v>
      </c>
      <c r="AE34">
        <v>9</v>
      </c>
      <c r="AF34">
        <v>10</v>
      </c>
      <c r="AG34">
        <v>11</v>
      </c>
      <c r="AH34">
        <v>12</v>
      </c>
      <c r="AI34">
        <v>13</v>
      </c>
      <c r="AJ34">
        <v>14</v>
      </c>
      <c r="AK34">
        <v>15</v>
      </c>
      <c r="AL34">
        <v>16</v>
      </c>
      <c r="AM34">
        <v>17</v>
      </c>
      <c r="AN34">
        <v>18</v>
      </c>
      <c r="AO34">
        <v>19</v>
      </c>
    </row>
    <row r="35" spans="4:101" x14ac:dyDescent="0.25">
      <c r="Q35" s="11">
        <v>1</v>
      </c>
      <c r="R35" s="11">
        <v>1</v>
      </c>
      <c r="S35" t="str">
        <f>[2]!obMake("periodFactorsCCB", "double[]",Q35:R35 )</f>
        <v>periodFactorsCCB 
[7337]</v>
      </c>
      <c r="U35" t="s">
        <v>36</v>
      </c>
      <c r="V35">
        <f>[2]!obGet([2]!obCall("",$D$30,"getTime",[2]!obMake("","int",V34)))</f>
        <v>0</v>
      </c>
      <c r="W35">
        <f>[2]!obGet([2]!obCall("",$D$30,"getTime",[2]!obMake("","int",W34)))</f>
        <v>0.5</v>
      </c>
      <c r="X35">
        <f>[2]!obGet([2]!obCall("",$D$30,"getTime",[2]!obMake("","int",X34)))</f>
        <v>1</v>
      </c>
      <c r="Y35">
        <f>[2]!obGet([2]!obCall("",$D$30,"getTime",[2]!obMake("","int",Y34)))</f>
        <v>1.5</v>
      </c>
      <c r="Z35">
        <f>[2]!obGet([2]!obCall("",$D$30,"getTime",[2]!obMake("","int",Z34)))</f>
        <v>2</v>
      </c>
      <c r="AA35">
        <f>[2]!obGet([2]!obCall("",$D$30,"getTime",[2]!obMake("","int",AA34)))</f>
        <v>2.5</v>
      </c>
      <c r="AB35">
        <f>[2]!obGet([2]!obCall("",$D$30,"getTime",[2]!obMake("","int",AB34)))</f>
        <v>3</v>
      </c>
      <c r="AC35">
        <f>[2]!obGet([2]!obCall("",$D$30,"getTime",[2]!obMake("","int",AC34)))</f>
        <v>3.5</v>
      </c>
      <c r="AD35">
        <f>[2]!obGet([2]!obCall("",$D$30,"getTime",[2]!obMake("","int",AD34)))</f>
        <v>4</v>
      </c>
      <c r="AE35">
        <f>[2]!obGet([2]!obCall("",$D$30,"getTime",[2]!obMake("","int",AE34)))</f>
        <v>4.5</v>
      </c>
      <c r="AF35">
        <f>[2]!obGet([2]!obCall("",$D$30,"getTime",[2]!obMake("","int",AF34)))</f>
        <v>5</v>
      </c>
      <c r="AG35">
        <f>[2]!obGet([2]!obCall("",$D$30,"getTime",[2]!obMake("","int",AG34)))</f>
        <v>5.5</v>
      </c>
      <c r="AH35">
        <f>[2]!obGet([2]!obCall("",$D$30,"getTime",[2]!obMake("","int",AH34)))</f>
        <v>6</v>
      </c>
      <c r="AI35">
        <f>[2]!obGet([2]!obCall("",$D$30,"getTime",[2]!obMake("","int",AI34)))</f>
        <v>6.5</v>
      </c>
      <c r="AJ35">
        <f>[2]!obGet([2]!obCall("",$D$30,"getTime",[2]!obMake("","int",AJ34)))</f>
        <v>7</v>
      </c>
      <c r="AK35">
        <f>[2]!obGet([2]!obCall("",$D$30,"getTime",[2]!obMake("","int",AK34)))</f>
        <v>7.5</v>
      </c>
      <c r="AL35">
        <f>[2]!obGet([2]!obCall("",$D$30,"getTime",[2]!obMake("","int",AL34)))</f>
        <v>8</v>
      </c>
      <c r="AM35">
        <f>[2]!obGet([2]!obCall("",$D$30,"getTime",[2]!obMake("","int",AM34)))</f>
        <v>8.5</v>
      </c>
      <c r="AN35">
        <f>[2]!obGet([2]!obCall("",$D$30,"getTime",[2]!obMake("","int",AN34)))</f>
        <v>9</v>
      </c>
      <c r="AO35">
        <f>[2]!obGet([2]!obCall("",$D$30,"getTime",[2]!obMake("","int",AO34)))</f>
        <v>9.5</v>
      </c>
    </row>
    <row r="36" spans="4:101" x14ac:dyDescent="0.25">
      <c r="D36" s="14" t="s">
        <v>42</v>
      </c>
      <c r="G36" s="14" t="s">
        <v>48</v>
      </c>
      <c r="Q36" s="11">
        <v>1</v>
      </c>
      <c r="R36" s="11">
        <v>0</v>
      </c>
      <c r="S36" t="str">
        <f>[2]!obMake("couponsCCB", "double[]",Q36:R36 )</f>
        <v>couponsCCB 
[7339]</v>
      </c>
      <c r="U36" t="s">
        <v>45</v>
      </c>
      <c r="V36">
        <f>[2]!obGet([2]!obCall("", V33,"getRealizations",  ))</f>
        <v>0.3132325779667352</v>
      </c>
      <c r="W36">
        <f>[2]!obGet([2]!obCall("", W33,"getRealizations",  ))</f>
        <v>0.33220734124897311</v>
      </c>
      <c r="X36">
        <f>[2]!obGet([2]!obCall("", X33,"getRealizations",  ))</f>
        <v>0.41157691414914876</v>
      </c>
      <c r="Y36">
        <f>[2]!obGet([2]!obCall("", Y33,"getRealizations",  ))</f>
        <v>0.44246724716096186</v>
      </c>
      <c r="Z36">
        <f>[2]!obGet([2]!obCall("", Z33,"getRealizations",  ))</f>
        <v>0.48352555600816799</v>
      </c>
      <c r="AA36">
        <f>[2]!obGet([2]!obCall("", AA33,"getRealizations",  ))</f>
        <v>0.52786351233083195</v>
      </c>
      <c r="AB36">
        <f>[2]!obGet([2]!obCall("", AB33,"getRealizations",  ))</f>
        <v>0.55639168472179912</v>
      </c>
      <c r="AC36">
        <f>[2]!obGet([2]!obCall("", AC33,"getRealizations",  ))</f>
        <v>0.66463170800246107</v>
      </c>
      <c r="AD36">
        <f>[2]!obGet([2]!obCall("", AD33,"getRealizations",  ))</f>
        <v>0.78559724497896233</v>
      </c>
      <c r="AE36">
        <f>[2]!obGet([2]!obCall("", AE33,"getRealizations",  ))</f>
        <v>0.92615938132134601</v>
      </c>
      <c r="AF36">
        <f>[2]!obGet([2]!obCall("", AF33,"getRealizations",  ))</f>
        <v>1.1472677288713882</v>
      </c>
      <c r="AG36">
        <f>[2]!obGet([2]!obCall("", AG33,"getRealizations",  ))</f>
        <v>0.17802443387957026</v>
      </c>
      <c r="AH36">
        <f>[2]!obGet([2]!obCall("", AH33,"getRealizations",  ))</f>
        <v>0.21042605786794541</v>
      </c>
      <c r="AI36">
        <f>[2]!obGet([2]!obCall("", AI33,"getRealizations",  ))</f>
        <v>0.24227736496642169</v>
      </c>
      <c r="AJ36">
        <f>[2]!obGet([2]!obCall("", AJ33,"getRealizations",  ))</f>
        <v>0.32563105175533558</v>
      </c>
      <c r="AK36">
        <f>[2]!obGet([2]!obCall("", AK33,"getRealizations",  ))</f>
        <v>0.39283637829899282</v>
      </c>
      <c r="AL36">
        <f>[2]!obGet([2]!obCall("", AL33,"getRealizations",  ))</f>
        <v>0.52375225595104236</v>
      </c>
      <c r="AM36">
        <f>[2]!obGet([2]!obCall("", AM33,"getRealizations",  ))</f>
        <v>0.66004059000004922</v>
      </c>
      <c r="AN36">
        <f>[2]!obGet([2]!obCall("", AN33,"getRealizations",  ))</f>
        <v>0.80293631088223993</v>
      </c>
      <c r="AO36">
        <f>[2]!obGet([2]!obCall("", AO33,"getRealizations",  ))</f>
        <v>1</v>
      </c>
    </row>
    <row r="37" spans="4:101" x14ac:dyDescent="0.25">
      <c r="D37" t="str">
        <f>[2]!obCall("hwProcess",D30, "getProcess")</f>
        <v>hwProcess 
[8880]</v>
      </c>
      <c r="G37" t="str">
        <f>[2]!obCall("cirProcess",G30, "getProcess")</f>
        <v>cirProcess 
[8271]</v>
      </c>
      <c r="S37" s="10" t="s">
        <v>19</v>
      </c>
      <c r="U37" t="s">
        <v>47</v>
      </c>
      <c r="V37">
        <f>[2]!obGet([2]!obCall("", V33, "getAverage"))</f>
        <v>0.3132325779667352</v>
      </c>
      <c r="W37">
        <f>[2]!obGet([2]!obCall("", W33, "getAverage"))</f>
        <v>0.33642400344753925</v>
      </c>
      <c r="X37">
        <f>[2]!obGet([2]!obCall("", X33, "getAverage"))</f>
        <v>0.3690276244700329</v>
      </c>
      <c r="Y37">
        <f>[2]!obGet([2]!obCall("", Y33, "getAverage"))</f>
        <v>0.46112406251985832</v>
      </c>
      <c r="Z37">
        <f>[2]!obGet([2]!obCall("", Z33, "getAverage"))</f>
        <v>0.53366167234891937</v>
      </c>
      <c r="AA37">
        <f>[2]!obGet([2]!obCall("", AA33, "getAverage"))</f>
        <v>0.55668154191767749</v>
      </c>
      <c r="AB37">
        <f>[2]!obGet([2]!obCall("", AB33, "getAverage"))</f>
        <v>0.60860109930313999</v>
      </c>
      <c r="AC37">
        <f>[2]!obGet([2]!obCall("", AC33, "getAverage"))</f>
        <v>0.67786683410789994</v>
      </c>
      <c r="AD37">
        <f>[2]!obGet([2]!obCall("", AD33, "getAverage"))</f>
        <v>0.79124188986008159</v>
      </c>
      <c r="AE37">
        <f>[2]!obGet([2]!obCall("", AE33, "getAverage"))</f>
        <v>0.93604605954378139</v>
      </c>
      <c r="AF37">
        <f>[2]!obGet([2]!obCall("", AF33, "getAverage"))</f>
        <v>1.1409747023277494</v>
      </c>
      <c r="AG37">
        <f>[2]!obGet([2]!obCall("", AG33, "getAverage"))</f>
        <v>0.17882202673366951</v>
      </c>
      <c r="AH37">
        <f>[2]!obGet([2]!obCall("", AH33, "getAverage"))</f>
        <v>0.22194965299584354</v>
      </c>
      <c r="AI37">
        <f>[2]!obGet([2]!obCall("", AI33, "getAverage"))</f>
        <v>0.27632503780477136</v>
      </c>
      <c r="AJ37">
        <f>[2]!obGet([2]!obCall("", AJ33, "getAverage"))</f>
        <v>0.34478459190716848</v>
      </c>
      <c r="AK37">
        <f>[2]!obGet([2]!obCall("", AK33, "getAverage"))</f>
        <v>0.42826656974582861</v>
      </c>
      <c r="AL37">
        <f>[2]!obGet([2]!obCall("", AL33, "getAverage"))</f>
        <v>0.53548923661396142</v>
      </c>
      <c r="AM37">
        <f>[2]!obGet([2]!obCall("", AM33, "getAverage"))</f>
        <v>0.65736100895863425</v>
      </c>
      <c r="AN37">
        <f>[2]!obGet([2]!obCall("", AN33, "getAverage"))</f>
        <v>0.81065426656561768</v>
      </c>
      <c r="AO37">
        <f>[2]!obGet([2]!obCall("", AO33, "getAverage"))</f>
        <v>1</v>
      </c>
    </row>
    <row r="38" spans="4:101" x14ac:dyDescent="0.25">
      <c r="S38" t="str">
        <f>[2]!obMake("couponBond", obLibs&amp;"main.net.finmath.antonsporrer.masterthesis.montecarlo.interestrate.products.conditionalproducts.ConditionalCouponBond",S34:S36)</f>
        <v>couponBond 
[9239]</v>
      </c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</row>
    <row r="39" spans="4:101" x14ac:dyDescent="0.25">
      <c r="D39" s="14" t="s">
        <v>33</v>
      </c>
      <c r="G39" s="14" t="s">
        <v>33</v>
      </c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</row>
    <row r="40" spans="4:101" x14ac:dyDescent="0.25">
      <c r="D40" t="str">
        <f>[2]!obCall("hwBrownianMotion",D37, "getBrownianMotion")</f>
        <v>hwBrownianMotion 
[8881]</v>
      </c>
      <c r="G40" t="str">
        <f>[2]!obCall("cirBrownianMotion",G37, "getBrownianMotion")</f>
        <v>cirBrownianMotion 
[8272]</v>
      </c>
    </row>
    <row r="41" spans="4:101" x14ac:dyDescent="0.25">
      <c r="U41" s="9" t="s">
        <v>34</v>
      </c>
    </row>
    <row r="42" spans="4:101" x14ac:dyDescent="0.25">
      <c r="U42" t="str">
        <f>[2]!obMake("meanReversionArrayHW", "double[]",V42:AO42)</f>
        <v>meanReversionArrayHW 
[7335]</v>
      </c>
      <c r="V42" s="11">
        <v>0.05</v>
      </c>
      <c r="W42" s="11">
        <v>0.05</v>
      </c>
      <c r="X42" s="11">
        <v>0.05</v>
      </c>
      <c r="Y42" s="11">
        <v>0.05</v>
      </c>
      <c r="Z42" s="11">
        <v>0.05</v>
      </c>
      <c r="AA42" s="11">
        <v>0.05</v>
      </c>
      <c r="AB42" s="11">
        <v>0.05</v>
      </c>
      <c r="AC42" s="11">
        <v>0.05</v>
      </c>
      <c r="AD42" s="11">
        <v>0.05</v>
      </c>
      <c r="AE42" s="11">
        <v>0.05</v>
      </c>
      <c r="AF42" s="11">
        <v>0.05</v>
      </c>
      <c r="AG42" s="11">
        <v>0.05</v>
      </c>
      <c r="AH42" s="11">
        <v>0.05</v>
      </c>
      <c r="AI42" s="11">
        <v>0.05</v>
      </c>
      <c r="AJ42" s="11">
        <v>0.05</v>
      </c>
      <c r="AK42" s="11">
        <v>0.05</v>
      </c>
      <c r="AL42" s="11">
        <v>0.05</v>
      </c>
      <c r="AM42" s="11">
        <v>0.05</v>
      </c>
      <c r="AN42" s="11">
        <v>0.05</v>
      </c>
      <c r="AO42" s="11">
        <v>0.05</v>
      </c>
    </row>
    <row r="43" spans="4:101" x14ac:dyDescent="0.25">
      <c r="U43" t="str">
        <f>[2]!obMake("volatilitesArrayHW", "double[]",V43:AO43)</f>
        <v>volatilitesArrayHW 
[7338]</v>
      </c>
      <c r="V43" s="11">
        <v>0.03</v>
      </c>
      <c r="W43" s="11">
        <v>0.03</v>
      </c>
      <c r="X43" s="11">
        <v>0.03</v>
      </c>
      <c r="Y43" s="11">
        <v>0.03</v>
      </c>
      <c r="Z43" s="11">
        <v>0.03</v>
      </c>
      <c r="AA43" s="11">
        <v>0.03</v>
      </c>
      <c r="AB43" s="11">
        <v>0.03</v>
      </c>
      <c r="AC43" s="11">
        <v>0.03</v>
      </c>
      <c r="AD43" s="11">
        <v>0.03</v>
      </c>
      <c r="AE43" s="11">
        <v>0.03</v>
      </c>
      <c r="AF43" s="11">
        <v>0.03</v>
      </c>
      <c r="AG43" s="11">
        <v>0.03</v>
      </c>
      <c r="AH43" s="11">
        <v>0.03</v>
      </c>
      <c r="AI43" s="11">
        <v>0.03</v>
      </c>
      <c r="AJ43" s="11">
        <v>0.03</v>
      </c>
      <c r="AK43" s="11">
        <v>0.03</v>
      </c>
      <c r="AL43" s="11">
        <v>0.03</v>
      </c>
      <c r="AM43" s="11">
        <v>0.03</v>
      </c>
      <c r="AN43" s="11">
        <v>0.03</v>
      </c>
      <c r="AO43" s="11">
        <v>0.03</v>
      </c>
    </row>
    <row r="44" spans="4:101" x14ac:dyDescent="0.25">
      <c r="D44" s="9" t="s">
        <v>40</v>
      </c>
      <c r="U44" t="str">
        <f>[2]!obMake("forwardRateArrayHW", "double[]",V44:Z44)</f>
        <v>forwardRateArrayHW 
[7342]</v>
      </c>
      <c r="V44" s="11">
        <v>0.2</v>
      </c>
      <c r="W44" s="11">
        <v>0.5</v>
      </c>
      <c r="X44" s="11">
        <v>0.1</v>
      </c>
      <c r="Y44" s="11">
        <v>0.5</v>
      </c>
      <c r="Z44" s="11">
        <v>0.1</v>
      </c>
    </row>
    <row r="45" spans="4:101" x14ac:dyDescent="0.25">
      <c r="J45" s="9"/>
    </row>
    <row r="46" spans="4:101" x14ac:dyDescent="0.25">
      <c r="D46" s="10" t="s">
        <v>19</v>
      </c>
    </row>
    <row r="47" spans="4:101" x14ac:dyDescent="0.25">
      <c r="D47" t="str">
        <f>[2]!obMake("hwTSMMCSimulation", obLibs&amp;"net.finmath.montecarlo.interestrate.TermStructureModelMonteCarloSimulation", D30)</f>
        <v>hwTSMMCSimulation 
[9126]</v>
      </c>
      <c r="U47" t="s">
        <v>31</v>
      </c>
    </row>
    <row r="48" spans="4:101" x14ac:dyDescent="0.25">
      <c r="U48" t="s">
        <v>30</v>
      </c>
      <c r="V48" t="str">
        <f>[2]!obCall("processValue",  $D$30, "getProcessValue", [2]!obMake("", "int",V49),[2]!obMake("", "int",0))</f>
        <v>processValue 
[9069]</v>
      </c>
      <c r="W48" t="str">
        <f>[2]!obCall("processValue",  $D$30, "getProcessValue", [2]!obMake("", "int",W49),[2]!obMake("", "int",0))</f>
        <v>processValue 
[8930]</v>
      </c>
      <c r="X48" t="str">
        <f>[2]!obCall("processValue",  $D$30, "getProcessValue", [2]!obMake("", "int",X49),[2]!obMake("", "int",0))</f>
        <v>processValue 
[9051]</v>
      </c>
      <c r="Y48" t="str">
        <f>[2]!obCall("processValue",  $D$30, "getProcessValue", [2]!obMake("", "int",Y49),[2]!obMake("", "int",0))</f>
        <v>processValue 
[9005]</v>
      </c>
      <c r="Z48" t="str">
        <f>[2]!obCall("processValue",  $D$30, "getProcessValue", [2]!obMake("", "int",Z49),[2]!obMake("", "int",0))</f>
        <v>processValue 
[9023]</v>
      </c>
      <c r="AA48" t="str">
        <f>[2]!obCall("processValue",  $D$30, "getProcessValue", [2]!obMake("", "int",AA49),[2]!obMake("", "int",0))</f>
        <v>processValue 
[9082]</v>
      </c>
      <c r="AB48" t="str">
        <f>[2]!obCall("processValue",  $D$30, "getProcessValue", [2]!obMake("", "int",AB49),[2]!obMake("", "int",0))</f>
        <v>processValue 
[8837]</v>
      </c>
      <c r="AC48" t="str">
        <f>[2]!obCall("processValue",  $D$30, "getProcessValue", [2]!obMake("", "int",AC49),[2]!obMake("", "int",0))</f>
        <v>processValue 
[9159]</v>
      </c>
      <c r="AD48" t="str">
        <f>[2]!obCall("processValue",  $D$30, "getProcessValue", [2]!obMake("", "int",AD49),[2]!obMake("", "int",0))</f>
        <v>processValue 
[8856]</v>
      </c>
      <c r="AE48" t="str">
        <f>[2]!obCall("processValue",  $D$30, "getProcessValue", [2]!obMake("", "int",AE49),[2]!obMake("", "int",0))</f>
        <v>processValue 
[9129]</v>
      </c>
      <c r="AF48" t="str">
        <f>[2]!obCall("processValue",  $D$30, "getProcessValue", [2]!obMake("", "int",AF49),[2]!obMake("", "int",0))</f>
        <v>processValue 
[8811]</v>
      </c>
      <c r="AG48" t="str">
        <f>[2]!obCall("processValue",  $D$30, "getProcessValue", [2]!obMake("", "int",AG49),[2]!obMake("", "int",0))</f>
        <v>processValue 
[8934]</v>
      </c>
      <c r="AH48" t="str">
        <f>[2]!obCall("processValue",  $D$30, "getProcessValue", [2]!obMake("", "int",AH49),[2]!obMake("", "int",0))</f>
        <v>processValue 
[9037]</v>
      </c>
      <c r="AI48" t="str">
        <f>[2]!obCall("processValue",  $D$30, "getProcessValue", [2]!obMake("", "int",AI49),[2]!obMake("", "int",0))</f>
        <v>processValue 
[8904]</v>
      </c>
      <c r="AJ48" t="str">
        <f>[2]!obCall("processValue",  $D$30, "getProcessValue", [2]!obMake("", "int",AJ49),[2]!obMake("", "int",0))</f>
        <v>processValue 
[8950]</v>
      </c>
      <c r="AK48" t="str">
        <f>[2]!obCall("processValue",  $D$30, "getProcessValue", [2]!obMake("", "int",AK49),[2]!obMake("", "int",0))</f>
        <v>processValue 
[9144]</v>
      </c>
      <c r="AL48" t="str">
        <f>[2]!obCall("processValue",  $D$30, "getProcessValue", [2]!obMake("", "int",AL49),[2]!obMake("", "int",0))</f>
        <v>processValue 
[8797]</v>
      </c>
      <c r="AM48" t="str">
        <f>[2]!obCall("processValue",  $D$30, "getProcessValue", [2]!obMake("", "int",AM49),[2]!obMake("", "int",0))</f>
        <v>processValue 
[8972]</v>
      </c>
      <c r="AN48" t="str">
        <f>[2]!obCall("processValue",  $D$30, "getProcessValue", [2]!obMake("", "int",AN49),[2]!obMake("", "int",0))</f>
        <v>processValue 
[9057]</v>
      </c>
      <c r="AO48" t="str">
        <f>[2]!obCall("processValue",  $D$30, "getProcessValue", [2]!obMake("", "int",AO49),[2]!obMake("", "int",0))</f>
        <v>processValue 
[9133]</v>
      </c>
    </row>
    <row r="49" spans="21:41" x14ac:dyDescent="0.25">
      <c r="U49" t="s">
        <v>28</v>
      </c>
      <c r="V49">
        <v>0</v>
      </c>
      <c r="W49">
        <v>1</v>
      </c>
      <c r="X49">
        <v>2</v>
      </c>
      <c r="Y49">
        <v>3</v>
      </c>
      <c r="Z49">
        <v>4</v>
      </c>
      <c r="AA49">
        <v>5</v>
      </c>
      <c r="AB49">
        <v>6</v>
      </c>
      <c r="AC49">
        <v>7</v>
      </c>
      <c r="AD49">
        <v>8</v>
      </c>
      <c r="AE49">
        <v>9</v>
      </c>
      <c r="AF49">
        <v>10</v>
      </c>
      <c r="AG49">
        <v>11</v>
      </c>
      <c r="AH49">
        <v>12</v>
      </c>
      <c r="AI49">
        <v>13</v>
      </c>
      <c r="AJ49">
        <v>14</v>
      </c>
      <c r="AK49">
        <v>15</v>
      </c>
      <c r="AL49">
        <v>16</v>
      </c>
      <c r="AM49">
        <v>17</v>
      </c>
      <c r="AN49">
        <v>18</v>
      </c>
      <c r="AO49">
        <v>19</v>
      </c>
    </row>
    <row r="50" spans="21:41" x14ac:dyDescent="0.25">
      <c r="U50" t="s">
        <v>29</v>
      </c>
      <c r="V50">
        <f>[2]!obGet([2]!obCall("",$D$30, "getTime",[2]!obMake("", "int", V49)))</f>
        <v>0</v>
      </c>
      <c r="W50">
        <f>[2]!obGet([2]!obCall("",$D$30, "getTime",[2]!obMake("", "int", W49)))</f>
        <v>0.5</v>
      </c>
      <c r="X50">
        <f>[2]!obGet([2]!obCall("",$D$30, "getTime",[2]!obMake("", "int", X49)))</f>
        <v>1</v>
      </c>
      <c r="Y50">
        <f>[2]!obGet([2]!obCall("",$D$30, "getTime",[2]!obMake("", "int", Y49)))</f>
        <v>1.5</v>
      </c>
      <c r="Z50">
        <f>[2]!obGet([2]!obCall("",$D$30, "getTime",[2]!obMake("", "int", Z49)))</f>
        <v>2</v>
      </c>
      <c r="AA50">
        <f>[2]!obGet([2]!obCall("",$D$30, "getTime",[2]!obMake("", "int", AA49)))</f>
        <v>2.5</v>
      </c>
      <c r="AB50">
        <f>[2]!obGet([2]!obCall("",$D$30, "getTime",[2]!obMake("", "int", AB49)))</f>
        <v>3</v>
      </c>
      <c r="AC50">
        <f>[2]!obGet([2]!obCall("",$D$30, "getTime",[2]!obMake("", "int", AC49)))</f>
        <v>3.5</v>
      </c>
      <c r="AD50">
        <f>[2]!obGet([2]!obCall("",$D$30, "getTime",[2]!obMake("", "int", AD49)))</f>
        <v>4</v>
      </c>
      <c r="AE50">
        <f>[2]!obGet([2]!obCall("",$D$30, "getTime",[2]!obMake("", "int", AE49)))</f>
        <v>4.5</v>
      </c>
      <c r="AF50">
        <f>[2]!obGet([2]!obCall("",$D$30, "getTime",[2]!obMake("", "int", AF49)))</f>
        <v>5</v>
      </c>
      <c r="AG50">
        <f>[2]!obGet([2]!obCall("",$D$30, "getTime",[2]!obMake("", "int", AG49)))</f>
        <v>5.5</v>
      </c>
      <c r="AH50">
        <f>[2]!obGet([2]!obCall("",$D$30, "getTime",[2]!obMake("", "int", AH49)))</f>
        <v>6</v>
      </c>
      <c r="AI50">
        <f>[2]!obGet([2]!obCall("",$D$30, "getTime",[2]!obMake("", "int", AI49)))</f>
        <v>6.5</v>
      </c>
      <c r="AJ50">
        <f>[2]!obGet([2]!obCall("",$D$30, "getTime",[2]!obMake("", "int", AJ49)))</f>
        <v>7</v>
      </c>
      <c r="AK50">
        <f>[2]!obGet([2]!obCall("",$D$30, "getTime",[2]!obMake("", "int", AK49)))</f>
        <v>7.5</v>
      </c>
      <c r="AL50">
        <f>[2]!obGet([2]!obCall("",$D$30, "getTime",[2]!obMake("", "int", AL49)))</f>
        <v>8</v>
      </c>
      <c r="AM50">
        <f>[2]!obGet([2]!obCall("",$D$30, "getTime",[2]!obMake("", "int", AM49)))</f>
        <v>8.5</v>
      </c>
      <c r="AN50">
        <f>[2]!obGet([2]!obCall("",$D$30, "getTime",[2]!obMake("", "int", AN49)))</f>
        <v>9</v>
      </c>
      <c r="AO50">
        <f>[2]!obGet([2]!obCall("",$D$30, "getTime",[2]!obMake("", "int", AO49)))</f>
        <v>9.5</v>
      </c>
    </row>
    <row r="51" spans="21:41" x14ac:dyDescent="0.25">
      <c r="V51">
        <f>TRANSPOSE( [2]!obGet([2]!obCall("",V48,"getRealizations") ) )</f>
        <v>0</v>
      </c>
      <c r="W51">
        <f>TRANSPOSE( [2]!obGet([2]!obCall("",W48,"getRealizations") ) )</f>
        <v>7.0928047472363625E-3</v>
      </c>
      <c r="X51">
        <f>TRANSPOSE( [2]!obGet([2]!obCall("",X48,"getRealizations") ) )</f>
        <v>-2.2618090677689849E-2</v>
      </c>
      <c r="Y51">
        <f>TRANSPOSE( [2]!obGet([2]!obCall("",Y48,"getRealizations") ) )</f>
        <v>1.5414555818759675E-2</v>
      </c>
      <c r="Z51">
        <f>TRANSPOSE( [2]!obGet([2]!obCall("",Z48,"getRealizations") ) )</f>
        <v>3.2735618635177904E-2</v>
      </c>
      <c r="AA51">
        <f>TRANSPOSE( [2]!obGet([2]!obCall("",AA48,"getRealizations") ) )</f>
        <v>2.3202091832013581E-2</v>
      </c>
      <c r="AB51">
        <f>TRANSPOSE( [2]!obGet([2]!obCall("",AB48,"getRealizations") ) )</f>
        <v>3.9361759837052479E-2</v>
      </c>
      <c r="AC51">
        <f>TRANSPOSE( [2]!obGet([2]!obCall("",AC48,"getRealizations") ) )</f>
        <v>1.3053457361732617E-2</v>
      </c>
      <c r="AD51">
        <f>TRANSPOSE( [2]!obGet([2]!obCall("",AD48,"getRealizations") ) )</f>
        <v>-7.7163235703479535E-4</v>
      </c>
      <c r="AE51">
        <f>TRANSPOSE( [2]!obGet([2]!obCall("",AE48,"getRealizations") ) )</f>
        <v>5.427487614322369E-3</v>
      </c>
      <c r="AF51">
        <f>TRANSPOSE( [2]!obGet([2]!obCall("",AF48,"getRealizations") ) )</f>
        <v>-1.8415149183100558E-2</v>
      </c>
      <c r="AG51">
        <f>TRANSPOSE( [2]!obGet([2]!obCall("",AG48,"getRealizations") ) )</f>
        <v>-1.0821942182110147E-2</v>
      </c>
      <c r="AH51">
        <f>TRANSPOSE( [2]!obGet([2]!obCall("",AH48,"getRealizations") ) )</f>
        <v>5.4176353024419296E-3</v>
      </c>
      <c r="AI51">
        <f>TRANSPOSE( [2]!obGet([2]!obCall("",AI48,"getRealizations") ) )</f>
        <v>3.5703757797486135E-2</v>
      </c>
      <c r="AJ51">
        <f>TRANSPOSE( [2]!obGet([2]!obCall("",AJ48,"getRealizations") ) )</f>
        <v>1.1039615160191994E-2</v>
      </c>
      <c r="AK51">
        <f>TRANSPOSE( [2]!obGet([2]!obCall("",AK48,"getRealizations") ) )</f>
        <v>3.1301332350963981E-2</v>
      </c>
      <c r="AL51">
        <f>TRANSPOSE( [2]!obGet([2]!obCall("",AL48,"getRealizations") ) )</f>
        <v>-5.3616178012824214E-3</v>
      </c>
      <c r="AM51">
        <f>TRANSPOSE( [2]!obGet([2]!obCall("",AM48,"getRealizations") ) )</f>
        <v>-2.024509166932404E-2</v>
      </c>
      <c r="AN51">
        <f>TRANSPOSE( [2]!obGet([2]!obCall("",AN48,"getRealizations") ) )</f>
        <v>4.9988431168139988E-3</v>
      </c>
      <c r="AO51">
        <f>TRANSPOSE( [2]!obGet([2]!obCall("",AO48,"getRealizations") ) )</f>
        <v>1.8342969757039584E-2</v>
      </c>
    </row>
    <row r="54" spans="21:41" x14ac:dyDescent="0.25">
      <c r="U54" t="s">
        <v>32</v>
      </c>
    </row>
    <row r="55" spans="21:41" x14ac:dyDescent="0.25">
      <c r="U55" t="s">
        <v>30</v>
      </c>
      <c r="V55" t="str">
        <f>[2]!obCall("processValue",  $G$30, "getProcessValue", [2]!obMake("", "int",V56),[2]!obMake("", "int",0))</f>
        <v>processValue 
[8303]</v>
      </c>
      <c r="W55" t="str">
        <f>[2]!obCall("processValue",  $G$30, "getProcessValue", [2]!obMake("", "int",W56),[2]!obMake("", "int",0))</f>
        <v>processValue 
[8265]</v>
      </c>
      <c r="X55" t="str">
        <f>[2]!obCall("processValue",  $G$30, "getProcessValue", [2]!obMake("", "int",X56),[2]!obMake("", "int",0))</f>
        <v>processValue 
[8315]</v>
      </c>
      <c r="Y55" t="str">
        <f>[2]!obCall("processValue",  $G$30, "getProcessValue", [2]!obMake("", "int",Y56),[2]!obMake("", "int",0))</f>
        <v>processValue 
[8261]</v>
      </c>
      <c r="Z55" t="str">
        <f>[2]!obCall("processValue",  $G$30, "getProcessValue", [2]!obMake("", "int",Z56),[2]!obMake("", "int",0))</f>
        <v>processValue 
[8249]</v>
      </c>
      <c r="AA55" t="str">
        <f>[2]!obCall("processValue",  $G$30, "getProcessValue", [2]!obMake("", "int",AA56),[2]!obMake("", "int",0))</f>
        <v>processValue 
[8237]</v>
      </c>
      <c r="AB55" t="str">
        <f>[2]!obCall("processValue",  $G$30, "getProcessValue", [2]!obMake("", "int",AB56),[2]!obMake("", "int",0))</f>
        <v>processValue 
[8291]</v>
      </c>
      <c r="AC55" t="str">
        <f>[2]!obCall("processValue",  $G$30, "getProcessValue", [2]!obMake("", "int",AC56),[2]!obMake("", "int",0))</f>
        <v>processValue 
[8253]</v>
      </c>
      <c r="AD55" t="str">
        <f>[2]!obCall("processValue",  $G$30, "getProcessValue", [2]!obMake("", "int",AD56),[2]!obMake("", "int",0))</f>
        <v>processValue 
[8295]</v>
      </c>
      <c r="AE55" t="str">
        <f>[2]!obCall("processValue",  $G$30, "getProcessValue", [2]!obMake("", "int",AE56),[2]!obMake("", "int",0))</f>
        <v>processValue 
[8279]</v>
      </c>
      <c r="AF55" t="str">
        <f>[2]!obCall("processValue",  $G$30, "getProcessValue", [2]!obMake("", "int",AF56),[2]!obMake("", "int",0))</f>
        <v>processValue 
[8283]</v>
      </c>
      <c r="AG55" t="str">
        <f>[2]!obCall("processValue",  $G$30, "getProcessValue", [2]!obMake("", "int",AG56),[2]!obMake("", "int",0))</f>
        <v>processValue 
[8241]</v>
      </c>
      <c r="AH55" t="str">
        <f>[2]!obCall("processValue",  $G$30, "getProcessValue", [2]!obMake("", "int",AH56),[2]!obMake("", "int",0))</f>
        <v>processValue 
[8311]</v>
      </c>
      <c r="AI55" t="str">
        <f>[2]!obCall("processValue",  $G$30, "getProcessValue", [2]!obMake("", "int",AI56),[2]!obMake("", "int",0))</f>
        <v>processValue 
[8307]</v>
      </c>
      <c r="AJ55" t="str">
        <f>[2]!obCall("processValue",  $G$30, "getProcessValue", [2]!obMake("", "int",AJ56),[2]!obMake("", "int",0))</f>
        <v>processValue 
[8275]</v>
      </c>
      <c r="AK55" t="str">
        <f>[2]!obCall("processValue",  $G$30, "getProcessValue", [2]!obMake("", "int",AK56),[2]!obMake("", "int",0))</f>
        <v>processValue 
[8287]</v>
      </c>
      <c r="AL55" t="str">
        <f>[2]!obCall("processValue",  $G$30, "getProcessValue", [2]!obMake("", "int",AL56),[2]!obMake("", "int",0))</f>
        <v>processValue 
[8269]</v>
      </c>
      <c r="AM55" t="str">
        <f>[2]!obCall("processValue",  $G$30, "getProcessValue", [2]!obMake("", "int",AM56),[2]!obMake("", "int",0))</f>
        <v>processValue 
[8245]</v>
      </c>
      <c r="AN55" t="str">
        <f>[2]!obCall("processValue",  $G$30, "getProcessValue", [2]!obMake("", "int",AN56),[2]!obMake("", "int",0))</f>
        <v>processValue 
[8257]</v>
      </c>
      <c r="AO55" t="str">
        <f>[2]!obCall("processValue",  $G$30, "getProcessValue", [2]!obMake("", "int",AO56),[2]!obMake("", "int",0))</f>
        <v>processValue 
[8299]</v>
      </c>
    </row>
    <row r="56" spans="21:41" x14ac:dyDescent="0.25">
      <c r="U56" t="s">
        <v>28</v>
      </c>
      <c r="V56">
        <v>0</v>
      </c>
      <c r="W56">
        <v>1</v>
      </c>
      <c r="X56">
        <v>2</v>
      </c>
      <c r="Y56">
        <v>3</v>
      </c>
      <c r="Z56">
        <v>4</v>
      </c>
      <c r="AA56">
        <v>5</v>
      </c>
      <c r="AB56">
        <v>6</v>
      </c>
      <c r="AC56">
        <v>7</v>
      </c>
      <c r="AD56">
        <v>8</v>
      </c>
      <c r="AE56">
        <v>9</v>
      </c>
      <c r="AF56">
        <v>10</v>
      </c>
      <c r="AG56">
        <v>11</v>
      </c>
      <c r="AH56">
        <v>12</v>
      </c>
      <c r="AI56">
        <v>13</v>
      </c>
      <c r="AJ56">
        <v>14</v>
      </c>
      <c r="AK56">
        <v>15</v>
      </c>
      <c r="AL56">
        <v>16</v>
      </c>
      <c r="AM56">
        <v>17</v>
      </c>
      <c r="AN56">
        <v>18</v>
      </c>
      <c r="AO56">
        <v>19</v>
      </c>
    </row>
    <row r="57" spans="21:41" x14ac:dyDescent="0.25">
      <c r="U57" t="s">
        <v>29</v>
      </c>
      <c r="V57">
        <f>[2]!obGet([2]!obCall("",$D$30, "getTime",[2]!obMake("", "int", V56)))</f>
        <v>0</v>
      </c>
      <c r="W57">
        <f>[2]!obGet([2]!obCall("",$D$30, "getTime",[2]!obMake("", "int", W56)))</f>
        <v>0.5</v>
      </c>
      <c r="X57">
        <f>[2]!obGet([2]!obCall("",$D$30, "getTime",[2]!obMake("", "int", X56)))</f>
        <v>1</v>
      </c>
      <c r="Y57">
        <f>[2]!obGet([2]!obCall("",$D$30, "getTime",[2]!obMake("", "int", Y56)))</f>
        <v>1.5</v>
      </c>
      <c r="Z57">
        <f>[2]!obGet([2]!obCall("",$D$30, "getTime",[2]!obMake("", "int", Z56)))</f>
        <v>2</v>
      </c>
      <c r="AA57">
        <f>[2]!obGet([2]!obCall("",$D$30, "getTime",[2]!obMake("", "int", AA56)))</f>
        <v>2.5</v>
      </c>
      <c r="AB57">
        <f>[2]!obGet([2]!obCall("",$D$30, "getTime",[2]!obMake("", "int", AB56)))</f>
        <v>3</v>
      </c>
      <c r="AC57">
        <f>[2]!obGet([2]!obCall("",$D$30, "getTime",[2]!obMake("", "int", AC56)))</f>
        <v>3.5</v>
      </c>
      <c r="AD57">
        <f>[2]!obGet([2]!obCall("",$D$30, "getTime",[2]!obMake("", "int", AD56)))</f>
        <v>4</v>
      </c>
      <c r="AE57">
        <f>[2]!obGet([2]!obCall("",$D$30, "getTime",[2]!obMake("", "int", AE56)))</f>
        <v>4.5</v>
      </c>
      <c r="AF57">
        <f>[2]!obGet([2]!obCall("",$D$30, "getTime",[2]!obMake("", "int", AF56)))</f>
        <v>5</v>
      </c>
      <c r="AG57">
        <f>[2]!obGet([2]!obCall("",$D$30, "getTime",[2]!obMake("", "int", AG56)))</f>
        <v>5.5</v>
      </c>
      <c r="AH57">
        <f>[2]!obGet([2]!obCall("",$D$30, "getTime",[2]!obMake("", "int", AH56)))</f>
        <v>6</v>
      </c>
      <c r="AI57">
        <f>[2]!obGet([2]!obCall("",$D$30, "getTime",[2]!obMake("", "int", AI56)))</f>
        <v>6.5</v>
      </c>
      <c r="AJ57">
        <f>[2]!obGet([2]!obCall("",$D$30, "getTime",[2]!obMake("", "int", AJ56)))</f>
        <v>7</v>
      </c>
      <c r="AK57">
        <f>[2]!obGet([2]!obCall("",$D$30, "getTime",[2]!obMake("", "int", AK56)))</f>
        <v>7.5</v>
      </c>
      <c r="AL57">
        <f>[2]!obGet([2]!obCall("",$D$30, "getTime",[2]!obMake("", "int", AL56)))</f>
        <v>8</v>
      </c>
      <c r="AM57">
        <f>[2]!obGet([2]!obCall("",$D$30, "getTime",[2]!obMake("", "int", AM56)))</f>
        <v>8.5</v>
      </c>
      <c r="AN57">
        <f>[2]!obGet([2]!obCall("",$D$30, "getTime",[2]!obMake("", "int", AN56)))</f>
        <v>9</v>
      </c>
      <c r="AO57">
        <f>[2]!obGet([2]!obCall("",$D$30, "getTime",[2]!obMake("", "int", AO56)))</f>
        <v>9.5</v>
      </c>
    </row>
    <row r="58" spans="21:41" x14ac:dyDescent="0.25">
      <c r="V58">
        <f>TRANSPOSE( [2]!obGet([2]!obCall("",V55,"getRealizations") ) )</f>
        <v>0.03</v>
      </c>
      <c r="W58">
        <f>TRANSPOSE( [2]!obGet([2]!obCall("",W55,"getRealizations") ) )</f>
        <v>3.1777132373861192E-2</v>
      </c>
      <c r="X58">
        <f>TRANSPOSE( [2]!obGet([2]!obCall("",X55,"getRealizations") ) )</f>
        <v>2.5172707375884406E-2</v>
      </c>
      <c r="Y58">
        <f>TRANSPOSE( [2]!obGet([2]!obCall("",Y55,"getRealizations") ) )</f>
        <v>3.1960838339414856E-2</v>
      </c>
      <c r="Z58">
        <f>TRANSPOSE( [2]!obGet([2]!obCall("",Z55,"getRealizations") ) )</f>
        <v>3.3840837220520031E-2</v>
      </c>
      <c r="AA58">
        <f>TRANSPOSE( [2]!obGet([2]!obCall("",AA55,"getRealizations") ) )</f>
        <v>3.2480960437289846E-2</v>
      </c>
      <c r="AB58">
        <f>TRANSPOSE( [2]!obGet([2]!obCall("",AB55,"getRealizations") ) )</f>
        <v>3.6978724081191697E-2</v>
      </c>
      <c r="AC58">
        <f>TRANSPOSE( [2]!obGet([2]!obCall("",AC55,"getRealizations") ) )</f>
        <v>3.1941410728168793E-2</v>
      </c>
      <c r="AD58">
        <f>TRANSPOSE( [2]!obGet([2]!obCall("",AD55,"getRealizations") ) )</f>
        <v>3.1711474969569164E-2</v>
      </c>
      <c r="AE58">
        <f>TRANSPOSE( [2]!obGet([2]!obCall("",AE55,"getRealizations") ) )</f>
        <v>3.1166386885182605E-2</v>
      </c>
      <c r="AF58">
        <f>TRANSPOSE( [2]!obGet([2]!obCall("",AF55,"getRealizations") ) )</f>
        <v>2.626996237541011E-2</v>
      </c>
      <c r="AG58">
        <f>TRANSPOSE( [2]!obGet([2]!obCall("",AG55,"getRealizations") ) )</f>
        <v>2.9663299105676173E-2</v>
      </c>
      <c r="AH58">
        <f>TRANSPOSE( [2]!obGet([2]!obCall("",AH55,"getRealizations") ) )</f>
        <v>3.429922294563309E-2</v>
      </c>
      <c r="AI58">
        <f>TRANSPOSE( [2]!obGet([2]!obCall("",AI55,"getRealizations") ) )</f>
        <v>4.0869202496482293E-2</v>
      </c>
      <c r="AJ58">
        <f>TRANSPOSE( [2]!obGet([2]!obCall("",AJ55,"getRealizations") ) )</f>
        <v>3.4031785215250056E-2</v>
      </c>
      <c r="AK58">
        <f>TRANSPOSE( [2]!obGet([2]!obCall("",AK55,"getRealizations") ) )</f>
        <v>3.3250779562233178E-2</v>
      </c>
      <c r="AL58">
        <f>TRANSPOSE( [2]!obGet([2]!obCall("",AL55,"getRealizations") ) )</f>
        <v>2.5687678927192415E-2</v>
      </c>
      <c r="AM58">
        <f>TRANSPOSE( [2]!obGet([2]!obCall("",AM55,"getRealizations") ) )</f>
        <v>2.4354483732964154E-2</v>
      </c>
      <c r="AN58">
        <f>TRANSPOSE( [2]!obGet([2]!obCall("",AN55,"getRealizations") ) )</f>
        <v>2.9101683015694671E-2</v>
      </c>
      <c r="AO58">
        <f>TRANSPOSE( [2]!obGet([2]!obCall("",AO55,"getRealizations") ) )</f>
        <v>3.1743858413575535E-2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4</xdr:col>
                    <xdr:colOff>9525</xdr:colOff>
                    <xdr:row>6</xdr:row>
                    <xdr:rowOff>28575</xdr:rowOff>
                  </from>
                  <to>
                    <xdr:col>4</xdr:col>
                    <xdr:colOff>171450</xdr:colOff>
                    <xdr:row>6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 Libs2</vt:lpstr>
      <vt:lpstr>CIRTest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2017-02-20T14:41:46Z</dcterms:created>
  <dcterms:modified xsi:type="dcterms:W3CDTF">2017-03-04T23:30:48Z</dcterms:modified>
</cp:coreProperties>
</file>