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on\git\MA\ObbaExcelSheets\"/>
    </mc:Choice>
  </mc:AlternateContent>
  <bookViews>
    <workbookView xWindow="0" yWindow="0" windowWidth="23040" windowHeight="8508" activeTab="1" xr2:uid="{00000000-000D-0000-FFFF-FFFF00000000}"/>
  </bookViews>
  <sheets>
    <sheet name="Load Libs2" sheetId="1" r:id="rId1"/>
    <sheet name="CIRTest" sheetId="3" r:id="rId2"/>
  </sheets>
  <externalReferences>
    <externalReference r:id="rId3"/>
    <externalReference r:id="rId4"/>
  </externalReferences>
  <definedNames>
    <definedName name="obLibs">'[1]Load Libs'!$E$27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2" i="3" l="1"/>
  <c r="T51" i="3"/>
  <c r="L10" i="3"/>
  <c r="F10" i="1"/>
  <c r="T12" i="3"/>
  <c r="N35" i="3"/>
  <c r="M49" i="3"/>
  <c r="W49" i="3"/>
  <c r="C34" i="3"/>
  <c r="N37" i="3"/>
  <c r="C42" i="3"/>
  <c r="N36" i="3"/>
  <c r="AV10" i="3"/>
  <c r="L12" i="3"/>
  <c r="O11" i="3"/>
  <c r="X26" i="3"/>
  <c r="O13" i="3"/>
  <c r="F53" i="3"/>
  <c r="W26" i="3"/>
  <c r="F19" i="1"/>
  <c r="V26" i="3"/>
  <c r="L11" i="3"/>
  <c r="O12" i="3"/>
  <c r="L49" i="3"/>
  <c r="N49" i="3"/>
  <c r="C53" i="3"/>
  <c r="W12" i="3"/>
  <c r="N34" i="3"/>
  <c r="F42" i="3"/>
  <c r="L41" i="3"/>
  <c r="F34" i="3" l="1"/>
  <c r="L39" i="3"/>
  <c r="L37" i="3"/>
  <c r="L38" i="3"/>
  <c r="T30" i="3"/>
  <c r="T29" i="3"/>
  <c r="T28" i="3"/>
  <c r="L34" i="3"/>
  <c r="L35" i="3"/>
  <c r="L36" i="3"/>
  <c r="L40" i="3"/>
  <c r="T16" i="3"/>
  <c r="C37" i="3"/>
  <c r="F37" i="3"/>
  <c r="L44" i="3"/>
  <c r="W16" i="3"/>
  <c r="L15" i="3"/>
  <c r="W50" i="3" l="1"/>
  <c r="O10" i="3"/>
  <c r="T27" i="3"/>
  <c r="T50" i="3"/>
  <c r="C6" i="1"/>
  <c r="C15" i="1"/>
  <c r="T33" i="3"/>
  <c r="O16" i="3"/>
  <c r="C16" i="1"/>
  <c r="B9" i="1"/>
  <c r="W48" i="3" l="1"/>
  <c r="W47" i="3"/>
  <c r="T48" i="3"/>
  <c r="T47" i="3"/>
  <c r="L21" i="3"/>
  <c r="E25" i="1"/>
  <c r="L24" i="3"/>
  <c r="W53" i="3"/>
  <c r="BB66" i="3"/>
  <c r="BB52" i="3"/>
  <c r="BE53" i="3"/>
  <c r="BE82" i="3"/>
  <c r="BE95" i="3"/>
  <c r="BE36" i="3"/>
  <c r="BE113" i="3"/>
  <c r="BE58" i="3"/>
  <c r="BE61" i="3"/>
  <c r="BE62" i="3"/>
  <c r="BE70" i="3"/>
  <c r="BE19" i="3"/>
  <c r="BE94" i="3"/>
  <c r="BB86" i="3"/>
  <c r="BE71" i="3"/>
  <c r="BB107" i="3"/>
  <c r="BB72" i="3"/>
  <c r="BE106" i="3"/>
  <c r="BB112" i="3"/>
  <c r="BE76" i="3"/>
  <c r="BB19" i="3"/>
  <c r="BB114" i="3"/>
  <c r="BE31" i="3"/>
  <c r="BE98" i="3"/>
  <c r="BE49" i="3"/>
  <c r="BB74" i="3"/>
  <c r="BE54" i="3"/>
  <c r="BB45" i="3"/>
  <c r="BE43" i="3"/>
  <c r="BE35" i="3"/>
  <c r="BE99" i="3"/>
  <c r="BB87" i="3"/>
  <c r="BE114" i="3"/>
  <c r="BE51" i="3"/>
  <c r="BE81" i="3"/>
  <c r="BB59" i="3"/>
  <c r="BB113" i="3"/>
  <c r="BE20" i="3"/>
  <c r="BB38" i="3"/>
  <c r="BB75" i="3"/>
  <c r="BE93" i="3"/>
  <c r="BB65" i="3"/>
  <c r="BE84" i="3"/>
  <c r="BB77" i="3"/>
  <c r="BB92" i="3"/>
  <c r="BB90" i="3"/>
  <c r="BB37" i="3"/>
  <c r="BB115" i="3"/>
  <c r="BE33" i="3"/>
  <c r="BB104" i="3"/>
  <c r="BB27" i="3"/>
  <c r="BE110" i="3"/>
  <c r="BE105" i="3"/>
  <c r="BB16" i="3"/>
  <c r="BB17" i="3"/>
  <c r="BB36" i="3"/>
  <c r="BE67" i="3"/>
  <c r="BE115" i="3"/>
  <c r="BB62" i="3"/>
  <c r="BE69" i="3"/>
  <c r="BB81" i="3"/>
  <c r="BB67" i="3"/>
  <c r="BB48" i="3"/>
  <c r="BE112" i="3"/>
  <c r="BB33" i="3"/>
  <c r="BB76" i="3"/>
  <c r="BB30" i="3"/>
  <c r="BB100" i="3"/>
  <c r="BB98" i="3"/>
  <c r="BE75" i="3"/>
  <c r="BE18" i="3"/>
  <c r="BE55" i="3"/>
  <c r="BE83" i="3"/>
  <c r="BE50" i="3"/>
  <c r="BB109" i="3"/>
  <c r="BB63" i="3"/>
  <c r="BE92" i="3"/>
  <c r="BE64" i="3"/>
  <c r="BE79" i="3"/>
  <c r="BB85" i="3"/>
  <c r="BB71" i="3"/>
  <c r="BB95" i="3"/>
  <c r="BE44" i="3"/>
  <c r="BE52" i="3"/>
  <c r="BE86" i="3"/>
  <c r="BB70" i="3"/>
  <c r="BE21" i="3"/>
  <c r="BE46" i="3"/>
  <c r="BE59" i="3"/>
  <c r="BE34" i="3"/>
  <c r="BB22" i="3"/>
  <c r="BE111" i="3"/>
  <c r="BE102" i="3"/>
  <c r="BE89" i="3"/>
  <c r="BE78" i="3"/>
  <c r="BE97" i="3"/>
  <c r="BB78" i="3"/>
  <c r="BE47" i="3"/>
  <c r="BB69" i="3"/>
  <c r="BE45" i="3"/>
  <c r="BB58" i="3"/>
  <c r="BB18" i="3"/>
  <c r="BE107" i="3"/>
  <c r="BE80" i="3"/>
  <c r="BB57" i="3"/>
  <c r="BB53" i="3"/>
  <c r="BB49" i="3"/>
  <c r="BB105" i="3"/>
  <c r="BB99" i="3"/>
  <c r="BB96" i="3"/>
  <c r="BE66" i="3"/>
  <c r="BE68" i="3"/>
  <c r="BE91" i="3"/>
  <c r="BE29" i="3"/>
  <c r="BB31" i="3"/>
  <c r="BB64" i="3"/>
  <c r="BE85" i="3"/>
  <c r="BB84" i="3"/>
  <c r="BE39" i="3"/>
  <c r="BE32" i="3"/>
  <c r="BB68" i="3"/>
  <c r="BB54" i="3"/>
  <c r="BE40" i="3"/>
  <c r="BE88" i="3"/>
  <c r="BB21" i="3"/>
  <c r="BB51" i="3"/>
  <c r="BB101" i="3"/>
  <c r="BE22" i="3"/>
  <c r="BE30" i="3"/>
  <c r="BB20" i="3"/>
  <c r="BB88" i="3"/>
  <c r="BB111" i="3"/>
  <c r="BB35" i="3"/>
  <c r="BB34" i="3"/>
  <c r="BB102" i="3"/>
  <c r="BE90" i="3"/>
  <c r="BB40" i="3"/>
  <c r="BB61" i="3"/>
  <c r="BB110" i="3"/>
  <c r="BE109" i="3"/>
  <c r="BE63" i="3"/>
  <c r="BB43" i="3"/>
  <c r="BB60" i="3"/>
  <c r="BB23" i="3"/>
  <c r="BB29" i="3"/>
  <c r="BB26" i="3"/>
  <c r="BE72" i="3"/>
  <c r="BB15" i="3"/>
  <c r="BB83" i="3"/>
  <c r="BE24" i="3"/>
  <c r="BB32" i="3"/>
  <c r="BE26" i="3"/>
  <c r="BE42" i="3"/>
  <c r="BE96" i="3"/>
  <c r="BB103" i="3"/>
  <c r="BE27" i="3"/>
  <c r="BB25" i="3"/>
  <c r="BE23" i="3"/>
  <c r="BB24" i="3"/>
  <c r="BB46" i="3"/>
  <c r="BB108" i="3"/>
  <c r="BB55" i="3"/>
  <c r="BE103" i="3"/>
  <c r="BE65" i="3"/>
  <c r="BE56" i="3"/>
  <c r="BB82" i="3"/>
  <c r="BB80" i="3"/>
  <c r="BB106" i="3"/>
  <c r="BB94" i="3"/>
  <c r="BE101" i="3"/>
  <c r="BB28" i="3"/>
  <c r="BB73" i="3"/>
  <c r="BE37" i="3"/>
  <c r="BB79" i="3"/>
  <c r="BB89" i="3"/>
  <c r="BE15" i="3"/>
  <c r="BB91" i="3"/>
  <c r="BE25" i="3"/>
  <c r="BE104" i="3"/>
  <c r="BE41" i="3"/>
  <c r="BB97" i="3"/>
  <c r="BE77" i="3"/>
  <c r="BB42" i="3"/>
  <c r="BB50" i="3"/>
  <c r="BE48" i="3"/>
  <c r="BB39" i="3"/>
  <c r="BE74" i="3"/>
  <c r="BE16" i="3"/>
  <c r="BB41" i="3"/>
  <c r="BE100" i="3"/>
  <c r="BB93" i="3"/>
  <c r="BE73" i="3"/>
  <c r="BE28" i="3"/>
  <c r="BE87" i="3"/>
  <c r="BB56" i="3"/>
  <c r="BB47" i="3"/>
  <c r="BB44" i="3"/>
  <c r="BE108" i="3"/>
  <c r="BE60" i="3"/>
  <c r="BE38" i="3"/>
  <c r="BE57" i="3"/>
  <c r="BE17" i="3"/>
  <c r="N38" i="3" l="1"/>
  <c r="BC41" i="3"/>
  <c r="BF68" i="3"/>
  <c r="BC34" i="3"/>
  <c r="BC113" i="3"/>
  <c r="BF52" i="3"/>
  <c r="BF57" i="3"/>
  <c r="BF30" i="3"/>
  <c r="BF105" i="3"/>
  <c r="BC105" i="3"/>
  <c r="BF17" i="3"/>
  <c r="BC106" i="3"/>
  <c r="BC61" i="3"/>
  <c r="BF24" i="3"/>
  <c r="BF80" i="3"/>
  <c r="BC89" i="3"/>
  <c r="BF89" i="3"/>
  <c r="BF51" i="3"/>
  <c r="BF50" i="3"/>
  <c r="BC65" i="3"/>
  <c r="BC48" i="3"/>
  <c r="BC26" i="3"/>
  <c r="BC35" i="3"/>
  <c r="BF42" i="3"/>
  <c r="BF106" i="3"/>
  <c r="BF21" i="3"/>
  <c r="BF59" i="3"/>
  <c r="BF62" i="3"/>
  <c r="BC83" i="3"/>
  <c r="BC20" i="3"/>
  <c r="BF92" i="3"/>
  <c r="BC64" i="3"/>
  <c r="BC18" i="3"/>
  <c r="BC21" i="3"/>
  <c r="BC104" i="3"/>
  <c r="BF108" i="3"/>
  <c r="BF111" i="3"/>
  <c r="C56" i="3"/>
  <c r="BF73" i="3"/>
  <c r="BC85" i="3"/>
  <c r="BF74" i="3"/>
  <c r="BC100" i="3"/>
  <c r="BC75" i="3"/>
  <c r="BF91" i="3"/>
  <c r="BF114" i="3"/>
  <c r="BC101" i="3"/>
  <c r="BF104" i="3"/>
  <c r="BC94" i="3"/>
  <c r="BF81" i="3"/>
  <c r="BF103" i="3"/>
  <c r="BC22" i="3"/>
  <c r="BF18" i="3"/>
  <c r="BF16" i="3"/>
  <c r="BC103" i="3"/>
  <c r="BC111" i="3"/>
  <c r="BC51" i="3"/>
  <c r="BF28" i="3"/>
  <c r="BF60" i="3"/>
  <c r="BF41" i="3"/>
  <c r="BC74" i="3"/>
  <c r="BC16" i="3"/>
  <c r="BC31" i="3"/>
  <c r="BF63" i="3"/>
  <c r="BC82" i="3"/>
  <c r="BC58" i="3"/>
  <c r="BF34" i="3"/>
  <c r="BC40" i="3"/>
  <c r="BC67" i="3"/>
  <c r="BC110" i="3"/>
  <c r="BC81" i="3"/>
  <c r="BC25" i="3"/>
  <c r="BF44" i="3"/>
  <c r="BC68" i="3"/>
  <c r="BF25" i="3"/>
  <c r="BC66" i="3"/>
  <c r="BC84" i="3"/>
  <c r="BC24" i="3"/>
  <c r="BC52" i="3"/>
  <c r="BF35" i="3"/>
  <c r="BF61" i="3"/>
  <c r="BC91" i="3"/>
  <c r="BC114" i="3"/>
  <c r="BC57" i="3"/>
  <c r="BC30" i="3"/>
  <c r="BC95" i="3"/>
  <c r="BC87" i="3"/>
  <c r="BC43" i="3"/>
  <c r="BC44" i="3"/>
  <c r="BC47" i="3"/>
  <c r="BC90" i="3"/>
  <c r="BC50" i="3"/>
  <c r="BF112" i="3"/>
  <c r="BF19" i="3"/>
  <c r="BC37" i="3"/>
  <c r="BC71" i="3"/>
  <c r="BF69" i="3"/>
  <c r="BC23" i="3"/>
  <c r="BC96" i="3"/>
  <c r="BC86" i="3"/>
  <c r="BC33" i="3"/>
  <c r="BF65" i="3"/>
  <c r="BF32" i="3"/>
  <c r="BF46" i="3"/>
  <c r="F59" i="3"/>
  <c r="BF27" i="3"/>
  <c r="BC46" i="3"/>
  <c r="BC98" i="3"/>
  <c r="BC107" i="3"/>
  <c r="BF85" i="3"/>
  <c r="BC93" i="3"/>
  <c r="BC109" i="3"/>
  <c r="BF79" i="3"/>
  <c r="BF98" i="3"/>
  <c r="BC60" i="3"/>
  <c r="BF78" i="3"/>
  <c r="BF39" i="3"/>
  <c r="N41" i="3"/>
  <c r="BC53" i="3"/>
  <c r="BF54" i="3"/>
  <c r="BC80" i="3"/>
  <c r="BF82" i="3"/>
  <c r="BF102" i="3"/>
  <c r="BC73" i="3"/>
  <c r="BF66" i="3"/>
  <c r="BC27" i="3"/>
  <c r="BC78" i="3"/>
  <c r="BC99" i="3"/>
  <c r="BC62" i="3"/>
  <c r="BC76" i="3"/>
  <c r="BF96" i="3"/>
  <c r="BC17" i="3"/>
  <c r="BF67" i="3"/>
  <c r="BC108" i="3"/>
  <c r="BF23" i="3"/>
  <c r="BF31" i="3"/>
  <c r="BF93" i="3"/>
  <c r="BC97" i="3"/>
  <c r="BC29" i="3"/>
  <c r="BC42" i="3"/>
  <c r="BF33" i="3"/>
  <c r="BC69" i="3"/>
  <c r="BF56" i="3"/>
  <c r="BF29" i="3"/>
  <c r="BC32" i="3"/>
  <c r="BC70" i="3"/>
  <c r="BF101" i="3"/>
  <c r="BC92" i="3"/>
  <c r="BC56" i="3"/>
  <c r="BF22" i="3"/>
  <c r="BC63" i="3"/>
  <c r="BC79" i="3"/>
  <c r="BC36" i="3"/>
  <c r="BF94" i="3"/>
  <c r="BF113" i="3"/>
  <c r="BC72" i="3"/>
  <c r="BF99" i="3"/>
  <c r="BF88" i="3"/>
  <c r="BF26" i="3"/>
  <c r="BC15" i="3"/>
  <c r="BC38" i="3"/>
  <c r="BF87" i="3"/>
  <c r="BF37" i="3"/>
  <c r="BF49" i="3"/>
  <c r="BC77" i="3"/>
  <c r="BF47" i="3"/>
  <c r="BF100" i="3"/>
  <c r="BF72" i="3"/>
  <c r="BF115" i="3"/>
  <c r="BF45" i="3"/>
  <c r="BF86" i="3"/>
  <c r="BF64" i="3"/>
  <c r="BF55" i="3"/>
  <c r="BC49" i="3"/>
  <c r="BC112" i="3"/>
  <c r="BF77" i="3"/>
  <c r="BF76" i="3"/>
  <c r="BF110" i="3"/>
  <c r="BF109" i="3"/>
  <c r="BC88" i="3"/>
  <c r="BF107" i="3"/>
  <c r="BF48" i="3"/>
  <c r="BF84" i="3"/>
  <c r="BC28" i="3"/>
  <c r="BF58" i="3"/>
  <c r="BC19" i="3"/>
  <c r="BF90" i="3"/>
  <c r="BF71" i="3"/>
  <c r="BF38" i="3"/>
  <c r="BF97" i="3"/>
  <c r="BF43" i="3"/>
  <c r="BF95" i="3"/>
  <c r="BF40" i="3"/>
  <c r="BC54" i="3"/>
  <c r="BC115" i="3"/>
  <c r="BF70" i="3"/>
  <c r="BC45" i="3"/>
  <c r="BC39" i="3"/>
  <c r="BF36" i="3"/>
  <c r="BF53" i="3"/>
  <c r="BC55" i="3"/>
  <c r="BF15" i="3"/>
  <c r="BC59" i="3"/>
  <c r="BC102" i="3"/>
  <c r="BF20" i="3"/>
  <c r="BF83" i="3"/>
  <c r="BF75" i="3"/>
  <c r="T49" i="3" l="1"/>
  <c r="G59" i="3"/>
  <c r="C59" i="3"/>
  <c r="D59" i="3"/>
  <c r="T54" i="3"/>
  <c r="AK65" i="3"/>
  <c r="AK32" i="3"/>
  <c r="AV72" i="3"/>
  <c r="AW72" i="3" s="1"/>
  <c r="AK69" i="3"/>
  <c r="AL69" i="3" s="1"/>
  <c r="AV70" i="3"/>
  <c r="AK105" i="3"/>
  <c r="AY90" i="3"/>
  <c r="AK62" i="3"/>
  <c r="AY29" i="3"/>
  <c r="AV38" i="3"/>
  <c r="AK86" i="3"/>
  <c r="AL86" i="3" s="1"/>
  <c r="AV63" i="3"/>
  <c r="AY44" i="3"/>
  <c r="AV94" i="3"/>
  <c r="AK72" i="3"/>
  <c r="AL72" i="3" s="1"/>
  <c r="AY25" i="3"/>
  <c r="AY74" i="3"/>
  <c r="AY24" i="3"/>
  <c r="AK101" i="3"/>
  <c r="AY23" i="3"/>
  <c r="C45" i="3"/>
  <c r="AK115" i="3"/>
  <c r="AL115" i="3" s="1"/>
  <c r="AV108" i="3"/>
  <c r="AV47" i="3"/>
  <c r="AK45" i="3"/>
  <c r="AL45" i="3" s="1"/>
  <c r="AK91" i="3"/>
  <c r="AL91" i="3" s="1"/>
  <c r="AY101" i="3"/>
  <c r="AK85" i="3"/>
  <c r="AV114" i="3"/>
  <c r="AY61" i="3"/>
  <c r="AZ61" i="3" s="1"/>
  <c r="AK22" i="3"/>
  <c r="AL22" i="3" s="1"/>
  <c r="AK17" i="3"/>
  <c r="AK110" i="3"/>
  <c r="AL110" i="3" s="1"/>
  <c r="AV32" i="3"/>
  <c r="AV113" i="3"/>
  <c r="AV25" i="3"/>
  <c r="AY92" i="3"/>
  <c r="AZ92" i="3" s="1"/>
  <c r="AY82" i="3"/>
  <c r="AZ74" i="3"/>
  <c r="AL105" i="3"/>
  <c r="AV49" i="3"/>
  <c r="AW49" i="3" s="1"/>
  <c r="AY108" i="3"/>
  <c r="AK104" i="3"/>
  <c r="AL104" i="3" s="1"/>
  <c r="AY21" i="3"/>
  <c r="AY94" i="3"/>
  <c r="AK77" i="3"/>
  <c r="AY55" i="3"/>
  <c r="AV16" i="3"/>
  <c r="AK75" i="3"/>
  <c r="AK48" i="3"/>
  <c r="AY85" i="3"/>
  <c r="AK61" i="3"/>
  <c r="AY47" i="3"/>
  <c r="AZ47" i="3" s="1"/>
  <c r="AY89" i="3"/>
  <c r="AZ89" i="3" s="1"/>
  <c r="AY26" i="3"/>
  <c r="AV105" i="3"/>
  <c r="AW105" i="3" s="1"/>
  <c r="AY79" i="3"/>
  <c r="AK36" i="3"/>
  <c r="AY42" i="3"/>
  <c r="AK113" i="3"/>
  <c r="AK33" i="3"/>
  <c r="AY49" i="3"/>
  <c r="AK64" i="3"/>
  <c r="AV60" i="3"/>
  <c r="AW60" i="3" s="1"/>
  <c r="AY62" i="3"/>
  <c r="AZ62" i="3" s="1"/>
  <c r="AV87" i="3"/>
  <c r="AK92" i="3"/>
  <c r="AK109" i="3"/>
  <c r="AK68" i="3"/>
  <c r="AK81" i="3"/>
  <c r="AV20" i="3"/>
  <c r="AY58" i="3"/>
  <c r="AZ58" i="3" s="1"/>
  <c r="AY98" i="3"/>
  <c r="AZ98" i="3" s="1"/>
  <c r="AV39" i="3"/>
  <c r="AK18" i="3"/>
  <c r="AL18" i="3" s="1"/>
  <c r="AK95" i="3"/>
  <c r="AL95" i="3" s="1"/>
  <c r="AK15" i="3"/>
  <c r="AL15" i="3" s="1"/>
  <c r="AV91" i="3"/>
  <c r="AW91" i="3" s="1"/>
  <c r="AK98" i="3"/>
  <c r="AL77" i="3"/>
  <c r="AL17" i="3"/>
  <c r="AW70" i="3"/>
  <c r="AY70" i="3"/>
  <c r="AY72" i="3"/>
  <c r="AZ72" i="3" s="1"/>
  <c r="AK107" i="3"/>
  <c r="AV34" i="3"/>
  <c r="AK52" i="3"/>
  <c r="AL52" i="3" s="1"/>
  <c r="AY46" i="3"/>
  <c r="AV55" i="3"/>
  <c r="AW55" i="3" s="1"/>
  <c r="AV84" i="3"/>
  <c r="AW84" i="3" s="1"/>
  <c r="AV115" i="3"/>
  <c r="AW115" i="3" s="1"/>
  <c r="AK99" i="3"/>
  <c r="AL99" i="3" s="1"/>
  <c r="AK31" i="3"/>
  <c r="AK79" i="3"/>
  <c r="AL79" i="3" s="1"/>
  <c r="AY33" i="3"/>
  <c r="AZ33" i="3" s="1"/>
  <c r="AK76" i="3"/>
  <c r="AV100" i="3"/>
  <c r="AK90" i="3"/>
  <c r="AK51" i="3"/>
  <c r="AL51" i="3" s="1"/>
  <c r="AY83" i="3"/>
  <c r="AZ83" i="3" s="1"/>
  <c r="AK34" i="3"/>
  <c r="AY81" i="3"/>
  <c r="AY57" i="3"/>
  <c r="AY114" i="3"/>
  <c r="AV22" i="3"/>
  <c r="AW22" i="3" s="1"/>
  <c r="AK89" i="3"/>
  <c r="AV59" i="3"/>
  <c r="AK112" i="3"/>
  <c r="AV57" i="3"/>
  <c r="AW57" i="3" s="1"/>
  <c r="AY19" i="3"/>
  <c r="AZ19" i="3" s="1"/>
  <c r="AK21" i="3"/>
  <c r="AK59" i="3"/>
  <c r="AL59" i="3" s="1"/>
  <c r="AK26" i="3"/>
  <c r="AL26" i="3" s="1"/>
  <c r="AK108" i="3"/>
  <c r="AL108" i="3" s="1"/>
  <c r="AV28" i="3"/>
  <c r="AY16" i="3"/>
  <c r="AV35" i="3"/>
  <c r="AY91" i="3"/>
  <c r="AY45" i="3"/>
  <c r="AZ45" i="3" s="1"/>
  <c r="AV30" i="3"/>
  <c r="AK53" i="3"/>
  <c r="AL53" i="3" s="1"/>
  <c r="AZ90" i="3"/>
  <c r="AL81" i="3"/>
  <c r="AW32" i="3"/>
  <c r="AZ44" i="3"/>
  <c r="AZ21" i="3"/>
  <c r="AL31" i="3"/>
  <c r="AL112" i="3"/>
  <c r="AZ57" i="3"/>
  <c r="AZ85" i="3"/>
  <c r="AW87" i="3"/>
  <c r="AL101" i="3"/>
  <c r="AV85" i="3"/>
  <c r="AY113" i="3"/>
  <c r="AZ113" i="3" s="1"/>
  <c r="AY112" i="3"/>
  <c r="AH10" i="3"/>
  <c r="AY37" i="3"/>
  <c r="AQ92" i="3"/>
  <c r="AQ15" i="3"/>
  <c r="AR15" i="3" s="1"/>
  <c r="AH53" i="3"/>
  <c r="AZ42" i="3"/>
  <c r="AW28" i="3"/>
  <c r="AZ37" i="3"/>
  <c r="AL85" i="3"/>
  <c r="AQ62" i="3"/>
  <c r="AR62" i="3" s="1"/>
  <c r="AI53" i="3"/>
  <c r="AY52" i="3"/>
  <c r="AZ52" i="3" s="1"/>
  <c r="AK43" i="3"/>
  <c r="AL43" i="3" s="1"/>
  <c r="AK16" i="3"/>
  <c r="AL16" i="3" s="1"/>
  <c r="AK40" i="3"/>
  <c r="AL40" i="3" s="1"/>
  <c r="AV97" i="3"/>
  <c r="AW97" i="3" s="1"/>
  <c r="AH55" i="3"/>
  <c r="AQ55" i="3"/>
  <c r="AH84" i="3"/>
  <c r="AI84" i="3" s="1"/>
  <c r="AZ23" i="3"/>
  <c r="AZ79" i="3"/>
  <c r="AW20" i="3"/>
  <c r="AL107" i="3"/>
  <c r="AW100" i="3"/>
  <c r="AZ101" i="3"/>
  <c r="AZ55" i="3"/>
  <c r="AY56" i="3"/>
  <c r="AZ56" i="3" s="1"/>
  <c r="AI55" i="3"/>
  <c r="AL61" i="3"/>
  <c r="AW63" i="3"/>
  <c r="AY97" i="3"/>
  <c r="AZ97" i="3" s="1"/>
  <c r="AY115" i="3"/>
  <c r="AZ115" i="3" s="1"/>
  <c r="AY54" i="3"/>
  <c r="AK67" i="3"/>
  <c r="AL67" i="3" s="1"/>
  <c r="AV15" i="3"/>
  <c r="AW15" i="3" s="1"/>
  <c r="AQ84" i="3"/>
  <c r="AH100" i="3"/>
  <c r="AQ38" i="3"/>
  <c r="AR38" i="3" s="1"/>
  <c r="AZ112" i="3"/>
  <c r="AL68" i="3"/>
  <c r="AZ16" i="3"/>
  <c r="AZ24" i="3"/>
  <c r="AL109" i="3"/>
  <c r="AL92" i="3"/>
  <c r="AL33" i="3"/>
  <c r="AZ49" i="3"/>
  <c r="AQ105" i="3"/>
  <c r="AH109" i="3"/>
  <c r="AI109" i="3"/>
  <c r="AW38" i="3"/>
  <c r="AY63" i="3"/>
  <c r="AV27" i="3"/>
  <c r="AW27" i="3" s="1"/>
  <c r="AK28" i="3"/>
  <c r="AL28" i="3" s="1"/>
  <c r="AY73" i="3"/>
  <c r="AZ73" i="3" s="1"/>
  <c r="AY87" i="3"/>
  <c r="AZ87" i="3" s="1"/>
  <c r="AH96" i="3"/>
  <c r="AI96" i="3" s="1"/>
  <c r="AQ68" i="3"/>
  <c r="AH24" i="3"/>
  <c r="AI24" i="3" s="1"/>
  <c r="AL98" i="3"/>
  <c r="AW47" i="3"/>
  <c r="AL89" i="3"/>
  <c r="AR84" i="3"/>
  <c r="AW30" i="3"/>
  <c r="AW35" i="3"/>
  <c r="AL36" i="3"/>
  <c r="AZ29" i="3"/>
  <c r="AW39" i="3"/>
  <c r="AV56" i="3"/>
  <c r="AW56" i="3" s="1"/>
  <c r="AR92" i="3"/>
  <c r="AV83" i="3"/>
  <c r="AW83" i="3" s="1"/>
  <c r="AK30" i="3"/>
  <c r="AL30" i="3" s="1"/>
  <c r="AK27" i="3"/>
  <c r="AV53" i="3"/>
  <c r="AY107" i="3"/>
  <c r="AZ107" i="3" s="1"/>
  <c r="AQ44" i="3"/>
  <c r="AR44" i="3" s="1"/>
  <c r="AH42" i="3"/>
  <c r="AI42" i="3" s="1"/>
  <c r="AQ82" i="3"/>
  <c r="AR82" i="3" s="1"/>
  <c r="AZ26" i="3"/>
  <c r="C48" i="3"/>
  <c r="AZ91" i="3"/>
  <c r="D48" i="3"/>
  <c r="AZ81" i="3"/>
  <c r="AL75" i="3"/>
  <c r="AL21" i="3"/>
  <c r="AL32" i="3"/>
  <c r="AL64" i="3"/>
  <c r="AL76" i="3"/>
  <c r="AZ82" i="3"/>
  <c r="AL34" i="3"/>
  <c r="AL27" i="3"/>
  <c r="AV82" i="3"/>
  <c r="AW82" i="3" s="1"/>
  <c r="AZ70" i="3"/>
  <c r="AV18" i="3"/>
  <c r="AW18" i="3" s="1"/>
  <c r="AY17" i="3"/>
  <c r="AZ17" i="3" s="1"/>
  <c r="AK73" i="3"/>
  <c r="AL73" i="3" s="1"/>
  <c r="AV86" i="3"/>
  <c r="AW86" i="3" s="1"/>
  <c r="AY69" i="3"/>
  <c r="AZ69" i="3" s="1"/>
  <c r="AQ99" i="3"/>
  <c r="AR99" i="3" s="1"/>
  <c r="AH81" i="3"/>
  <c r="AI81" i="3" s="1"/>
  <c r="AQ108" i="3"/>
  <c r="AR108" i="3" s="1"/>
  <c r="AZ54" i="3"/>
  <c r="AL48" i="3"/>
  <c r="AW25" i="3"/>
  <c r="AL113" i="3"/>
  <c r="AZ63" i="3"/>
  <c r="AL65" i="3"/>
  <c r="AL62" i="3"/>
  <c r="AW59" i="3"/>
  <c r="AZ108" i="3"/>
  <c r="AQ66" i="3"/>
  <c r="AR66" i="3" s="1"/>
  <c r="AR68" i="3"/>
  <c r="AZ114" i="3"/>
  <c r="AY40" i="3"/>
  <c r="AZ40" i="3" s="1"/>
  <c r="AV81" i="3"/>
  <c r="AW81" i="3" s="1"/>
  <c r="AK114" i="3"/>
  <c r="AL114" i="3" s="1"/>
  <c r="AV89" i="3"/>
  <c r="AW89" i="3" s="1"/>
  <c r="AV61" i="3"/>
  <c r="AW61" i="3" s="1"/>
  <c r="AQ47" i="3"/>
  <c r="AR47" i="3" s="1"/>
  <c r="AH80" i="3"/>
  <c r="AI80" i="3" s="1"/>
  <c r="AQ78" i="3"/>
  <c r="AR78" i="3" s="1"/>
  <c r="AR105" i="3"/>
  <c r="AR55" i="3"/>
  <c r="AZ25" i="3"/>
  <c r="AZ94" i="3"/>
  <c r="AW114" i="3"/>
  <c r="AW85" i="3"/>
  <c r="AW113" i="3"/>
  <c r="AW34" i="3"/>
  <c r="AW94" i="3"/>
  <c r="AW53" i="3"/>
  <c r="AW16" i="3"/>
  <c r="AY80" i="3"/>
  <c r="AZ80" i="3" s="1"/>
  <c r="AI100" i="3"/>
  <c r="AY76" i="3"/>
  <c r="AZ76" i="3" s="1"/>
  <c r="AK39" i="3"/>
  <c r="AL39" i="3" s="1"/>
  <c r="AK78" i="3"/>
  <c r="AL78" i="3" s="1"/>
  <c r="AY66" i="3"/>
  <c r="AZ66" i="3" s="1"/>
  <c r="AY65" i="3"/>
  <c r="AZ65" i="3" s="1"/>
  <c r="AV99" i="3"/>
  <c r="AW99" i="3" s="1"/>
  <c r="AY93" i="3"/>
  <c r="AZ93" i="3" s="1"/>
  <c r="AY18" i="3"/>
  <c r="AZ18" i="3" s="1"/>
  <c r="AV77" i="3"/>
  <c r="AW77" i="3" s="1"/>
  <c r="AY109" i="3"/>
  <c r="AZ109" i="3" s="1"/>
  <c r="AK83" i="3"/>
  <c r="AL83" i="3" s="1"/>
  <c r="AK102" i="3"/>
  <c r="AL102" i="3" s="1"/>
  <c r="AK94" i="3"/>
  <c r="AL94" i="3" s="1"/>
  <c r="AY31" i="3"/>
  <c r="AZ31" i="3" s="1"/>
  <c r="AV104" i="3"/>
  <c r="AW104" i="3" s="1"/>
  <c r="AV44" i="3"/>
  <c r="AW44" i="3" s="1"/>
  <c r="AY102" i="3"/>
  <c r="AZ102" i="3" s="1"/>
  <c r="AK66" i="3"/>
  <c r="AL66" i="3" s="1"/>
  <c r="AV43" i="3"/>
  <c r="AW43" i="3" s="1"/>
  <c r="AV17" i="3"/>
  <c r="AW17" i="3" s="1"/>
  <c r="AK111" i="3"/>
  <c r="AL111" i="3" s="1"/>
  <c r="AY43" i="3"/>
  <c r="AZ43" i="3" s="1"/>
  <c r="AV19" i="3"/>
  <c r="AW19" i="3" s="1"/>
  <c r="AV92" i="3"/>
  <c r="AW92" i="3" s="1"/>
  <c r="AY88" i="3"/>
  <c r="AZ88" i="3" s="1"/>
  <c r="AV67" i="3"/>
  <c r="AW67" i="3" s="1"/>
  <c r="AK80" i="3"/>
  <c r="AL80" i="3" s="1"/>
  <c r="AV58" i="3"/>
  <c r="AW58" i="3" s="1"/>
  <c r="AY15" i="3"/>
  <c r="AZ15" i="3" s="1"/>
  <c r="AV29" i="3"/>
  <c r="AW29" i="3" s="1"/>
  <c r="AV50" i="3"/>
  <c r="AW50" i="3" s="1"/>
  <c r="AY86" i="3"/>
  <c r="AZ86" i="3" s="1"/>
  <c r="AY67" i="3"/>
  <c r="AZ67" i="3" s="1"/>
  <c r="AY32" i="3"/>
  <c r="AZ32" i="3" s="1"/>
  <c r="AK87" i="3"/>
  <c r="AL87" i="3" s="1"/>
  <c r="AK58" i="3"/>
  <c r="AL58" i="3" s="1"/>
  <c r="AV88" i="3"/>
  <c r="AW88" i="3" s="1"/>
  <c r="AY41" i="3"/>
  <c r="AZ41" i="3" s="1"/>
  <c r="AV62" i="3"/>
  <c r="AW62" i="3" s="1"/>
  <c r="AY60" i="3"/>
  <c r="AZ60" i="3" s="1"/>
  <c r="AV21" i="3"/>
  <c r="AW21" i="3" s="1"/>
  <c r="AV96" i="3"/>
  <c r="AW96" i="3" s="1"/>
  <c r="AY48" i="3"/>
  <c r="AZ48" i="3" s="1"/>
  <c r="AK24" i="3"/>
  <c r="AL24" i="3" s="1"/>
  <c r="AV79" i="3"/>
  <c r="AW79" i="3" s="1"/>
  <c r="AY75" i="3"/>
  <c r="AZ75" i="3" s="1"/>
  <c r="AV80" i="3"/>
  <c r="AW80" i="3" s="1"/>
  <c r="AV46" i="3"/>
  <c r="AW46" i="3" s="1"/>
  <c r="AK93" i="3"/>
  <c r="AL93" i="3" s="1"/>
  <c r="AK74" i="3"/>
  <c r="AL74" i="3" s="1"/>
  <c r="AV24" i="3"/>
  <c r="AW24" i="3" s="1"/>
  <c r="AK63" i="3"/>
  <c r="AL63" i="3" s="1"/>
  <c r="AV110" i="3"/>
  <c r="AW110" i="3" s="1"/>
  <c r="AY38" i="3"/>
  <c r="AZ38" i="3" s="1"/>
  <c r="AV51" i="3"/>
  <c r="AW51" i="3" s="1"/>
  <c r="AK96" i="3"/>
  <c r="AL96" i="3" s="1"/>
  <c r="AK84" i="3"/>
  <c r="AL84" i="3" s="1"/>
  <c r="AK88" i="3"/>
  <c r="AL88" i="3" s="1"/>
  <c r="AY51" i="3"/>
  <c r="AZ51" i="3" s="1"/>
  <c r="AY35" i="3"/>
  <c r="AZ35" i="3" s="1"/>
  <c r="AV68" i="3"/>
  <c r="AW68" i="3" s="1"/>
  <c r="AK103" i="3"/>
  <c r="AL103" i="3" s="1"/>
  <c r="AV73" i="3"/>
  <c r="AW73" i="3" s="1"/>
  <c r="AY39" i="3"/>
  <c r="AZ39" i="3" s="1"/>
  <c r="AV107" i="3"/>
  <c r="AW107" i="3" s="1"/>
  <c r="AV66" i="3"/>
  <c r="AW66" i="3" s="1"/>
  <c r="AV90" i="3"/>
  <c r="AW90" i="3" s="1"/>
  <c r="AV71" i="3"/>
  <c r="AW71" i="3" s="1"/>
  <c r="AY103" i="3"/>
  <c r="AZ103" i="3" s="1"/>
  <c r="AK38" i="3"/>
  <c r="AL38" i="3" s="1"/>
  <c r="AV75" i="3"/>
  <c r="AW75" i="3" s="1"/>
  <c r="AY99" i="3"/>
  <c r="AZ99" i="3" s="1"/>
  <c r="AV112" i="3"/>
  <c r="AW112" i="3" s="1"/>
  <c r="AY20" i="3"/>
  <c r="AZ20" i="3" s="1"/>
  <c r="AY84" i="3"/>
  <c r="AZ84" i="3" s="1"/>
  <c r="AY100" i="3"/>
  <c r="AZ100" i="3" s="1"/>
  <c r="AV65" i="3"/>
  <c r="AW65" i="3" s="1"/>
  <c r="AV106" i="3"/>
  <c r="AW106" i="3" s="1"/>
  <c r="AY50" i="3"/>
  <c r="AZ50" i="3" s="1"/>
  <c r="AK20" i="3"/>
  <c r="AL20" i="3" s="1"/>
  <c r="AK55" i="3"/>
  <c r="AL55" i="3" s="1"/>
  <c r="AV101" i="3"/>
  <c r="AW101" i="3" s="1"/>
  <c r="AY106" i="3"/>
  <c r="AZ106" i="3" s="1"/>
  <c r="AY53" i="3"/>
  <c r="AZ53" i="3" s="1"/>
  <c r="AY77" i="3"/>
  <c r="AZ77" i="3" s="1"/>
  <c r="AY36" i="3"/>
  <c r="AK70" i="3"/>
  <c r="AL70" i="3" s="1"/>
  <c r="AY104" i="3"/>
  <c r="AZ104" i="3" s="1"/>
  <c r="AY22" i="3"/>
  <c r="AZ22" i="3" s="1"/>
  <c r="AV23" i="3"/>
  <c r="AW23" i="3" s="1"/>
  <c r="AV33" i="3"/>
  <c r="AW33" i="3" s="1"/>
  <c r="AV26" i="3"/>
  <c r="AW26" i="3" s="1"/>
  <c r="AV98" i="3"/>
  <c r="AW98" i="3" s="1"/>
  <c r="AV64" i="3"/>
  <c r="AW64" i="3" s="1"/>
  <c r="AY78" i="3"/>
  <c r="AZ78" i="3" s="1"/>
  <c r="AV52" i="3"/>
  <c r="AW52" i="3" s="1"/>
  <c r="AK60" i="3"/>
  <c r="AL60" i="3" s="1"/>
  <c r="AV48" i="3"/>
  <c r="AW48" i="3" s="1"/>
  <c r="AV93" i="3"/>
  <c r="AK100" i="3"/>
  <c r="AL100" i="3" s="1"/>
  <c r="AY111" i="3"/>
  <c r="AZ111" i="3" s="1"/>
  <c r="AK50" i="3"/>
  <c r="AL50" i="3" s="1"/>
  <c r="AV69" i="3"/>
  <c r="AW69" i="3" s="1"/>
  <c r="AV36" i="3"/>
  <c r="AW36" i="3" s="1"/>
  <c r="AY96" i="3"/>
  <c r="AZ96" i="3" s="1"/>
  <c r="AV76" i="3"/>
  <c r="AW76" i="3" s="1"/>
  <c r="AY110" i="3"/>
  <c r="AZ110" i="3" s="1"/>
  <c r="AK35" i="3"/>
  <c r="AL35" i="3" s="1"/>
  <c r="AK97" i="3"/>
  <c r="AV111" i="3"/>
  <c r="AW111" i="3" s="1"/>
  <c r="AV40" i="3"/>
  <c r="AW40" i="3" s="1"/>
  <c r="AY71" i="3"/>
  <c r="AZ71" i="3" s="1"/>
  <c r="AK47" i="3"/>
  <c r="AL47" i="3" s="1"/>
  <c r="AK106" i="3"/>
  <c r="AL106" i="3" s="1"/>
  <c r="AY28" i="3"/>
  <c r="AZ28" i="3" s="1"/>
  <c r="AY59" i="3"/>
  <c r="AZ59" i="3" s="1"/>
  <c r="AK19" i="3"/>
  <c r="AL19" i="3" s="1"/>
  <c r="AV41" i="3"/>
  <c r="AW41" i="3" s="1"/>
  <c r="AE10" i="3"/>
  <c r="AV95" i="3"/>
  <c r="AW95" i="3" s="1"/>
  <c r="AY34" i="3"/>
  <c r="AZ34" i="3" s="1"/>
  <c r="AY95" i="3"/>
  <c r="AZ95" i="3" s="1"/>
  <c r="AK82" i="3"/>
  <c r="AL82" i="3" s="1"/>
  <c r="AV74" i="3"/>
  <c r="AW74" i="3" s="1"/>
  <c r="AK44" i="3"/>
  <c r="AL44" i="3" s="1"/>
  <c r="AY30" i="3"/>
  <c r="AZ30" i="3" s="1"/>
  <c r="AV31" i="3"/>
  <c r="AW31" i="3" s="1"/>
  <c r="AY27" i="3"/>
  <c r="AK41" i="3"/>
  <c r="AL41" i="3" s="1"/>
  <c r="AY64" i="3"/>
  <c r="AZ64" i="3" s="1"/>
  <c r="AK56" i="3"/>
  <c r="AL56" i="3" s="1"/>
  <c r="AV42" i="3"/>
  <c r="AW42" i="3" s="1"/>
  <c r="AV102" i="3"/>
  <c r="AW102" i="3" s="1"/>
  <c r="AK37" i="3"/>
  <c r="AL37" i="3" s="1"/>
  <c r="AK71" i="3"/>
  <c r="AL71" i="3" s="1"/>
  <c r="AK25" i="3"/>
  <c r="AL25" i="3" s="1"/>
  <c r="AV103" i="3"/>
  <c r="AW103" i="3" s="1"/>
  <c r="AK42" i="3"/>
  <c r="AL42" i="3" s="1"/>
  <c r="AY68" i="3"/>
  <c r="AZ68" i="3" s="1"/>
  <c r="AK46" i="3"/>
  <c r="AL46" i="3" s="1"/>
  <c r="AK49" i="3"/>
  <c r="AL49" i="3" s="1"/>
  <c r="AK29" i="3"/>
  <c r="AL29" i="3" s="1"/>
  <c r="AK57" i="3"/>
  <c r="AL57" i="3" s="1"/>
  <c r="AK54" i="3"/>
  <c r="AL54" i="3" s="1"/>
  <c r="AV54" i="3"/>
  <c r="AW54" i="3" s="1"/>
  <c r="F48" i="3"/>
  <c r="G48" i="3" s="1"/>
  <c r="AV37" i="3"/>
  <c r="AW37" i="3" s="1"/>
  <c r="AV78" i="3"/>
  <c r="AW78" i="3" s="1"/>
  <c r="AY105" i="3"/>
  <c r="AZ105" i="3" s="1"/>
  <c r="AK23" i="3"/>
  <c r="AL23" i="3" s="1"/>
  <c r="AV109" i="3"/>
  <c r="AW109" i="3" s="1"/>
  <c r="AV45" i="3"/>
  <c r="AW45" i="3" s="1"/>
  <c r="AH91" i="3"/>
  <c r="AI91" i="3" s="1"/>
  <c r="AH48" i="3"/>
  <c r="AI48" i="3" s="1"/>
  <c r="AQ110" i="3"/>
  <c r="AR110" i="3" s="1"/>
  <c r="AH20" i="3"/>
  <c r="AI20" i="3" s="1"/>
  <c r="AQ114" i="3"/>
  <c r="AR114" i="3" s="1"/>
  <c r="AQ32" i="3"/>
  <c r="AR32" i="3" s="1"/>
  <c r="AH111" i="3"/>
  <c r="AI111" i="3" s="1"/>
  <c r="AH51" i="3"/>
  <c r="AI51" i="3" s="1"/>
  <c r="AQ107" i="3"/>
  <c r="AR107" i="3" s="1"/>
  <c r="AH32" i="3"/>
  <c r="AI32" i="3" s="1"/>
  <c r="AH27" i="3"/>
  <c r="AI27" i="3" s="1"/>
  <c r="AH71" i="3"/>
  <c r="AI71" i="3" s="1"/>
  <c r="AH90" i="3"/>
  <c r="AI90" i="3" s="1"/>
  <c r="AH110" i="3"/>
  <c r="AI110" i="3" s="1"/>
  <c r="AH63" i="3"/>
  <c r="AI63" i="3" s="1"/>
  <c r="AQ57" i="3"/>
  <c r="AR57" i="3" s="1"/>
  <c r="AQ16" i="3"/>
  <c r="AR16" i="3" s="1"/>
  <c r="AQ27" i="3"/>
  <c r="AR27" i="3" s="1"/>
  <c r="AH69" i="3"/>
  <c r="AI69" i="3" s="1"/>
  <c r="AH49" i="3"/>
  <c r="AI49" i="3" s="1"/>
  <c r="AQ50" i="3"/>
  <c r="AR50" i="3" s="1"/>
  <c r="AH57" i="3"/>
  <c r="AI57" i="3" s="1"/>
  <c r="AH94" i="3"/>
  <c r="AI94" i="3" s="1"/>
  <c r="AH61" i="3"/>
  <c r="AI61" i="3" s="1"/>
  <c r="AH37" i="3"/>
  <c r="AI37" i="3" s="1"/>
  <c r="AQ100" i="3"/>
  <c r="AR100" i="3" s="1"/>
  <c r="AH66" i="3"/>
  <c r="AI66" i="3" s="1"/>
  <c r="AH36" i="3"/>
  <c r="AI36" i="3" s="1"/>
  <c r="AQ36" i="3"/>
  <c r="AR36" i="3" s="1"/>
  <c r="AH43" i="3"/>
  <c r="AI43" i="3" s="1"/>
  <c r="AH19" i="3"/>
  <c r="AI19" i="3" s="1"/>
  <c r="AQ24" i="3"/>
  <c r="AR24" i="3" s="1"/>
  <c r="AQ91" i="3"/>
  <c r="AR91" i="3" s="1"/>
  <c r="AH99" i="3"/>
  <c r="AI99" i="3" s="1"/>
  <c r="AQ70" i="3"/>
  <c r="AR70" i="3" s="1"/>
  <c r="AH102" i="3"/>
  <c r="AI102" i="3" s="1"/>
  <c r="AQ31" i="3"/>
  <c r="AR31" i="3" s="1"/>
  <c r="AQ26" i="3"/>
  <c r="AR26" i="3" s="1"/>
  <c r="AH83" i="3"/>
  <c r="AI83" i="3" s="1"/>
  <c r="AH88" i="3"/>
  <c r="AI88" i="3" s="1"/>
  <c r="AH59" i="3"/>
  <c r="AI59" i="3" s="1"/>
  <c r="AQ25" i="3"/>
  <c r="AR25" i="3" s="1"/>
  <c r="AH103" i="3"/>
  <c r="AI103" i="3" s="1"/>
  <c r="AH17" i="3"/>
  <c r="AI17" i="3" s="1"/>
  <c r="AH58" i="3"/>
  <c r="AI58" i="3" s="1"/>
  <c r="AQ53" i="3"/>
  <c r="AR53" i="3" s="1"/>
  <c r="AH50" i="3"/>
  <c r="AI50" i="3" s="1"/>
  <c r="AH113" i="3"/>
  <c r="AI113" i="3" s="1"/>
  <c r="AQ109" i="3"/>
  <c r="AR109" i="3" s="1"/>
  <c r="AQ28" i="3"/>
  <c r="AR28" i="3" s="1"/>
  <c r="AH22" i="3"/>
  <c r="AI22" i="3" s="1"/>
  <c r="AQ72" i="3"/>
  <c r="AR72" i="3" s="1"/>
  <c r="AQ77" i="3"/>
  <c r="AR77" i="3" s="1"/>
  <c r="AH34" i="3"/>
  <c r="AI34" i="3" s="1"/>
  <c r="AH29" i="3"/>
  <c r="AI29" i="3" s="1"/>
  <c r="AH77" i="3"/>
  <c r="AI77" i="3" s="1"/>
  <c r="AQ65" i="3"/>
  <c r="AR65" i="3" s="1"/>
  <c r="AQ42" i="3"/>
  <c r="AR42" i="3" s="1"/>
  <c r="AH30" i="3"/>
  <c r="AI30" i="3" s="1"/>
  <c r="AH85" i="3"/>
  <c r="AI85" i="3" s="1"/>
  <c r="AQ48" i="3"/>
  <c r="AR48" i="3" s="1"/>
  <c r="AH46" i="3"/>
  <c r="AI46" i="3" s="1"/>
  <c r="AH76" i="3"/>
  <c r="AI76" i="3" s="1"/>
  <c r="AQ39" i="3"/>
  <c r="AR39" i="3" s="1"/>
  <c r="AH21" i="3"/>
  <c r="AI21" i="3" s="1"/>
  <c r="AQ43" i="3"/>
  <c r="AR43" i="3" s="1"/>
  <c r="AQ96" i="3"/>
  <c r="AR96" i="3" s="1"/>
  <c r="AH114" i="3"/>
  <c r="AI114" i="3" s="1"/>
  <c r="AH75" i="3"/>
  <c r="AI75" i="3" s="1"/>
  <c r="AH35" i="3"/>
  <c r="AI35" i="3" s="1"/>
  <c r="AQ56" i="3"/>
  <c r="AR56" i="3" s="1"/>
  <c r="AQ106" i="3"/>
  <c r="AR106" i="3" s="1"/>
  <c r="AH115" i="3"/>
  <c r="AI115" i="3" s="1"/>
  <c r="AH107" i="3"/>
  <c r="AI107" i="3" s="1"/>
  <c r="AQ81" i="3"/>
  <c r="AR81" i="3" s="1"/>
  <c r="AQ98" i="3"/>
  <c r="AR98" i="3" s="1"/>
  <c r="AQ37" i="3"/>
  <c r="AR37" i="3" s="1"/>
  <c r="AQ94" i="3"/>
  <c r="AR94" i="3" s="1"/>
  <c r="AH67" i="3"/>
  <c r="AI67" i="3" s="1"/>
  <c r="AQ51" i="3"/>
  <c r="AR51" i="3" s="1"/>
  <c r="AH52" i="3"/>
  <c r="AQ104" i="3"/>
  <c r="AR104" i="3" s="1"/>
  <c r="AQ85" i="3"/>
  <c r="AR85" i="3" s="1"/>
  <c r="AH70" i="3"/>
  <c r="AI70" i="3" s="1"/>
  <c r="AQ101" i="3"/>
  <c r="AR101" i="3" s="1"/>
  <c r="AH45" i="3"/>
  <c r="AI45" i="3" s="1"/>
  <c r="AQ113" i="3"/>
  <c r="AR113" i="3" s="1"/>
  <c r="AH26" i="3"/>
  <c r="AI26" i="3" s="1"/>
  <c r="AQ83" i="3"/>
  <c r="AR83" i="3" s="1"/>
  <c r="AQ58" i="3"/>
  <c r="AR58" i="3" s="1"/>
  <c r="AQ60" i="3"/>
  <c r="AR60" i="3" s="1"/>
  <c r="AQ76" i="3"/>
  <c r="AR76" i="3" s="1"/>
  <c r="AH40" i="3"/>
  <c r="AI40" i="3" s="1"/>
  <c r="AH74" i="3"/>
  <c r="AI74" i="3" s="1"/>
  <c r="AH101" i="3"/>
  <c r="AI101" i="3" s="1"/>
  <c r="AQ93" i="3"/>
  <c r="AR93" i="3" s="1"/>
  <c r="C66" i="3"/>
  <c r="C69" i="3" s="1"/>
  <c r="D69" i="3" s="1"/>
  <c r="AH38" i="3"/>
  <c r="AI38" i="3" s="1"/>
  <c r="AQ40" i="3"/>
  <c r="AR40" i="3" s="1"/>
  <c r="AQ18" i="3"/>
  <c r="AR18" i="3" s="1"/>
  <c r="AQ102" i="3"/>
  <c r="AR102" i="3" s="1"/>
  <c r="AQ34" i="3"/>
  <c r="AR34" i="3" s="1"/>
  <c r="AQ54" i="3"/>
  <c r="AR54" i="3" s="1"/>
  <c r="AH98" i="3"/>
  <c r="AI98" i="3" s="1"/>
  <c r="AH87" i="3"/>
  <c r="AI87" i="3" s="1"/>
  <c r="AH108" i="3"/>
  <c r="AI108" i="3" s="1"/>
  <c r="AQ22" i="3"/>
  <c r="AR22" i="3" s="1"/>
  <c r="AH73" i="3"/>
  <c r="AI73" i="3" s="1"/>
  <c r="AQ64" i="3"/>
  <c r="AR64" i="3" s="1"/>
  <c r="AQ75" i="3"/>
  <c r="AR75" i="3" s="1"/>
  <c r="AH112" i="3"/>
  <c r="AI112" i="3" s="1"/>
  <c r="AQ17" i="3"/>
  <c r="AR17" i="3" s="1"/>
  <c r="AH106" i="3"/>
  <c r="AI106" i="3" s="1"/>
  <c r="AQ86" i="3"/>
  <c r="AR86" i="3" s="1"/>
  <c r="AH65" i="3"/>
  <c r="AI65" i="3" s="1"/>
  <c r="AH60" i="3"/>
  <c r="AI60" i="3" s="1"/>
  <c r="AH68" i="3"/>
  <c r="AI68" i="3" s="1"/>
  <c r="AQ45" i="3"/>
  <c r="AR45" i="3" s="1"/>
  <c r="AH18" i="3"/>
  <c r="AI18" i="3" s="1"/>
  <c r="AN10" i="3"/>
  <c r="AH62" i="3"/>
  <c r="AI62" i="3" s="1"/>
  <c r="AQ88" i="3"/>
  <c r="AR88" i="3" s="1"/>
  <c r="AQ80" i="3"/>
  <c r="AR80" i="3" s="1"/>
  <c r="AH31" i="3"/>
  <c r="AI31" i="3" s="1"/>
  <c r="AH44" i="3"/>
  <c r="AI44" i="3" s="1"/>
  <c r="AH16" i="3"/>
  <c r="AI16" i="3" s="1"/>
  <c r="AQ73" i="3"/>
  <c r="AR73" i="3" s="1"/>
  <c r="AQ87" i="3"/>
  <c r="AR87" i="3" s="1"/>
  <c r="AH104" i="3"/>
  <c r="AI104" i="3" s="1"/>
  <c r="AQ71" i="3"/>
  <c r="AR71" i="3" s="1"/>
  <c r="AH78" i="3"/>
  <c r="AI78" i="3" s="1"/>
  <c r="AH47" i="3"/>
  <c r="AI47" i="3" s="1"/>
  <c r="AH23" i="3"/>
  <c r="AI23" i="3" s="1"/>
  <c r="AH39" i="3"/>
  <c r="AI39" i="3" s="1"/>
  <c r="AQ33" i="3"/>
  <c r="AR33" i="3" s="1"/>
  <c r="AQ74" i="3"/>
  <c r="AR74" i="3" s="1"/>
  <c r="AQ89" i="3"/>
  <c r="AR89" i="3" s="1"/>
  <c r="AH93" i="3"/>
  <c r="AI93" i="3" s="1"/>
  <c r="AQ23" i="3"/>
  <c r="AR23" i="3" s="1"/>
  <c r="AQ52" i="3"/>
  <c r="AR52" i="3" s="1"/>
  <c r="AQ115" i="3"/>
  <c r="AR115" i="3" s="1"/>
  <c r="AH92" i="3"/>
  <c r="AI92" i="3" s="1"/>
  <c r="AH41" i="3"/>
  <c r="AI41" i="3" s="1"/>
  <c r="AQ97" i="3"/>
  <c r="AR97" i="3" s="1"/>
  <c r="AH33" i="3"/>
  <c r="AI33" i="3" s="1"/>
  <c r="AQ103" i="3"/>
  <c r="AR103" i="3" s="1"/>
  <c r="AQ69" i="3"/>
  <c r="AR69" i="3" s="1"/>
  <c r="AH89" i="3"/>
  <c r="AI89" i="3" s="1"/>
  <c r="AQ19" i="3"/>
  <c r="AR19" i="3" s="1"/>
  <c r="AH82" i="3"/>
  <c r="AI82" i="3" s="1"/>
  <c r="AQ90" i="3"/>
  <c r="AR90" i="3" s="1"/>
  <c r="AQ67" i="3"/>
  <c r="AR67" i="3" s="1"/>
  <c r="AH64" i="3"/>
  <c r="AI64" i="3" s="1"/>
  <c r="AQ29" i="3"/>
  <c r="AR29" i="3" s="1"/>
  <c r="AH95" i="3"/>
  <c r="AI95" i="3" s="1"/>
  <c r="AH97" i="3"/>
  <c r="AI97" i="3" s="1"/>
  <c r="AQ41" i="3"/>
  <c r="AR41" i="3" s="1"/>
  <c r="AH56" i="3"/>
  <c r="AI56" i="3" s="1"/>
  <c r="AQ10" i="3"/>
  <c r="AQ30" i="3"/>
  <c r="AR30" i="3" s="1"/>
  <c r="AH105" i="3"/>
  <c r="AI105" i="3" s="1"/>
  <c r="AQ111" i="3"/>
  <c r="AR111" i="3" s="1"/>
  <c r="AQ79" i="3"/>
  <c r="AR79" i="3" s="1"/>
  <c r="AH72" i="3"/>
  <c r="AI72" i="3" s="1"/>
  <c r="AQ112" i="3"/>
  <c r="AR112" i="3" s="1"/>
  <c r="AQ59" i="3"/>
  <c r="AR59" i="3" s="1"/>
  <c r="AQ95" i="3"/>
  <c r="AR95" i="3" s="1"/>
  <c r="AH86" i="3"/>
  <c r="AI86" i="3" s="1"/>
  <c r="AH79" i="3"/>
  <c r="AI79" i="3" s="1"/>
  <c r="AQ63" i="3"/>
  <c r="AR63" i="3" s="1"/>
  <c r="AQ35" i="3"/>
  <c r="AR35" i="3" s="1"/>
  <c r="AQ61" i="3"/>
  <c r="AR61" i="3" s="1"/>
  <c r="AQ21" i="3"/>
  <c r="AR21" i="3" s="1"/>
  <c r="AH25" i="3"/>
  <c r="AI25" i="3" s="1"/>
  <c r="AH54" i="3"/>
  <c r="AI54" i="3" s="1"/>
  <c r="AH15" i="3"/>
  <c r="AI15" i="3" s="1"/>
  <c r="AH28" i="3"/>
  <c r="AI28" i="3" s="1"/>
  <c r="AQ20" i="3"/>
  <c r="AR20" i="3" s="1"/>
  <c r="AQ46" i="3"/>
  <c r="AR46" i="3" s="1"/>
  <c r="AQ49" i="3"/>
  <c r="AR49" i="3" s="1"/>
  <c r="AF55" i="3"/>
  <c r="AF42" i="3"/>
  <c r="AF65" i="3"/>
  <c r="AF74" i="3"/>
  <c r="AF71" i="3"/>
  <c r="AF66" i="3"/>
  <c r="AF115" i="3"/>
  <c r="AF47" i="3"/>
  <c r="AN47" i="3" s="1"/>
  <c r="AO47" i="3" s="1"/>
  <c r="AF57" i="3"/>
  <c r="AN57" i="3" s="1"/>
  <c r="AO57" i="3" s="1"/>
  <c r="AF48" i="3"/>
  <c r="AN48" i="3" s="1"/>
  <c r="AO48" i="3" s="1"/>
  <c r="AF111" i="3"/>
  <c r="AN111" i="3" s="1"/>
  <c r="AO111" i="3" s="1"/>
  <c r="AF87" i="3"/>
  <c r="AN87" i="3" s="1"/>
  <c r="AO87" i="3" s="1"/>
  <c r="AF72" i="3"/>
  <c r="AN72" i="3" s="1"/>
  <c r="AO72" i="3" s="1"/>
  <c r="AF68" i="3"/>
  <c r="AN68" i="3" s="1"/>
  <c r="AO68" i="3" s="1"/>
  <c r="AF41" i="3"/>
  <c r="AN41" i="3" s="1"/>
  <c r="AO41" i="3" s="1"/>
  <c r="AF22" i="3"/>
  <c r="AN22" i="3" s="1"/>
  <c r="AO22" i="3" s="1"/>
  <c r="AF37" i="3"/>
  <c r="AN37" i="3" s="1"/>
  <c r="AO37" i="3" s="1"/>
  <c r="AF108" i="3"/>
  <c r="AN108" i="3" s="1"/>
  <c r="AO108" i="3" s="1"/>
  <c r="AF104" i="3"/>
  <c r="AN104" i="3" s="1"/>
  <c r="AO104" i="3" s="1"/>
  <c r="AF38" i="3"/>
  <c r="AN38" i="3" s="1"/>
  <c r="AO38" i="3" s="1"/>
  <c r="AF26" i="3"/>
  <c r="AN26" i="3" s="1"/>
  <c r="AO26" i="3" s="1"/>
  <c r="AF96" i="3"/>
  <c r="AN96" i="3" s="1"/>
  <c r="AO96" i="3" s="1"/>
  <c r="AF24" i="3"/>
  <c r="AN24" i="3" s="1"/>
  <c r="AO24" i="3" s="1"/>
  <c r="AF39" i="3"/>
  <c r="AN39" i="3" s="1"/>
  <c r="AO39" i="3" s="1"/>
  <c r="AF44" i="3"/>
  <c r="AN44" i="3" s="1"/>
  <c r="AF103" i="3"/>
  <c r="AN103" i="3" s="1"/>
  <c r="AO103" i="3" s="1"/>
  <c r="AF110" i="3"/>
  <c r="AF101" i="3"/>
  <c r="AN101" i="3" s="1"/>
  <c r="AO101" i="3" s="1"/>
  <c r="AF94" i="3"/>
  <c r="AN94" i="3" s="1"/>
  <c r="AO94" i="3" s="1"/>
  <c r="AF40" i="3"/>
  <c r="AN40" i="3" s="1"/>
  <c r="AO40" i="3" s="1"/>
  <c r="AF31" i="3"/>
  <c r="AN31" i="3" s="1"/>
  <c r="AF36" i="3"/>
  <c r="AN36" i="3" s="1"/>
  <c r="AO36" i="3" s="1"/>
  <c r="AF43" i="3"/>
  <c r="AN43" i="3" s="1"/>
  <c r="AO43" i="3" s="1"/>
  <c r="AF98" i="3"/>
  <c r="AN98" i="3" s="1"/>
  <c r="AO98" i="3" s="1"/>
  <c r="AF99" i="3"/>
  <c r="AN99" i="3" s="1"/>
  <c r="AO99" i="3" s="1"/>
  <c r="AF92" i="3"/>
  <c r="AN92" i="3" s="1"/>
  <c r="AO92" i="3" s="1"/>
  <c r="AF50" i="3"/>
  <c r="AN50" i="3" s="1"/>
  <c r="AO50" i="3" s="1"/>
  <c r="AF88" i="3"/>
  <c r="AN88" i="3" s="1"/>
  <c r="AO88" i="3" s="1"/>
  <c r="AF19" i="3"/>
  <c r="AN19" i="3" s="1"/>
  <c r="AO19" i="3" s="1"/>
  <c r="AF46" i="3"/>
  <c r="AN46" i="3" s="1"/>
  <c r="AO46" i="3" s="1"/>
  <c r="AF95" i="3"/>
  <c r="AF28" i="3"/>
  <c r="AN28" i="3" s="1"/>
  <c r="AO28" i="3" s="1"/>
  <c r="AF102" i="3"/>
  <c r="AN102" i="3" s="1"/>
  <c r="AO102" i="3" s="1"/>
  <c r="AF49" i="3"/>
  <c r="AN49" i="3" s="1"/>
  <c r="AO49" i="3" s="1"/>
  <c r="AF21" i="3"/>
  <c r="AF77" i="3"/>
  <c r="AN77" i="3" s="1"/>
  <c r="AO77" i="3" s="1"/>
  <c r="AF61" i="3"/>
  <c r="AN61" i="3" s="1"/>
  <c r="AO61" i="3" s="1"/>
  <c r="AF30" i="3"/>
  <c r="AN30" i="3" s="1"/>
  <c r="AO30" i="3" s="1"/>
  <c r="AF35" i="3"/>
  <c r="AN35" i="3" s="1"/>
  <c r="AO35" i="3" s="1"/>
  <c r="AF86" i="3"/>
  <c r="AN86" i="3" s="1"/>
  <c r="AO86" i="3" s="1"/>
  <c r="AF106" i="3"/>
  <c r="AN106" i="3" s="1"/>
  <c r="AO106" i="3" s="1"/>
  <c r="AF90" i="3"/>
  <c r="AN90" i="3" s="1"/>
  <c r="AO90" i="3" s="1"/>
  <c r="AF69" i="3"/>
  <c r="AF67" i="3"/>
  <c r="AN67" i="3" s="1"/>
  <c r="AO67" i="3" s="1"/>
  <c r="AF20" i="3"/>
  <c r="AN20" i="3" s="1"/>
  <c r="AO20" i="3" s="1"/>
  <c r="AF15" i="3"/>
  <c r="AN15" i="3" s="1"/>
  <c r="AO15" i="3" s="1"/>
  <c r="AF83" i="3"/>
  <c r="AN83" i="3" s="1"/>
  <c r="AO83" i="3" s="1"/>
  <c r="AF17" i="3"/>
  <c r="AN17" i="3" s="1"/>
  <c r="AO17" i="3" s="1"/>
  <c r="AF89" i="3"/>
  <c r="AN89" i="3" s="1"/>
  <c r="AO89" i="3" s="1"/>
  <c r="AF80" i="3"/>
  <c r="AN80" i="3" s="1"/>
  <c r="AO80" i="3" s="1"/>
  <c r="AF113" i="3"/>
  <c r="AN113" i="3" s="1"/>
  <c r="AO113" i="3" s="1"/>
  <c r="AF60" i="3"/>
  <c r="AN60" i="3" s="1"/>
  <c r="AO60" i="3" s="1"/>
  <c r="AF32" i="3"/>
  <c r="AN32" i="3" s="1"/>
  <c r="AO32" i="3" s="1"/>
  <c r="AF56" i="3"/>
  <c r="AN56" i="3" s="1"/>
  <c r="AO56" i="3" s="1"/>
  <c r="AF54" i="3"/>
  <c r="AN54" i="3" s="1"/>
  <c r="AO54" i="3" s="1"/>
  <c r="AF114" i="3"/>
  <c r="AN114" i="3" s="1"/>
  <c r="AO114" i="3" s="1"/>
  <c r="AF109" i="3"/>
  <c r="AF18" i="3"/>
  <c r="AN18" i="3" s="1"/>
  <c r="AO18" i="3" s="1"/>
  <c r="AF51" i="3"/>
  <c r="AN51" i="3" s="1"/>
  <c r="AF64" i="3"/>
  <c r="AN64" i="3" s="1"/>
  <c r="AO64" i="3" s="1"/>
  <c r="AF97" i="3"/>
  <c r="AN97" i="3" s="1"/>
  <c r="AO97" i="3" s="1"/>
  <c r="AF70" i="3"/>
  <c r="AN70" i="3" s="1"/>
  <c r="AO70" i="3" s="1"/>
  <c r="AF58" i="3"/>
  <c r="AN58" i="3" s="1"/>
  <c r="AO58" i="3" s="1"/>
  <c r="AF75" i="3"/>
  <c r="AN75" i="3" s="1"/>
  <c r="AF81" i="3"/>
  <c r="AN81" i="3" s="1"/>
  <c r="AO81" i="3" s="1"/>
  <c r="AF93" i="3"/>
  <c r="AN93" i="3" s="1"/>
  <c r="AO93" i="3" s="1"/>
  <c r="AF53" i="3"/>
  <c r="AN53" i="3" s="1"/>
  <c r="AO53" i="3" s="1"/>
  <c r="AF16" i="3"/>
  <c r="AN16" i="3" s="1"/>
  <c r="AO16" i="3" s="1"/>
  <c r="AF76" i="3"/>
  <c r="AN76" i="3" s="1"/>
  <c r="AO76" i="3" s="1"/>
  <c r="AF84" i="3"/>
  <c r="AN84" i="3" s="1"/>
  <c r="AO84" i="3" s="1"/>
  <c r="AF59" i="3"/>
  <c r="AN59" i="3" s="1"/>
  <c r="AO59" i="3" s="1"/>
  <c r="AF107" i="3"/>
  <c r="AN107" i="3" s="1"/>
  <c r="AO107" i="3" s="1"/>
  <c r="AF78" i="3"/>
  <c r="AN78" i="3" s="1"/>
  <c r="AO78" i="3" s="1"/>
  <c r="AF27" i="3"/>
  <c r="AN27" i="3" s="1"/>
  <c r="AO27" i="3" s="1"/>
  <c r="AF45" i="3"/>
  <c r="AN45" i="3" s="1"/>
  <c r="AO45" i="3" s="1"/>
  <c r="AF82" i="3"/>
  <c r="AN82" i="3" s="1"/>
  <c r="AF85" i="3"/>
  <c r="AN85" i="3" s="1"/>
  <c r="AO85" i="3" s="1"/>
  <c r="AF112" i="3"/>
  <c r="AN112" i="3" s="1"/>
  <c r="AO112" i="3" s="1"/>
  <c r="AF91" i="3"/>
  <c r="AF33" i="3"/>
  <c r="AN33" i="3" s="1"/>
  <c r="AO33" i="3" s="1"/>
  <c r="AF105" i="3"/>
  <c r="AN105" i="3" s="1"/>
  <c r="AO105" i="3" s="1"/>
  <c r="AF34" i="3"/>
  <c r="AN34" i="3" s="1"/>
  <c r="AO34" i="3" s="1"/>
  <c r="AF25" i="3"/>
  <c r="AN25" i="3" s="1"/>
  <c r="AO25" i="3" s="1"/>
  <c r="AF29" i="3"/>
  <c r="AN29" i="3" s="1"/>
  <c r="AO29" i="3" s="1"/>
  <c r="AF73" i="3"/>
  <c r="AN73" i="3" s="1"/>
  <c r="AO73" i="3" s="1"/>
  <c r="AF79" i="3"/>
  <c r="AF23" i="3"/>
  <c r="AN23" i="3" s="1"/>
  <c r="AO23" i="3" s="1"/>
  <c r="AF100" i="3"/>
  <c r="AN100" i="3" s="1"/>
  <c r="AO100" i="3" s="1"/>
  <c r="AF62" i="3"/>
  <c r="AN62" i="3" s="1"/>
  <c r="AO62" i="3" s="1"/>
  <c r="AF63" i="3"/>
  <c r="AN63" i="3" s="1"/>
  <c r="AO63" i="3" s="1"/>
  <c r="AF52" i="3"/>
  <c r="AN52" i="3" s="1"/>
  <c r="AO52" i="3" s="1"/>
  <c r="AN66" i="3"/>
  <c r="AO66" i="3" s="1"/>
  <c r="AN71" i="3"/>
  <c r="AO71" i="3" s="1"/>
  <c r="AN74" i="3"/>
  <c r="AO74" i="3" s="1"/>
  <c r="AN42" i="3"/>
  <c r="AO42" i="3" s="1"/>
  <c r="AN115" i="3"/>
  <c r="AO115" i="3" s="1"/>
  <c r="AT69" i="3" l="1"/>
  <c r="AT18" i="3"/>
  <c r="AT47" i="3"/>
  <c r="AT48" i="3"/>
  <c r="AT114" i="3"/>
  <c r="AT44" i="3"/>
  <c r="AT33" i="3"/>
  <c r="AT100" i="3"/>
  <c r="AT59" i="3"/>
  <c r="AT64" i="3"/>
  <c r="AT94" i="3"/>
  <c r="AT20" i="3"/>
  <c r="AT56" i="3"/>
  <c r="AT22" i="3"/>
  <c r="AT96" i="3"/>
  <c r="AT106" i="3"/>
  <c r="AT82" i="3"/>
  <c r="AT34" i="3"/>
  <c r="AT73" i="3"/>
  <c r="AT65" i="3"/>
  <c r="AT40" i="3"/>
  <c r="AT28" i="3"/>
  <c r="AT112" i="3"/>
  <c r="AT26" i="3"/>
  <c r="AT83" i="3"/>
  <c r="AT111" i="3"/>
  <c r="AT60" i="3"/>
  <c r="AT57" i="3"/>
  <c r="AT29" i="3"/>
  <c r="AT78" i="3"/>
  <c r="AT108" i="3"/>
  <c r="AT32" i="3"/>
  <c r="AT79" i="3"/>
  <c r="AT88" i="3"/>
  <c r="AT70" i="3"/>
  <c r="AT104" i="3"/>
  <c r="AT41" i="3"/>
  <c r="AT25" i="3"/>
  <c r="AT63" i="3"/>
  <c r="AT24" i="3"/>
  <c r="AT84" i="3"/>
  <c r="AT67" i="3"/>
  <c r="AT38" i="3"/>
  <c r="AT76" i="3"/>
  <c r="AT74" i="3"/>
  <c r="AT68" i="3"/>
  <c r="AT85" i="3"/>
  <c r="AT50" i="3"/>
  <c r="AT92" i="3"/>
  <c r="AT71" i="3"/>
  <c r="AT80" i="3"/>
  <c r="AT98" i="3"/>
  <c r="AT54" i="3"/>
  <c r="AT103" i="3"/>
  <c r="AT105" i="3"/>
  <c r="AT93" i="3"/>
  <c r="AT61" i="3"/>
  <c r="AT81" i="3"/>
  <c r="AT99" i="3"/>
  <c r="AT109" i="3"/>
  <c r="AT95" i="3"/>
  <c r="AT89" i="3"/>
  <c r="AT39" i="3"/>
  <c r="AT23" i="3"/>
  <c r="AT77" i="3"/>
  <c r="AT51" i="3"/>
  <c r="AT66" i="3"/>
  <c r="AT58" i="3"/>
  <c r="AT37" i="3"/>
  <c r="AT102" i="3"/>
  <c r="AT101" i="3"/>
  <c r="AT53" i="3"/>
  <c r="AT27" i="3"/>
  <c r="AT35" i="3"/>
  <c r="AT43" i="3"/>
  <c r="AT55" i="3"/>
  <c r="AT17" i="3"/>
  <c r="AT49" i="3"/>
  <c r="AT72" i="3"/>
  <c r="AT107" i="3"/>
  <c r="AT45" i="3"/>
  <c r="AT30" i="3"/>
  <c r="AT15" i="3"/>
  <c r="AT75" i="3"/>
  <c r="AT31" i="3"/>
  <c r="AT42" i="3"/>
  <c r="AT87" i="3"/>
  <c r="AT110" i="3"/>
  <c r="AT46" i="3"/>
  <c r="AT91" i="3"/>
  <c r="AT52" i="3"/>
  <c r="AT62" i="3"/>
  <c r="AT21" i="3"/>
  <c r="AT113" i="3"/>
  <c r="AT115" i="3"/>
  <c r="AT86" i="3"/>
  <c r="AT16" i="3"/>
  <c r="AT19" i="3"/>
  <c r="AT36" i="3"/>
  <c r="AN79" i="3"/>
  <c r="AO79" i="3" s="1"/>
  <c r="AN95" i="3"/>
  <c r="AO95" i="3" s="1"/>
  <c r="AL97" i="3"/>
  <c r="AN91" i="3"/>
  <c r="AO91" i="3" s="1"/>
  <c r="AO31" i="3"/>
  <c r="AW93" i="3"/>
  <c r="AO82" i="3"/>
  <c r="AN110" i="3"/>
  <c r="AO110" i="3" s="1"/>
  <c r="AZ36" i="3"/>
  <c r="AW108" i="3"/>
  <c r="AO75" i="3"/>
  <c r="AO44" i="3"/>
  <c r="AL90" i="3"/>
  <c r="AO51" i="3"/>
  <c r="AN65" i="3"/>
  <c r="AO65" i="3" s="1"/>
  <c r="AZ46" i="3"/>
  <c r="AN109" i="3"/>
  <c r="AO109" i="3" s="1"/>
  <c r="AN55" i="3"/>
  <c r="AO55" i="3" s="1"/>
  <c r="AN69" i="3"/>
  <c r="AO69" i="3" s="1"/>
  <c r="AI52" i="3"/>
  <c r="AN21" i="3"/>
  <c r="AO21" i="3" s="1"/>
  <c r="AZ27" i="3"/>
  <c r="AT90" i="3" l="1"/>
  <c r="AT97" i="3"/>
</calcChain>
</file>

<file path=xl/sharedStrings.xml><?xml version="1.0" encoding="utf-8"?>
<sst xmlns="http://schemas.openxmlformats.org/spreadsheetml/2006/main" count="106" uniqueCount="69">
  <si>
    <t>Object Viewer</t>
  </si>
  <si>
    <t>Libraries (folder with JAR files)</t>
  </si>
  <si>
    <t>Parameters:</t>
  </si>
  <si>
    <t>Load libraries from</t>
  </si>
  <si>
    <t>Visibility</t>
  </si>
  <si>
    <t>Path:</t>
  </si>
  <si>
    <t>isRelative:</t>
  </si>
  <si>
    <t>Result:</t>
  </si>
  <si>
    <t>Loaded:</t>
  </si>
  <si>
    <t>Obba Version</t>
  </si>
  <si>
    <t>Additional Class Folder (leave empty if not needed)</t>
  </si>
  <si>
    <t>Load classes from</t>
  </si>
  <si>
    <t>Version:</t>
  </si>
  <si>
    <t>Build:</t>
  </si>
  <si>
    <t>Reference cell below to ensure lib is loaded:</t>
  </si>
  <si>
    <t>Time Discretization</t>
  </si>
  <si>
    <t>Brownian Motion</t>
  </si>
  <si>
    <t>Object:</t>
  </si>
  <si>
    <t>Process</t>
  </si>
  <si>
    <t>Time Index</t>
  </si>
  <si>
    <t>Hull White Parameters:</t>
  </si>
  <si>
    <t>Time</t>
  </si>
  <si>
    <t>LeftPoints</t>
  </si>
  <si>
    <t>Pathwise Zero Coupon Bond Fair Values</t>
  </si>
  <si>
    <t>Path-wise Short-Rate</t>
  </si>
  <si>
    <t>Path-Wise Coupon Bond Fair Values</t>
  </si>
  <si>
    <t>Hull White Model (Short Rate)</t>
  </si>
  <si>
    <t>Correlation ( Short Rate and Intensity Intercorrelation )</t>
  </si>
  <si>
    <t>Coupon Bond</t>
  </si>
  <si>
    <t>Fair Value of Coupon Bond</t>
  </si>
  <si>
    <t>NPV and Correlated Intensity Simulation for Coupon Bond</t>
  </si>
  <si>
    <t>NPV and Lando's Intensity Simulation for Coupon Bond</t>
  </si>
  <si>
    <t>Constrained Worst Case CVA</t>
  </si>
  <si>
    <t>Lando's Approach ( Intensity as a function of the underlying )</t>
  </si>
  <si>
    <t xml:space="preserve">Parameters: </t>
  </si>
  <si>
    <t>Constructor Parameters:</t>
  </si>
  <si>
    <t>Coupon Bond Parameters:</t>
  </si>
  <si>
    <t>Product</t>
  </si>
  <si>
    <t>CVA</t>
  </si>
  <si>
    <t>Intensity Based CVA (Correlation)</t>
  </si>
  <si>
    <t xml:space="preserve">Intensity Based CVA (Lando) </t>
  </si>
  <si>
    <t>Underlying / Intensity Relation</t>
  </si>
  <si>
    <t>Short Rate / Intensity Model</t>
  </si>
  <si>
    <t>CIR Model (Intensity)</t>
  </si>
  <si>
    <t>Method Parameters:</t>
  </si>
  <si>
    <t>CVA:</t>
  </si>
  <si>
    <t>Associated to Intensity Based CVA (Correlation)</t>
  </si>
  <si>
    <t xml:space="preserve">Associated to Intensity Based CVA (Lando) </t>
  </si>
  <si>
    <t xml:space="preserve">Intensity Based CVA </t>
  </si>
  <si>
    <t>Method Call:</t>
  </si>
  <si>
    <t>Relating Underlying and Intensity</t>
  </si>
  <si>
    <t>Credit Valuation Adjustment (CVA)</t>
  </si>
  <si>
    <t>Fair Value Coupon Bond</t>
  </si>
  <si>
    <t>Output</t>
  </si>
  <si>
    <t>Product Process</t>
  </si>
  <si>
    <t>Short Rate</t>
  </si>
  <si>
    <t>Plot Data</t>
  </si>
  <si>
    <t>Path Index</t>
  </si>
  <si>
    <t xml:space="preserve">Credit Valuation Adjustment for a Coupon Bond </t>
  </si>
  <si>
    <t>Calculation</t>
  </si>
  <si>
    <t>Path-Wise Intensity (Correlation)</t>
  </si>
  <si>
    <t>Path-Wise Exp of Integrated Intensity (Correlation)</t>
  </si>
  <si>
    <t>Path-Wise Intensity (Lando)</t>
  </si>
  <si>
    <t>Path-Wise Exp of Integrated Intensity  (Lando)</t>
  </si>
  <si>
    <t>Path-wise Numeraire (from Corr Intensity NPV)</t>
  </si>
  <si>
    <t>Discounted and Floored NPV</t>
  </si>
  <si>
    <t>Value</t>
  </si>
  <si>
    <t>TRUE</t>
  </si>
  <si>
    <t>..\lib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</si>
</sst>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WAHR&quot;;&quot;WAHR&quot;;&quot;FALSCH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6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41"/>
        <bgColor indexed="9"/>
      </patternFill>
    </fill>
    <fill>
      <patternFill patternType="solid">
        <fgColor indexed="31"/>
        <bgColor indexed="22"/>
      </patternFill>
    </fill>
    <fill>
      <patternFill patternType="solid">
        <fgColor indexed="34"/>
        <bgColor indexed="43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3" borderId="0" xfId="0" applyFont="1" applyFill="1"/>
    <xf numFmtId="0" fontId="0" fillId="2" borderId="0" xfId="0" applyNumberFormat="1" applyFont="1" applyFill="1"/>
    <xf numFmtId="0" fontId="0" fillId="2" borderId="0" xfId="0" applyFont="1" applyFill="1" applyAlignment="1">
      <alignment horizontal="left"/>
    </xf>
    <xf numFmtId="164" fontId="0" fillId="2" borderId="0" xfId="0" applyNumberFormat="1" applyFont="1" applyFill="1" applyAlignment="1">
      <alignment horizontal="center"/>
    </xf>
    <xf numFmtId="164" fontId="0" fillId="2" borderId="0" xfId="0" applyNumberFormat="1" applyFont="1" applyFill="1"/>
    <xf numFmtId="0" fontId="0" fillId="4" borderId="0" xfId="0" applyFont="1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Border="1"/>
    <xf numFmtId="0" fontId="1" fillId="0" borderId="2" xfId="0" applyFont="1" applyBorder="1"/>
    <xf numFmtId="0" fontId="0" fillId="0" borderId="3" xfId="0" applyBorder="1"/>
    <xf numFmtId="0" fontId="1" fillId="0" borderId="3" xfId="0" applyFont="1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5" xfId="0" applyFill="1" applyBorder="1"/>
    <xf numFmtId="0" fontId="1" fillId="0" borderId="0" xfId="0" applyFont="1" applyBorder="1"/>
    <xf numFmtId="0" fontId="0" fillId="0" borderId="6" xfId="0" applyFill="1" applyBorder="1"/>
    <xf numFmtId="0" fontId="0" fillId="0" borderId="0" xfId="0" applyFill="1" applyBorder="1" applyAlignment="1">
      <alignment horizontal="right"/>
    </xf>
    <xf numFmtId="0" fontId="1" fillId="0" borderId="0" xfId="0" applyFont="1" applyFill="1" applyBorder="1"/>
    <xf numFmtId="0" fontId="2" fillId="0" borderId="0" xfId="0" applyFont="1" applyFill="1"/>
    <xf numFmtId="0" fontId="2" fillId="0" borderId="0" xfId="0" applyFont="1" applyFill="1" applyBorder="1"/>
    <xf numFmtId="0" fontId="0" fillId="8" borderId="15" xfId="0" applyFill="1" applyBorder="1"/>
    <xf numFmtId="0" fontId="0" fillId="0" borderId="2" xfId="0" applyBorder="1"/>
    <xf numFmtId="0" fontId="3" fillId="0" borderId="0" xfId="0" applyFont="1" applyBorder="1"/>
    <xf numFmtId="0" fontId="0" fillId="0" borderId="0" xfId="0" applyFill="1" applyBorder="1" applyAlignment="1">
      <alignment horizontal="left" vertical="top"/>
    </xf>
    <xf numFmtId="0" fontId="0" fillId="0" borderId="3" xfId="0" applyFill="1" applyBorder="1"/>
    <xf numFmtId="0" fontId="0" fillId="0" borderId="7" xfId="0" applyFill="1" applyBorder="1"/>
    <xf numFmtId="0" fontId="0" fillId="9" borderId="15" xfId="0" applyFill="1" applyBorder="1"/>
    <xf numFmtId="0" fontId="0" fillId="5" borderId="17" xfId="0" applyFont="1" applyFill="1" applyBorder="1"/>
    <xf numFmtId="0" fontId="0" fillId="5" borderId="15" xfId="0" applyFill="1" applyBorder="1"/>
    <xf numFmtId="0" fontId="0" fillId="5" borderId="17" xfId="0" applyFill="1" applyBorder="1"/>
    <xf numFmtId="0" fontId="0" fillId="5" borderId="18" xfId="0" applyFill="1" applyBorder="1"/>
    <xf numFmtId="0" fontId="4" fillId="0" borderId="0" xfId="0" applyFont="1" applyBorder="1"/>
    <xf numFmtId="0" fontId="0" fillId="5" borderId="12" xfId="0" applyFill="1" applyBorder="1"/>
    <xf numFmtId="0" fontId="0" fillId="9" borderId="13" xfId="0" applyFill="1" applyBorder="1"/>
    <xf numFmtId="0" fontId="0" fillId="9" borderId="16" xfId="0" applyFill="1" applyBorder="1"/>
    <xf numFmtId="0" fontId="0" fillId="0" borderId="5" xfId="0" applyFont="1" applyFill="1" applyBorder="1"/>
    <xf numFmtId="0" fontId="0" fillId="0" borderId="6" xfId="0" applyFont="1" applyFill="1" applyBorder="1"/>
    <xf numFmtId="0" fontId="0" fillId="10" borderId="15" xfId="0" applyFill="1" applyBorder="1"/>
    <xf numFmtId="0" fontId="0" fillId="0" borderId="19" xfId="0" applyBorder="1"/>
    <xf numFmtId="0" fontId="0" fillId="6" borderId="15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3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6" xfId="0" applyFill="1" applyBorder="1" applyAlignment="1">
      <alignment horizontal="center"/>
    </xf>
    <xf numFmtId="0" fontId="0" fillId="6" borderId="14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/>
    <xf numFmtId="0" fontId="4" fillId="0" borderId="0" xfId="0" applyFont="1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6" fillId="0" borderId="0" xfId="0" applyFont="1" applyBorder="1"/>
    <xf numFmtId="0" fontId="8" fillId="0" borderId="0" xfId="0" applyFont="1"/>
    <xf numFmtId="0" fontId="0" fillId="0" borderId="2" xfId="0" applyFill="1" applyBorder="1"/>
    <xf numFmtId="0" fontId="1" fillId="0" borderId="0" xfId="0" applyFon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15" xfId="0" applyFill="1" applyBorder="1"/>
    <xf numFmtId="0" fontId="0" fillId="0" borderId="15" xfId="0" applyBorder="1"/>
    <xf numFmtId="0" fontId="0" fillId="0" borderId="16" xfId="0" applyFill="1" applyBorder="1"/>
    <xf numFmtId="0" fontId="0" fillId="0" borderId="16" xfId="0" applyBorder="1"/>
    <xf numFmtId="0" fontId="0" fillId="5" borderId="26" xfId="0" applyFill="1" applyBorder="1"/>
    <xf numFmtId="0" fontId="0" fillId="5" borderId="27" xfId="0" applyFill="1" applyBorder="1"/>
    <xf numFmtId="0" fontId="0" fillId="0" borderId="28" xfId="0" applyFill="1" applyBorder="1"/>
    <xf numFmtId="0" fontId="0" fillId="6" borderId="29" xfId="0" applyFill="1" applyBorder="1" applyAlignment="1">
      <alignment horizontal="right"/>
    </xf>
    <xf numFmtId="0" fontId="0" fillId="5" borderId="30" xfId="0" applyFill="1" applyBorder="1"/>
    <xf numFmtId="0" fontId="0" fillId="0" borderId="30" xfId="0" applyBorder="1"/>
    <xf numFmtId="0" fontId="0" fillId="0" borderId="31" xfId="0" applyBorder="1"/>
    <xf numFmtId="0" fontId="0" fillId="0" borderId="28" xfId="0" applyBorder="1"/>
    <xf numFmtId="0" fontId="7" fillId="0" borderId="0" xfId="0" applyFont="1" applyBorder="1"/>
    <xf numFmtId="0" fontId="0" fillId="6" borderId="1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5" borderId="15" xfId="0" applyFont="1" applyFill="1" applyBorder="1"/>
    <xf numFmtId="0" fontId="0" fillId="0" borderId="15" xfId="0" applyBorder="1" applyAlignment="1">
      <alignment horizontal="center"/>
    </xf>
    <xf numFmtId="0" fontId="1" fillId="5" borderId="15" xfId="0" applyFont="1" applyFill="1" applyBorder="1"/>
    <xf numFmtId="0" fontId="0" fillId="6" borderId="15" xfId="0" applyFill="1" applyBorder="1" applyAlignment="1">
      <alignment horizontal="center" vertical="top"/>
    </xf>
    <xf numFmtId="0" fontId="0" fillId="0" borderId="13" xfId="0" applyBorder="1"/>
    <xf numFmtId="0" fontId="0" fillId="0" borderId="10" xfId="0" applyBorder="1"/>
    <xf numFmtId="0" fontId="9" fillId="0" borderId="0" xfId="0" applyFont="1"/>
    <xf numFmtId="0" fontId="0" fillId="0" borderId="34" xfId="0" applyBorder="1"/>
    <xf numFmtId="0" fontId="0" fillId="0" borderId="35" xfId="0" applyBorder="1"/>
    <xf numFmtId="0" fontId="0" fillId="0" borderId="36" xfId="0" applyBorder="1"/>
    <xf numFmtId="0" fontId="0" fillId="0" borderId="22" xfId="0" applyBorder="1" applyAlignment="1">
      <alignment horizontal="center"/>
    </xf>
    <xf numFmtId="0" fontId="0" fillId="8" borderId="15" xfId="0" applyFill="1" applyBorder="1" applyAlignment="1">
      <alignment horizontal="left"/>
    </xf>
    <xf numFmtId="0" fontId="0" fillId="0" borderId="0" xfId="0" applyBorder="1" applyAlignment="1">
      <alignment horizontal="right"/>
    </xf>
    <xf numFmtId="0" fontId="0" fillId="6" borderId="15" xfId="0" applyFill="1" applyBorder="1" applyAlignment="1">
      <alignment horizontal="right"/>
    </xf>
    <xf numFmtId="0" fontId="2" fillId="6" borderId="33" xfId="0" applyFont="1" applyFill="1" applyBorder="1" applyAlignment="1">
      <alignment horizontal="right"/>
    </xf>
    <xf numFmtId="0" fontId="0" fillId="7" borderId="32" xfId="0" applyFill="1" applyBorder="1" applyAlignment="1">
      <alignment horizontal="right"/>
    </xf>
    <xf numFmtId="0" fontId="0" fillId="0" borderId="8" xfId="0" applyFill="1" applyBorder="1"/>
    <xf numFmtId="0" fontId="0" fillId="6" borderId="37" xfId="0" applyFill="1" applyBorder="1" applyAlignment="1">
      <alignment horizontal="center"/>
    </xf>
    <xf numFmtId="0" fontId="0" fillId="6" borderId="38" xfId="0" applyFill="1" applyBorder="1" applyAlignment="1">
      <alignment horizontal="center"/>
    </xf>
    <xf numFmtId="0" fontId="0" fillId="6" borderId="39" xfId="0" applyFill="1" applyBorder="1" applyAlignment="1">
      <alignment horizontal="center"/>
    </xf>
    <xf numFmtId="0" fontId="0" fillId="8" borderId="13" xfId="0" applyFill="1" applyBorder="1" applyAlignment="1">
      <alignment horizontal="left"/>
    </xf>
    <xf numFmtId="0" fontId="0" fillId="11" borderId="15" xfId="0" applyFill="1" applyBorder="1"/>
    <xf numFmtId="0" fontId="0" fillId="5" borderId="20" xfId="0" applyFont="1" applyFill="1" applyBorder="1" applyAlignment="1">
      <alignment horizontal="center"/>
    </xf>
    <xf numFmtId="0" fontId="0" fillId="5" borderId="18" xfId="0" applyFont="1" applyFill="1" applyBorder="1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18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Hull White</a:t>
            </a:r>
            <a:r>
              <a:rPr lang="de-DE" baseline="0"/>
              <a:t> / CIR </a:t>
            </a:r>
            <a:r>
              <a:rPr lang="de-DE"/>
              <a:t>Path</a:t>
            </a:r>
            <a:r>
              <a:rPr lang="de-DE" baseline="0"/>
              <a:t>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4.551321672727103E-2"/>
          <c:y val="0.12565665651046518"/>
          <c:w val="0.798512340269809"/>
          <c:h val="0.77333959271351249"/>
        </c:manualLayout>
      </c:layout>
      <c:scatterChart>
        <c:scatterStyle val="lineMarker"/>
        <c:varyColors val="0"/>
        <c:ser>
          <c:idx val="1"/>
          <c:order val="0"/>
          <c:tx>
            <c:v>Short Rate </c:v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CIRTest!$AI$15:$AI$115</c:f>
              <c:numCache>
                <c:formatCode>General</c:formatCode>
                <c:ptCount val="101"/>
                <c:pt idx="0">
                  <c:v>0</c:v>
                </c:pt>
                <c:pt idx="1">
                  <c:v>1.8214096123050538E-2</c:v>
                </c:pt>
                <c:pt idx="2">
                  <c:v>7.134282268852845E-3</c:v>
                </c:pt>
                <c:pt idx="3">
                  <c:v>-1.9696771940542607E-2</c:v>
                </c:pt>
                <c:pt idx="4">
                  <c:v>-1.1390551780558325E-2</c:v>
                </c:pt>
                <c:pt idx="5">
                  <c:v>-2.103762708894108E-2</c:v>
                </c:pt>
                <c:pt idx="6">
                  <c:v>-1.3279053400058728E-2</c:v>
                </c:pt>
                <c:pt idx="7">
                  <c:v>8.5601702905337487E-5</c:v>
                </c:pt>
                <c:pt idx="8">
                  <c:v>-2.1458784132414588E-2</c:v>
                </c:pt>
                <c:pt idx="9">
                  <c:v>-1.7812637628389218E-2</c:v>
                </c:pt>
                <c:pt idx="10">
                  <c:v>-3.9442005226037899E-2</c:v>
                </c:pt>
                <c:pt idx="11">
                  <c:v>-5.3361343841901783E-2</c:v>
                </c:pt>
                <c:pt idx="12">
                  <c:v>-5.1864820188048839E-2</c:v>
                </c:pt>
                <c:pt idx="13">
                  <c:v>-7.3780779013425862E-2</c:v>
                </c:pt>
                <c:pt idx="14">
                  <c:v>-8.0023565923518447E-2</c:v>
                </c:pt>
                <c:pt idx="15">
                  <c:v>-9.916946518301728E-2</c:v>
                </c:pt>
                <c:pt idx="16">
                  <c:v>-0.10750562297328134</c:v>
                </c:pt>
                <c:pt idx="17">
                  <c:v>-0.10998442002908057</c:v>
                </c:pt>
                <c:pt idx="18">
                  <c:v>-0.11352499279405411</c:v>
                </c:pt>
                <c:pt idx="19">
                  <c:v>-0.1113891633341509</c:v>
                </c:pt>
                <c:pt idx="20">
                  <c:v>-0.11714446520106971</c:v>
                </c:pt>
                <c:pt idx="21">
                  <c:v>-0.12538824625366538</c:v>
                </c:pt>
                <c:pt idx="22">
                  <c:v>-0.14259409018072619</c:v>
                </c:pt>
                <c:pt idx="23">
                  <c:v>-0.14185801658587624</c:v>
                </c:pt>
                <c:pt idx="24">
                  <c:v>-0.12899416253345378</c:v>
                </c:pt>
                <c:pt idx="25">
                  <c:v>-0.13271022982768665</c:v>
                </c:pt>
                <c:pt idx="26">
                  <c:v>-0.12437806505936669</c:v>
                </c:pt>
                <c:pt idx="27">
                  <c:v>-0.13055562638066454</c:v>
                </c:pt>
                <c:pt idx="28">
                  <c:v>-0.13919766807720721</c:v>
                </c:pt>
                <c:pt idx="29">
                  <c:v>-0.14720892661141882</c:v>
                </c:pt>
                <c:pt idx="30">
                  <c:v>-0.13018335740172671</c:v>
                </c:pt>
                <c:pt idx="31">
                  <c:v>-0.13207788160854092</c:v>
                </c:pt>
                <c:pt idx="32">
                  <c:v>-0.1374456061282307</c:v>
                </c:pt>
                <c:pt idx="33">
                  <c:v>-0.13790418992223602</c:v>
                </c:pt>
                <c:pt idx="34">
                  <c:v>-0.14345819496222939</c:v>
                </c:pt>
                <c:pt idx="35">
                  <c:v>-0.14942515205474097</c:v>
                </c:pt>
                <c:pt idx="36">
                  <c:v>-0.13753542145157807</c:v>
                </c:pt>
                <c:pt idx="37">
                  <c:v>-0.13082517573426947</c:v>
                </c:pt>
                <c:pt idx="38">
                  <c:v>-0.12017818083072659</c:v>
                </c:pt>
                <c:pt idx="39">
                  <c:v>-0.11197308140393351</c:v>
                </c:pt>
                <c:pt idx="40">
                  <c:v>-0.11292549905007231</c:v>
                </c:pt>
                <c:pt idx="41">
                  <c:v>-0.107320493398497</c:v>
                </c:pt>
                <c:pt idx="42">
                  <c:v>-0.11589752415968751</c:v>
                </c:pt>
                <c:pt idx="43">
                  <c:v>-0.11162678858230236</c:v>
                </c:pt>
                <c:pt idx="44">
                  <c:v>-0.10298021795278274</c:v>
                </c:pt>
                <c:pt idx="45">
                  <c:v>-9.2799375370104936E-2</c:v>
                </c:pt>
                <c:pt idx="46">
                  <c:v>-0.10128551673679474</c:v>
                </c:pt>
                <c:pt idx="47">
                  <c:v>-0.11050228709103582</c:v>
                </c:pt>
                <c:pt idx="48">
                  <c:v>-0.12284912418458184</c:v>
                </c:pt>
                <c:pt idx="49">
                  <c:v>-0.11871185587260907</c:v>
                </c:pt>
                <c:pt idx="50">
                  <c:v>-0.12471702604020732</c:v>
                </c:pt>
                <c:pt idx="51">
                  <c:v>-0.12832300395479262</c:v>
                </c:pt>
                <c:pt idx="52">
                  <c:v>-0.12567464223269331</c:v>
                </c:pt>
                <c:pt idx="53">
                  <c:v>-0.1205824631405041</c:v>
                </c:pt>
                <c:pt idx="54">
                  <c:v>-0.12055581348923976</c:v>
                </c:pt>
                <c:pt idx="55">
                  <c:v>-0.12740019076546463</c:v>
                </c:pt>
                <c:pt idx="56">
                  <c:v>-0.14209777487164174</c:v>
                </c:pt>
                <c:pt idx="57">
                  <c:v>-0.1469307168602354</c:v>
                </c:pt>
                <c:pt idx="58">
                  <c:v>-0.15436654408079337</c:v>
                </c:pt>
                <c:pt idx="59">
                  <c:v>-0.15060054082493649</c:v>
                </c:pt>
                <c:pt idx="60">
                  <c:v>-0.14426562001228238</c:v>
                </c:pt>
                <c:pt idx="61">
                  <c:v>-0.14629662642706187</c:v>
                </c:pt>
                <c:pt idx="62">
                  <c:v>-0.15394623482568037</c:v>
                </c:pt>
                <c:pt idx="63">
                  <c:v>-0.15913368485719337</c:v>
                </c:pt>
                <c:pt idx="64">
                  <c:v>-0.16665085858631137</c:v>
                </c:pt>
                <c:pt idx="65">
                  <c:v>-0.16606793420709542</c:v>
                </c:pt>
                <c:pt idx="66">
                  <c:v>-0.17286056573833317</c:v>
                </c:pt>
                <c:pt idx="67">
                  <c:v>-0.18932371724011093</c:v>
                </c:pt>
                <c:pt idx="68">
                  <c:v>-0.1752527630939418</c:v>
                </c:pt>
                <c:pt idx="69">
                  <c:v>-0.1730793493057784</c:v>
                </c:pt>
                <c:pt idx="70">
                  <c:v>-0.16190256434617761</c:v>
                </c:pt>
                <c:pt idx="71">
                  <c:v>-0.16591131380845464</c:v>
                </c:pt>
                <c:pt idx="72">
                  <c:v>-0.15880807734094113</c:v>
                </c:pt>
                <c:pt idx="73">
                  <c:v>-0.15115716960900974</c:v>
                </c:pt>
                <c:pt idx="74">
                  <c:v>-0.1584116527156792</c:v>
                </c:pt>
                <c:pt idx="75">
                  <c:v>-0.16198672499265954</c:v>
                </c:pt>
                <c:pt idx="76">
                  <c:v>-0.15868761392531605</c:v>
                </c:pt>
                <c:pt idx="77">
                  <c:v>-0.1662723649865209</c:v>
                </c:pt>
                <c:pt idx="78">
                  <c:v>-0.1734540984959452</c:v>
                </c:pt>
                <c:pt idx="79">
                  <c:v>-0.17410849051092978</c:v>
                </c:pt>
                <c:pt idx="80">
                  <c:v>-0.17380061097263666</c:v>
                </c:pt>
                <c:pt idx="81">
                  <c:v>-0.18485852008156464</c:v>
                </c:pt>
                <c:pt idx="82">
                  <c:v>-0.1951695754615283</c:v>
                </c:pt>
                <c:pt idx="83">
                  <c:v>-0.20712971686129467</c:v>
                </c:pt>
                <c:pt idx="84">
                  <c:v>-0.20533447722911424</c:v>
                </c:pt>
                <c:pt idx="85">
                  <c:v>-0.22159801023738779</c:v>
                </c:pt>
                <c:pt idx="86">
                  <c:v>-0.22939095313992752</c:v>
                </c:pt>
                <c:pt idx="87">
                  <c:v>-0.22968821518287721</c:v>
                </c:pt>
                <c:pt idx="88">
                  <c:v>-0.24653783936536383</c:v>
                </c:pt>
                <c:pt idx="89">
                  <c:v>-0.24130759742645927</c:v>
                </c:pt>
                <c:pt idx="90">
                  <c:v>-0.24638902845715804</c:v>
                </c:pt>
                <c:pt idx="91">
                  <c:v>-0.26132913031090416</c:v>
                </c:pt>
                <c:pt idx="92">
                  <c:v>-0.25925725852196602</c:v>
                </c:pt>
                <c:pt idx="93">
                  <c:v>-0.26850349433349863</c:v>
                </c:pt>
                <c:pt idx="94">
                  <c:v>-0.26636847826199428</c:v>
                </c:pt>
                <c:pt idx="95">
                  <c:v>-0.26294751195897159</c:v>
                </c:pt>
                <c:pt idx="96">
                  <c:v>-0.24670863387246397</c:v>
                </c:pt>
                <c:pt idx="97">
                  <c:v>-0.2492804014579077</c:v>
                </c:pt>
                <c:pt idx="98">
                  <c:v>-0.23992502971844701</c:v>
                </c:pt>
                <c:pt idx="99">
                  <c:v>-0.24941025308332929</c:v>
                </c:pt>
                <c:pt idx="100">
                  <c:v>-0.24824188956494445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837E-48AE-A794-F8F73F42C6F8}"/>
            </c:ext>
          </c:extLst>
        </c:ser>
        <c:ser>
          <c:idx val="0"/>
          <c:order val="1"/>
          <c:tx>
            <c:v>Zero Coupon Bond</c:v>
          </c:tx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CIRTest!$AO$15:$AO$115</c:f>
              <c:numCache>
                <c:formatCode>General</c:formatCode>
                <c:ptCount val="101"/>
                <c:pt idx="0">
                  <c:v>0.83862860294620323</c:v>
                </c:pt>
                <c:pt idx="1">
                  <c:v>0.72688956915834857</c:v>
                </c:pt>
                <c:pt idx="2">
                  <c:v>0.79234809240041826</c:v>
                </c:pt>
                <c:pt idx="3">
                  <c:v>0.97357718162478257</c:v>
                </c:pt>
                <c:pt idx="4">
                  <c:v>0.91213352636304146</c:v>
                </c:pt>
                <c:pt idx="5">
                  <c:v>0.97988018851028269</c:v>
                </c:pt>
                <c:pt idx="6">
                  <c:v>0.92277803826466631</c:v>
                </c:pt>
                <c:pt idx="7">
                  <c:v>0.83435760462666642</c:v>
                </c:pt>
                <c:pt idx="8">
                  <c:v>0.97758886095741215</c:v>
                </c:pt>
                <c:pt idx="9">
                  <c:v>0.95019298503871552</c:v>
                </c:pt>
                <c:pt idx="10">
                  <c:v>1.1097900173432762</c:v>
                </c:pt>
                <c:pt idx="11">
                  <c:v>1.2230425064991783</c:v>
                </c:pt>
                <c:pt idx="12">
                  <c:v>1.2056371435856172</c:v>
                </c:pt>
                <c:pt idx="13">
                  <c:v>1.4022332842256646</c:v>
                </c:pt>
                <c:pt idx="14">
                  <c:v>1.4575520086658018</c:v>
                </c:pt>
                <c:pt idx="15">
                  <c:v>1.6553451287350007</c:v>
                </c:pt>
                <c:pt idx="16">
                  <c:v>1.7404604698771751</c:v>
                </c:pt>
                <c:pt idx="17">
                  <c:v>1.7566701153051123</c:v>
                </c:pt>
                <c:pt idx="18">
                  <c:v>1.7851828376290457</c:v>
                </c:pt>
                <c:pt idx="19">
                  <c:v>1.7460544906870545</c:v>
                </c:pt>
                <c:pt idx="20">
                  <c:v>1.7995341088422121</c:v>
                </c:pt>
                <c:pt idx="21">
                  <c:v>1.8826714230669299</c:v>
                </c:pt>
                <c:pt idx="22">
                  <c:v>2.0847358455555431</c:v>
                </c:pt>
                <c:pt idx="23">
                  <c:v>2.0536177872280468</c:v>
                </c:pt>
                <c:pt idx="24">
                  <c:v>1.8738406785303445</c:v>
                </c:pt>
                <c:pt idx="25">
                  <c:v>1.8999792998536209</c:v>
                </c:pt>
                <c:pt idx="26">
                  <c:v>1.7875485116418104</c:v>
                </c:pt>
                <c:pt idx="27">
                  <c:v>1.8399790872959603</c:v>
                </c:pt>
                <c:pt idx="28">
                  <c:v>1.9207551212352187</c:v>
                </c:pt>
                <c:pt idx="29">
                  <c:v>1.9951421991317002</c:v>
                </c:pt>
                <c:pt idx="30">
                  <c:v>1.7855403615195968</c:v>
                </c:pt>
                <c:pt idx="31">
                  <c:v>1.7891155942413617</c:v>
                </c:pt>
                <c:pt idx="32">
                  <c:v>1.8284813597515914</c:v>
                </c:pt>
                <c:pt idx="33">
                  <c:v>1.8158360692491193</c:v>
                </c:pt>
                <c:pt idx="34">
                  <c:v>1.8555728402529339</c:v>
                </c:pt>
                <c:pt idx="35">
                  <c:v>1.8990253252361906</c:v>
                </c:pt>
                <c:pt idx="36">
                  <c:v>1.7612155979666966</c:v>
                </c:pt>
                <c:pt idx="37">
                  <c:v>1.6826904233565136</c:v>
                </c:pt>
                <c:pt idx="38">
                  <c:v>1.5758373982557907</c:v>
                </c:pt>
                <c:pt idx="39">
                  <c:v>1.4971966613425296</c:v>
                </c:pt>
                <c:pt idx="40">
                  <c:v>1.4934645434734648</c:v>
                </c:pt>
                <c:pt idx="41">
                  <c:v>1.440733192111245</c:v>
                </c:pt>
                <c:pt idx="42">
                  <c:v>1.4940068869503724</c:v>
                </c:pt>
                <c:pt idx="43">
                  <c:v>1.4517675715919733</c:v>
                </c:pt>
                <c:pt idx="44">
                  <c:v>1.3818016945594662</c:v>
                </c:pt>
                <c:pt idx="45">
                  <c:v>1.3072740199577919</c:v>
                </c:pt>
                <c:pt idx="46">
                  <c:v>1.3533599355345116</c:v>
                </c:pt>
                <c:pt idx="47">
                  <c:v>1.4040523490518635</c:v>
                </c:pt>
                <c:pt idx="48">
                  <c:v>1.4756068093689922</c:v>
                </c:pt>
                <c:pt idx="49">
                  <c:v>1.4371719966976264</c:v>
                </c:pt>
                <c:pt idx="50">
                  <c:v>1.4649325213865123</c:v>
                </c:pt>
                <c:pt idx="51">
                  <c:v>1.4766443015604658</c:v>
                </c:pt>
                <c:pt idx="52">
                  <c:v>1.4484418628246944</c:v>
                </c:pt>
                <c:pt idx="53">
                  <c:v>1.406907124428481</c:v>
                </c:pt>
                <c:pt idx="54">
                  <c:v>1.3964461351170669</c:v>
                </c:pt>
                <c:pt idx="55">
                  <c:v>1.4249968662048984</c:v>
                </c:pt>
                <c:pt idx="56">
                  <c:v>1.4983213547544147</c:v>
                </c:pt>
                <c:pt idx="57">
                  <c:v>1.5128494742490379</c:v>
                </c:pt>
                <c:pt idx="58">
                  <c:v>1.5414506271558399</c:v>
                </c:pt>
                <c:pt idx="59">
                  <c:v>1.5048854046941909</c:v>
                </c:pt>
                <c:pt idx="60">
                  <c:v>1.4564559259533623</c:v>
                </c:pt>
                <c:pt idx="61">
                  <c:v>1.4535070153445064</c:v>
                </c:pt>
                <c:pt idx="62">
                  <c:v>1.4785476271794185</c:v>
                </c:pt>
                <c:pt idx="63">
                  <c:v>1.4896669439010106</c:v>
                </c:pt>
                <c:pt idx="64">
                  <c:v>1.5111166563385903</c:v>
                </c:pt>
                <c:pt idx="65">
                  <c:v>1.491628207475475</c:v>
                </c:pt>
                <c:pt idx="66">
                  <c:v>1.5068757956069763</c:v>
                </c:pt>
                <c:pt idx="67">
                  <c:v>1.5659064986204325</c:v>
                </c:pt>
                <c:pt idx="68">
                  <c:v>1.4825774991880116</c:v>
                </c:pt>
                <c:pt idx="69">
                  <c:v>1.4559298129151688</c:v>
                </c:pt>
                <c:pt idx="70">
                  <c:v>1.3948391700394698</c:v>
                </c:pt>
                <c:pt idx="71">
                  <c:v>1.3948989010979611</c:v>
                </c:pt>
                <c:pt idx="72">
                  <c:v>1.3540778250533825</c:v>
                </c:pt>
                <c:pt idx="73">
                  <c:v>1.314237706409493</c:v>
                </c:pt>
                <c:pt idx="74">
                  <c:v>1.324531646460978</c:v>
                </c:pt>
                <c:pt idx="75">
                  <c:v>1.321707703620415</c:v>
                </c:pt>
                <c:pt idx="76">
                  <c:v>1.2977075480858307</c:v>
                </c:pt>
                <c:pt idx="77">
                  <c:v>1.3053734536976791</c:v>
                </c:pt>
                <c:pt idx="78">
                  <c:v>1.3101819931597325</c:v>
                </c:pt>
                <c:pt idx="79">
                  <c:v>1.2963059820733829</c:v>
                </c:pt>
                <c:pt idx="80">
                  <c:v>1.2800455778492432</c:v>
                </c:pt>
                <c:pt idx="81">
                  <c:v>1.2903409722416712</c:v>
                </c:pt>
                <c:pt idx="82">
                  <c:v>1.2963954141332372</c:v>
                </c:pt>
                <c:pt idx="83">
                  <c:v>1.3034742496160145</c:v>
                </c:pt>
                <c:pt idx="84">
                  <c:v>1.2802885003148603</c:v>
                </c:pt>
                <c:pt idx="85">
                  <c:v>1.2911345940608856</c:v>
                </c:pt>
                <c:pt idx="86">
                  <c:v>1.2833021774976936</c:v>
                </c:pt>
                <c:pt idx="87">
                  <c:v>1.2616316745861764</c:v>
                </c:pt>
                <c:pt idx="88">
                  <c:v>1.2643253171674131</c:v>
                </c:pt>
                <c:pt idx="89">
                  <c:v>1.2334278667063814</c:v>
                </c:pt>
                <c:pt idx="90">
                  <c:v>1.2165715656913711</c:v>
                </c:pt>
                <c:pt idx="91">
                  <c:v>1.2091509808765502</c:v>
                </c:pt>
                <c:pt idx="92">
                  <c:v>1.1823730817553477</c:v>
                </c:pt>
                <c:pt idx="93">
                  <c:v>1.1655964473387737</c:v>
                </c:pt>
                <c:pt idx="94">
                  <c:v>1.1392204748597348</c:v>
                </c:pt>
                <c:pt idx="95">
                  <c:v>1.1131006718138847</c:v>
                </c:pt>
                <c:pt idx="96">
                  <c:v>1.0827067292382471</c:v>
                </c:pt>
                <c:pt idx="97">
                  <c:v>1.0623515183327634</c:v>
                </c:pt>
                <c:pt idx="98">
                  <c:v>1.0392967915181568</c:v>
                </c:pt>
                <c:pt idx="99">
                  <c:v>1.0204644412587185</c:v>
                </c:pt>
                <c:pt idx="100">
                  <c:v>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837E-48AE-A794-F8F73F42C6F8}"/>
            </c:ext>
          </c:extLst>
        </c:ser>
        <c:ser>
          <c:idx val="2"/>
          <c:order val="2"/>
          <c:tx>
            <c:v>Coupon Bond</c:v>
          </c:tx>
          <c:spPr>
            <a:ln w="95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CIRTest!$AR$15:$AR$115</c:f>
              <c:numCache>
                <c:formatCode>General</c:formatCode>
                <c:ptCount val="101"/>
                <c:pt idx="0">
                  <c:v>9.9553568402679904</c:v>
                </c:pt>
                <c:pt idx="1">
                  <c:v>9.1460612632749765</c:v>
                </c:pt>
                <c:pt idx="2">
                  <c:v>9.6451199847198552</c:v>
                </c:pt>
                <c:pt idx="3">
                  <c:v>10.932838674648885</c:v>
                </c:pt>
                <c:pt idx="4">
                  <c:v>10.515916833427784</c:v>
                </c:pt>
                <c:pt idx="5">
                  <c:v>10.983599158371771</c:v>
                </c:pt>
                <c:pt idx="6">
                  <c:v>10.603168807311748</c:v>
                </c:pt>
                <c:pt idx="7">
                  <c:v>10.009103602506256</c:v>
                </c:pt>
                <c:pt idx="8">
                  <c:v>10.978544491500809</c:v>
                </c:pt>
                <c:pt idx="9">
                  <c:v>10.802957430365595</c:v>
                </c:pt>
                <c:pt idx="10">
                  <c:v>11.822245736669839</c:v>
                </c:pt>
                <c:pt idx="11">
                  <c:v>11.512543363171716</c:v>
                </c:pt>
                <c:pt idx="12">
                  <c:v>11.39785016010107</c:v>
                </c:pt>
                <c:pt idx="13">
                  <c:v>12.544448168641962</c:v>
                </c:pt>
                <c:pt idx="14">
                  <c:v>12.840444702790073</c:v>
                </c:pt>
                <c:pt idx="15">
                  <c:v>13.916937320577293</c:v>
                </c:pt>
                <c:pt idx="16">
                  <c:v>14.340835413079002</c:v>
                </c:pt>
                <c:pt idx="17">
                  <c:v>14.385221613691474</c:v>
                </c:pt>
                <c:pt idx="18">
                  <c:v>14.491400892666068</c:v>
                </c:pt>
                <c:pt idx="19">
                  <c:v>14.240930806495793</c:v>
                </c:pt>
                <c:pt idx="20">
                  <c:v>14.471170267687334</c:v>
                </c:pt>
                <c:pt idx="21">
                  <c:v>13.85147259965732</c:v>
                </c:pt>
                <c:pt idx="22">
                  <c:v>14.806463794807332</c:v>
                </c:pt>
                <c:pt idx="23">
                  <c:v>14.59815817470877</c:v>
                </c:pt>
                <c:pt idx="24">
                  <c:v>13.665644254143876</c:v>
                </c:pt>
                <c:pt idx="25">
                  <c:v>13.743325767349974</c:v>
                </c:pt>
                <c:pt idx="26">
                  <c:v>13.148762914343433</c:v>
                </c:pt>
                <c:pt idx="27">
                  <c:v>13.353681800593977</c:v>
                </c:pt>
                <c:pt idx="28">
                  <c:v>13.684067884685533</c:v>
                </c:pt>
                <c:pt idx="29">
                  <c:v>13.972534047816243</c:v>
                </c:pt>
                <c:pt idx="30">
                  <c:v>12.945478748107163</c:v>
                </c:pt>
                <c:pt idx="31">
                  <c:v>11.922793617687198</c:v>
                </c:pt>
                <c:pt idx="32">
                  <c:v>12.061830603608721</c:v>
                </c:pt>
                <c:pt idx="33">
                  <c:v>11.961605378929681</c:v>
                </c:pt>
                <c:pt idx="34">
                  <c:v>12.094764324453449</c:v>
                </c:pt>
                <c:pt idx="35">
                  <c:v>12.238595196989989</c:v>
                </c:pt>
                <c:pt idx="36">
                  <c:v>11.588195858633902</c:v>
                </c:pt>
                <c:pt idx="37">
                  <c:v>11.201800860706243</c:v>
                </c:pt>
                <c:pt idx="38">
                  <c:v>10.695327194623923</c:v>
                </c:pt>
                <c:pt idx="39">
                  <c:v>10.316619668384709</c:v>
                </c:pt>
                <c:pt idx="40">
                  <c:v>10.26707208540655</c:v>
                </c:pt>
                <c:pt idx="41">
                  <c:v>9.0166023044903589</c:v>
                </c:pt>
                <c:pt idx="42">
                  <c:v>9.2197888163267478</c:v>
                </c:pt>
                <c:pt idx="43">
                  <c:v>9.0166737277431128</c:v>
                </c:pt>
                <c:pt idx="44">
                  <c:v>8.699658946549663</c:v>
                </c:pt>
                <c:pt idx="45">
                  <c:v>8.3668228085962806</c:v>
                </c:pt>
                <c:pt idx="46">
                  <c:v>8.5382767606826029</c:v>
                </c:pt>
                <c:pt idx="47">
                  <c:v>8.7215675767124985</c:v>
                </c:pt>
                <c:pt idx="48">
                  <c:v>8.9796350907066866</c:v>
                </c:pt>
                <c:pt idx="49">
                  <c:v>8.7998568769235721</c:v>
                </c:pt>
                <c:pt idx="50">
                  <c:v>8.87765139907013</c:v>
                </c:pt>
                <c:pt idx="51">
                  <c:v>7.9009079873931558</c:v>
                </c:pt>
                <c:pt idx="52">
                  <c:v>7.7726056225528088</c:v>
                </c:pt>
                <c:pt idx="53">
                  <c:v>7.5958617416758347</c:v>
                </c:pt>
                <c:pt idx="54">
                  <c:v>7.5362879935549669</c:v>
                </c:pt>
                <c:pt idx="55">
                  <c:v>7.618884539677059</c:v>
                </c:pt>
                <c:pt idx="56">
                  <c:v>7.8569503904674445</c:v>
                </c:pt>
                <c:pt idx="57">
                  <c:v>7.8796188285548272</c:v>
                </c:pt>
                <c:pt idx="58">
                  <c:v>7.9479621470541009</c:v>
                </c:pt>
                <c:pt idx="59">
                  <c:v>7.7912807061938878</c:v>
                </c:pt>
                <c:pt idx="60">
                  <c:v>7.5970300497751788</c:v>
                </c:pt>
                <c:pt idx="61">
                  <c:v>6.5680678440378886</c:v>
                </c:pt>
                <c:pt idx="62">
                  <c:v>6.6301225487423183</c:v>
                </c:pt>
                <c:pt idx="63">
                  <c:v>6.6440823920979533</c:v>
                </c:pt>
                <c:pt idx="64">
                  <c:v>6.6887992610871656</c:v>
                </c:pt>
                <c:pt idx="65">
                  <c:v>6.6022407821981606</c:v>
                </c:pt>
                <c:pt idx="66">
                  <c:v>6.623427569427772</c:v>
                </c:pt>
                <c:pt idx="67">
                  <c:v>6.7740909441178658</c:v>
                </c:pt>
                <c:pt idx="68">
                  <c:v>6.4936525281847501</c:v>
                </c:pt>
                <c:pt idx="69">
                  <c:v>6.3857865906456066</c:v>
                </c:pt>
                <c:pt idx="70">
                  <c:v>6.1794030675239089</c:v>
                </c:pt>
                <c:pt idx="71">
                  <c:v>5.1649656394043486</c:v>
                </c:pt>
                <c:pt idx="72">
                  <c:v>5.0337280187554461</c:v>
                </c:pt>
                <c:pt idx="73">
                  <c:v>4.9069947746746223</c:v>
                </c:pt>
                <c:pt idx="74">
                  <c:v>4.9212367651926572</c:v>
                </c:pt>
                <c:pt idx="75">
                  <c:v>4.8978314367689793</c:v>
                </c:pt>
                <c:pt idx="76">
                  <c:v>4.8168285952059264</c:v>
                </c:pt>
                <c:pt idx="77">
                  <c:v>4.8202408553237541</c:v>
                </c:pt>
                <c:pt idx="78">
                  <c:v>4.8141282859590184</c:v>
                </c:pt>
                <c:pt idx="79">
                  <c:v>4.7589431870142356</c:v>
                </c:pt>
                <c:pt idx="80">
                  <c:v>4.6979012451494713</c:v>
                </c:pt>
                <c:pt idx="81">
                  <c:v>3.7150924557627518</c:v>
                </c:pt>
                <c:pt idx="82">
                  <c:v>3.7207121688175997</c:v>
                </c:pt>
                <c:pt idx="83">
                  <c:v>3.7274118311769047</c:v>
                </c:pt>
                <c:pt idx="84">
                  <c:v>3.6620082392956208</c:v>
                </c:pt>
                <c:pt idx="85">
                  <c:v>3.6750077663173446</c:v>
                </c:pt>
                <c:pt idx="86">
                  <c:v>3.6435983576694566</c:v>
                </c:pt>
                <c:pt idx="87">
                  <c:v>3.5806806166321028</c:v>
                </c:pt>
                <c:pt idx="88">
                  <c:v>3.5701354321126133</c:v>
                </c:pt>
                <c:pt idx="89">
                  <c:v>3.4868978505571295</c:v>
                </c:pt>
                <c:pt idx="90">
                  <c:v>3.4331431313827423</c:v>
                </c:pt>
                <c:pt idx="91">
                  <c:v>2.4183019617531003</c:v>
                </c:pt>
                <c:pt idx="92">
                  <c:v>2.3647461635106954</c:v>
                </c:pt>
                <c:pt idx="93">
                  <c:v>2.3311928946775473</c:v>
                </c:pt>
                <c:pt idx="94">
                  <c:v>2.2784409497194695</c:v>
                </c:pt>
                <c:pt idx="95">
                  <c:v>2.2262013436277694</c:v>
                </c:pt>
                <c:pt idx="96">
                  <c:v>2.1654134584764941</c:v>
                </c:pt>
                <c:pt idx="97">
                  <c:v>2.1247030366655268</c:v>
                </c:pt>
                <c:pt idx="98">
                  <c:v>2.0785935830363136</c:v>
                </c:pt>
                <c:pt idx="99">
                  <c:v>2.040928882517437</c:v>
                </c:pt>
                <c:pt idx="100">
                  <c:v>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837E-48AE-A794-F8F73F42C6F8}"/>
            </c:ext>
          </c:extLst>
        </c:ser>
        <c:ser>
          <c:idx val="3"/>
          <c:order val="3"/>
          <c:tx>
            <c:v>Default Intensity (Correlation)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CIRTest!$AW$15:$AW$115</c:f>
              <c:numCache>
                <c:formatCode>General</c:formatCode>
                <c:ptCount val="101"/>
                <c:pt idx="0">
                  <c:v>5.0000000000000001E-3</c:v>
                </c:pt>
                <c:pt idx="1">
                  <c:v>4.3768585007409912E-3</c:v>
                </c:pt>
                <c:pt idx="2">
                  <c:v>4.6789282333150675E-3</c:v>
                </c:pt>
                <c:pt idx="3">
                  <c:v>5.3557402790391411E-3</c:v>
                </c:pt>
                <c:pt idx="4">
                  <c:v>5.4209230170659886E-3</c:v>
                </c:pt>
                <c:pt idx="5">
                  <c:v>5.9839340963820384E-3</c:v>
                </c:pt>
                <c:pt idx="6">
                  <c:v>5.2344213675768565E-3</c:v>
                </c:pt>
                <c:pt idx="7">
                  <c:v>4.9416076233101455E-3</c:v>
                </c:pt>
                <c:pt idx="8">
                  <c:v>5.7335258663646178E-3</c:v>
                </c:pt>
                <c:pt idx="9">
                  <c:v>5.2815228952332411E-3</c:v>
                </c:pt>
                <c:pt idx="10">
                  <c:v>6.2627024027544081E-3</c:v>
                </c:pt>
                <c:pt idx="11">
                  <c:v>6.6054875835316017E-3</c:v>
                </c:pt>
                <c:pt idx="12">
                  <c:v>6.7071221932544327E-3</c:v>
                </c:pt>
                <c:pt idx="13">
                  <c:v>7.5533266295924112E-3</c:v>
                </c:pt>
                <c:pt idx="14">
                  <c:v>7.9592528220765579E-3</c:v>
                </c:pt>
                <c:pt idx="15">
                  <c:v>9.0934718471423551E-3</c:v>
                </c:pt>
                <c:pt idx="16">
                  <c:v>9.2958911319934584E-3</c:v>
                </c:pt>
                <c:pt idx="17">
                  <c:v>9.422774090171105E-3</c:v>
                </c:pt>
                <c:pt idx="18">
                  <c:v>9.2265030131601436E-3</c:v>
                </c:pt>
                <c:pt idx="19">
                  <c:v>9.0531859499354949E-3</c:v>
                </c:pt>
                <c:pt idx="20">
                  <c:v>9.3490000820315063E-3</c:v>
                </c:pt>
                <c:pt idx="21">
                  <c:v>9.8237830492770555E-3</c:v>
                </c:pt>
                <c:pt idx="22">
                  <c:v>1.0604473257300058E-2</c:v>
                </c:pt>
                <c:pt idx="23">
                  <c:v>1.059860257197085E-2</c:v>
                </c:pt>
                <c:pt idx="24">
                  <c:v>1.0192995827185414E-2</c:v>
                </c:pt>
                <c:pt idx="25">
                  <c:v>1.0501032256902007E-2</c:v>
                </c:pt>
                <c:pt idx="26">
                  <c:v>9.8615139782429698E-3</c:v>
                </c:pt>
                <c:pt idx="27">
                  <c:v>9.9382918022697508E-3</c:v>
                </c:pt>
                <c:pt idx="28">
                  <c:v>1.0190497506473731E-2</c:v>
                </c:pt>
                <c:pt idx="29">
                  <c:v>1.0678534553768935E-2</c:v>
                </c:pt>
                <c:pt idx="30">
                  <c:v>9.4466216641590078E-3</c:v>
                </c:pt>
                <c:pt idx="31">
                  <c:v>9.2159382303758034E-3</c:v>
                </c:pt>
                <c:pt idx="32">
                  <c:v>9.4177532933287008E-3</c:v>
                </c:pt>
                <c:pt idx="33">
                  <c:v>9.5218300171865822E-3</c:v>
                </c:pt>
                <c:pt idx="34">
                  <c:v>1.0118735035267369E-2</c:v>
                </c:pt>
                <c:pt idx="35">
                  <c:v>1.0520239295926933E-2</c:v>
                </c:pt>
                <c:pt idx="36">
                  <c:v>9.4796118612539785E-3</c:v>
                </c:pt>
                <c:pt idx="37">
                  <c:v>9.3016186236952077E-3</c:v>
                </c:pt>
                <c:pt idx="38">
                  <c:v>9.3859473467923175E-3</c:v>
                </c:pt>
                <c:pt idx="39">
                  <c:v>8.6304938771543851E-3</c:v>
                </c:pt>
                <c:pt idx="40">
                  <c:v>8.5550346739866369E-3</c:v>
                </c:pt>
                <c:pt idx="41">
                  <c:v>8.2923749914815114E-3</c:v>
                </c:pt>
                <c:pt idx="42">
                  <c:v>8.9107800080748117E-3</c:v>
                </c:pt>
                <c:pt idx="43">
                  <c:v>8.7560240785112594E-3</c:v>
                </c:pt>
                <c:pt idx="44">
                  <c:v>8.518759250056027E-3</c:v>
                </c:pt>
                <c:pt idx="45">
                  <c:v>7.8084137753403008E-3</c:v>
                </c:pt>
                <c:pt idx="46">
                  <c:v>8.4004865823856054E-3</c:v>
                </c:pt>
                <c:pt idx="47">
                  <c:v>8.6989951289046571E-3</c:v>
                </c:pt>
                <c:pt idx="48">
                  <c:v>9.2284062066685935E-3</c:v>
                </c:pt>
                <c:pt idx="49">
                  <c:v>9.2010461706303805E-3</c:v>
                </c:pt>
                <c:pt idx="50">
                  <c:v>9.1846372237417238E-3</c:v>
                </c:pt>
                <c:pt idx="51">
                  <c:v>9.1517923448186742E-3</c:v>
                </c:pt>
                <c:pt idx="52">
                  <c:v>9.0225926935908734E-3</c:v>
                </c:pt>
                <c:pt idx="53">
                  <c:v>8.8450357000230285E-3</c:v>
                </c:pt>
                <c:pt idx="54">
                  <c:v>8.5387068823077408E-3</c:v>
                </c:pt>
                <c:pt idx="55">
                  <c:v>9.1599281643350104E-3</c:v>
                </c:pt>
                <c:pt idx="56">
                  <c:v>9.555393170747396E-3</c:v>
                </c:pt>
                <c:pt idx="57">
                  <c:v>9.4660446196302653E-3</c:v>
                </c:pt>
                <c:pt idx="58">
                  <c:v>9.6139948693570645E-3</c:v>
                </c:pt>
                <c:pt idx="59">
                  <c:v>9.4840131228447113E-3</c:v>
                </c:pt>
                <c:pt idx="60">
                  <c:v>9.5516716128486411E-3</c:v>
                </c:pt>
                <c:pt idx="61">
                  <c:v>9.6943713406502496E-3</c:v>
                </c:pt>
                <c:pt idx="62">
                  <c:v>1.0585958657238095E-2</c:v>
                </c:pt>
                <c:pt idx="63">
                  <c:v>1.1169577663419234E-2</c:v>
                </c:pt>
                <c:pt idx="64">
                  <c:v>1.127214204427001E-2</c:v>
                </c:pt>
                <c:pt idx="65">
                  <c:v>1.1254939837470628E-2</c:v>
                </c:pt>
                <c:pt idx="66">
                  <c:v>1.159308231702063E-2</c:v>
                </c:pt>
                <c:pt idx="67">
                  <c:v>1.2410547458350529E-2</c:v>
                </c:pt>
                <c:pt idx="68">
                  <c:v>1.1584453116717705E-2</c:v>
                </c:pt>
                <c:pt idx="69">
                  <c:v>1.1300283153499966E-2</c:v>
                </c:pt>
                <c:pt idx="70">
                  <c:v>1.1115130233876518E-2</c:v>
                </c:pt>
                <c:pt idx="71">
                  <c:v>1.1203113990455118E-2</c:v>
                </c:pt>
                <c:pt idx="72">
                  <c:v>1.101041686324832E-2</c:v>
                </c:pt>
                <c:pt idx="73">
                  <c:v>1.049375392119405E-2</c:v>
                </c:pt>
                <c:pt idx="74">
                  <c:v>1.1065962592610831E-2</c:v>
                </c:pt>
                <c:pt idx="75">
                  <c:v>1.0921301910494752E-2</c:v>
                </c:pt>
                <c:pt idx="76">
                  <c:v>1.0899139522755128E-2</c:v>
                </c:pt>
                <c:pt idx="77">
                  <c:v>1.1154055519105432E-2</c:v>
                </c:pt>
                <c:pt idx="78">
                  <c:v>1.1537008515082398E-2</c:v>
                </c:pt>
                <c:pt idx="79">
                  <c:v>1.1640021242525953E-2</c:v>
                </c:pt>
                <c:pt idx="80">
                  <c:v>1.1555578850939148E-2</c:v>
                </c:pt>
                <c:pt idx="81">
                  <c:v>1.2367632438866696E-2</c:v>
                </c:pt>
                <c:pt idx="82">
                  <c:v>1.300690273248746E-2</c:v>
                </c:pt>
                <c:pt idx="83">
                  <c:v>1.4030942583403759E-2</c:v>
                </c:pt>
                <c:pt idx="84">
                  <c:v>1.3981525738039284E-2</c:v>
                </c:pt>
                <c:pt idx="85">
                  <c:v>1.4838166740679653E-2</c:v>
                </c:pt>
                <c:pt idx="86">
                  <c:v>1.4862740002759105E-2</c:v>
                </c:pt>
                <c:pt idx="87">
                  <c:v>1.4969535554122865E-2</c:v>
                </c:pt>
                <c:pt idx="88">
                  <c:v>1.5490350409348963E-2</c:v>
                </c:pt>
                <c:pt idx="89">
                  <c:v>1.5036952702001923E-2</c:v>
                </c:pt>
                <c:pt idx="90">
                  <c:v>1.5544589244578862E-2</c:v>
                </c:pt>
                <c:pt idx="91">
                  <c:v>1.6868857133495448E-2</c:v>
                </c:pt>
                <c:pt idx="92">
                  <c:v>1.6168198424320022E-2</c:v>
                </c:pt>
                <c:pt idx="93">
                  <c:v>1.6685599075893946E-2</c:v>
                </c:pt>
                <c:pt idx="94">
                  <c:v>1.6417725479112317E-2</c:v>
                </c:pt>
                <c:pt idx="95">
                  <c:v>1.6056506979101187E-2</c:v>
                </c:pt>
                <c:pt idx="96">
                  <c:v>1.543336294225222E-2</c:v>
                </c:pt>
                <c:pt idx="97">
                  <c:v>1.5564196115863158E-2</c:v>
                </c:pt>
                <c:pt idx="98">
                  <c:v>1.5078664603118241E-2</c:v>
                </c:pt>
                <c:pt idx="99">
                  <c:v>1.5603000238075256E-2</c:v>
                </c:pt>
                <c:pt idx="100">
                  <c:v>1.5155987546178355E-2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37E-48AE-A794-F8F73F42C6F8}"/>
            </c:ext>
          </c:extLst>
        </c:ser>
        <c:ser>
          <c:idx val="4"/>
          <c:order val="4"/>
          <c:tx>
            <c:v>Exp of Integrated Intensity (Correlation)</c:v>
          </c:tx>
          <c:spPr>
            <a:ln w="952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CIRTest!$AZ$15:$AZ$115</c:f>
              <c:numCache>
                <c:formatCode>General</c:formatCode>
                <c:ptCount val="101"/>
                <c:pt idx="0">
                  <c:v>1</c:v>
                </c:pt>
                <c:pt idx="1">
                  <c:v>1.0004689528490596</c:v>
                </c:pt>
                <c:pt idx="2">
                  <c:v>1.0009220570952562</c:v>
                </c:pt>
                <c:pt idx="3">
                  <c:v>1.0014243791530846</c:v>
                </c:pt>
                <c:pt idx="4">
                  <c:v>1.0019641252240992</c:v>
                </c:pt>
                <c:pt idx="5">
                  <c:v>1.0025356510469197</c:v>
                </c:pt>
                <c:pt idx="6">
                  <c:v>1.0030981488546171</c:v>
                </c:pt>
                <c:pt idx="7">
                  <c:v>1.0036086565092937</c:v>
                </c:pt>
                <c:pt idx="8">
                  <c:v>1.0041444823158543</c:v>
                </c:pt>
                <c:pt idx="9">
                  <c:v>1.0046976696583299</c:v>
                </c:pt>
                <c:pt idx="10">
                  <c:v>1.005277759872272</c:v>
                </c:pt>
                <c:pt idx="11">
                  <c:v>1.0059247732573815</c:v>
                </c:pt>
                <c:pt idx="12">
                  <c:v>1.0065945703498931</c:v>
                </c:pt>
                <c:pt idx="13">
                  <c:v>1.0073125508053546</c:v>
                </c:pt>
                <c:pt idx="14">
                  <c:v>1.0080941546823279</c:v>
                </c:pt>
                <c:pt idx="15">
                  <c:v>1.0089540588259702</c:v>
                </c:pt>
                <c:pt idx="16">
                  <c:v>1.009882186573384</c:v>
                </c:pt>
                <c:pt idx="17">
                  <c:v>1.0108278113534126</c:v>
                </c:pt>
                <c:pt idx="18">
                  <c:v>1.0117708113396708</c:v>
                </c:pt>
                <c:pt idx="19">
                  <c:v>1.0126959768553745</c:v>
                </c:pt>
                <c:pt idx="20">
                  <c:v>1.0136281966496541</c:v>
                </c:pt>
                <c:pt idx="21">
                  <c:v>1.0146003662346257</c:v>
                </c:pt>
                <c:pt idx="22">
                  <c:v>1.015637221489613</c:v>
                </c:pt>
                <c:pt idx="23">
                  <c:v>1.0167145240930457</c:v>
                </c:pt>
                <c:pt idx="24">
                  <c:v>1.0177720296821706</c:v>
                </c:pt>
                <c:pt idx="25">
                  <c:v>1.0188256648353264</c:v>
                </c:pt>
                <c:pt idx="26">
                  <c:v>1.0198634872986627</c:v>
                </c:pt>
                <c:pt idx="27">
                  <c:v>1.0208736421864821</c:v>
                </c:pt>
                <c:pt idx="28">
                  <c:v>1.0219016069145683</c:v>
                </c:pt>
                <c:pt idx="29">
                  <c:v>1.0229684682967346</c:v>
                </c:pt>
                <c:pt idx="30">
                  <c:v>1.0239983563878254</c:v>
                </c:pt>
                <c:pt idx="31">
                  <c:v>1.0249543238713699</c:v>
                </c:pt>
                <c:pt idx="32">
                  <c:v>1.0259097029931026</c:v>
                </c:pt>
                <c:pt idx="33">
                  <c:v>1.0268816782550725</c:v>
                </c:pt>
                <c:pt idx="34">
                  <c:v>1.0278906003891577</c:v>
                </c:pt>
                <c:pt idx="35">
                  <c:v>1.0289518782729872</c:v>
                </c:pt>
                <c:pt idx="36">
                  <c:v>1.0299813371334678</c:v>
                </c:pt>
                <c:pt idx="37">
                  <c:v>1.030949007257643</c:v>
                </c:pt>
                <c:pt idx="38">
                  <c:v>1.0319127538187283</c:v>
                </c:pt>
                <c:pt idx="39">
                  <c:v>1.0328427424068285</c:v>
                </c:pt>
                <c:pt idx="40">
                  <c:v>1.0337306212407975</c:v>
                </c:pt>
                <c:pt idx="41">
                  <c:v>1.0346017722682292</c:v>
                </c:pt>
                <c:pt idx="42">
                  <c:v>1.0354920758466555</c:v>
                </c:pt>
                <c:pt idx="43">
                  <c:v>1.0364071717395082</c:v>
                </c:pt>
                <c:pt idx="44">
                  <c:v>1.0373027439208133</c:v>
                </c:pt>
                <c:pt idx="45">
                  <c:v>1.0381499007346477</c:v>
                </c:pt>
                <c:pt idx="46">
                  <c:v>1.0389916051810342</c:v>
                </c:pt>
                <c:pt idx="47">
                  <c:v>1.0398802959282278</c:v>
                </c:pt>
                <c:pt idx="48">
                  <c:v>1.040812831384526</c:v>
                </c:pt>
                <c:pt idx="49">
                  <c:v>1.0417723539289907</c:v>
                </c:pt>
                <c:pt idx="50">
                  <c:v>1.0427304790895797</c:v>
                </c:pt>
                <c:pt idx="51">
                  <c:v>1.0436869151625925</c:v>
                </c:pt>
                <c:pt idx="52">
                  <c:v>1.0446357646089635</c:v>
                </c:pt>
                <c:pt idx="53">
                  <c:v>1.0455694397933302</c:v>
                </c:pt>
                <c:pt idx="54">
                  <c:v>1.0464786303641269</c:v>
                </c:pt>
                <c:pt idx="55">
                  <c:v>1.0474051024040756</c:v>
                </c:pt>
                <c:pt idx="56">
                  <c:v>1.0483856872845239</c:v>
                </c:pt>
                <c:pt idx="57">
                  <c:v>1.049383251743637</c:v>
                </c:pt>
                <c:pt idx="58">
                  <c:v>1.0503848431218668</c:v>
                </c:pt>
                <c:pt idx="59">
                  <c:v>1.0513883350694875</c:v>
                </c:pt>
                <c:pt idx="60">
                  <c:v>1.0523895062874582</c:v>
                </c:pt>
                <c:pt idx="61">
                  <c:v>1.0534027103956061</c:v>
                </c:pt>
                <c:pt idx="62">
                  <c:v>1.0544714198779317</c:v>
                </c:pt>
                <c:pt idx="63">
                  <c:v>1.0556190735239945</c:v>
                </c:pt>
                <c:pt idx="64">
                  <c:v>1.056804233693758</c:v>
                </c:pt>
                <c:pt idx="65">
                  <c:v>1.0579952400905765</c:v>
                </c:pt>
                <c:pt idx="66">
                  <c:v>1.059204585672165</c:v>
                </c:pt>
                <c:pt idx="67">
                  <c:v>1.0604765865719881</c:v>
                </c:pt>
                <c:pt idx="68">
                  <c:v>1.0617496569176073</c:v>
                </c:pt>
                <c:pt idx="69">
                  <c:v>1.062965245289639</c:v>
                </c:pt>
                <c:pt idx="70">
                  <c:v>1.064157253418216</c:v>
                </c:pt>
                <c:pt idx="71">
                  <c:v>1.0653454223147523</c:v>
                </c:pt>
                <c:pt idx="72">
                  <c:v>1.0665293338348449</c:v>
                </c:pt>
                <c:pt idx="73">
                  <c:v>1.0676766919960254</c:v>
                </c:pt>
                <c:pt idx="74">
                  <c:v>1.0688282529080728</c:v>
                </c:pt>
                <c:pt idx="75">
                  <c:v>1.0700039295127288</c:v>
                </c:pt>
                <c:pt idx="76">
                  <c:v>1.0711719644766937</c:v>
                </c:pt>
                <c:pt idx="77">
                  <c:v>1.0723537541256924</c:v>
                </c:pt>
                <c:pt idx="78">
                  <c:v>1.073571086944644</c:v>
                </c:pt>
                <c:pt idx="79">
                  <c:v>1.0748159175436804</c:v>
                </c:pt>
                <c:pt idx="80">
                  <c:v>1.0760631906949749</c:v>
                </c:pt>
                <c:pt idx="81">
                  <c:v>1.077351105171275</c:v>
                </c:pt>
                <c:pt idx="82">
                  <c:v>1.0787188368021716</c:v>
                </c:pt>
                <c:pt idx="83">
                  <c:v>1.0801781346390884</c:v>
                </c:pt>
                <c:pt idx="84">
                  <c:v>1.0816921174403704</c:v>
                </c:pt>
                <c:pt idx="85">
                  <c:v>1.0832519427216514</c:v>
                </c:pt>
                <c:pt idx="86">
                  <c:v>1.0848618160397425</c:v>
                </c:pt>
                <c:pt idx="87">
                  <c:v>1.0864812183327381</c:v>
                </c:pt>
                <c:pt idx="88">
                  <c:v>1.0881371837261717</c:v>
                </c:pt>
                <c:pt idx="89">
                  <c:v>1.0897993466189424</c:v>
                </c:pt>
                <c:pt idx="90">
                  <c:v>1.0914670085074147</c:v>
                </c:pt>
                <c:pt idx="91">
                  <c:v>1.0932373530618107</c:v>
                </c:pt>
                <c:pt idx="92">
                  <c:v>1.0950447125552936</c:v>
                </c:pt>
                <c:pt idx="93">
                  <c:v>1.0968450096773881</c:v>
                </c:pt>
                <c:pt idx="94">
                  <c:v>1.098661973768474</c:v>
                </c:pt>
                <c:pt idx="95">
                  <c:v>1.1004473330469884</c:v>
                </c:pt>
                <c:pt idx="96">
                  <c:v>1.1021813449526474</c:v>
                </c:pt>
                <c:pt idx="97">
                  <c:v>1.1038909159903072</c:v>
                </c:pt>
                <c:pt idx="98">
                  <c:v>1.1055835311028053</c:v>
                </c:pt>
                <c:pt idx="99">
                  <c:v>1.1072808898825151</c:v>
                </c:pt>
                <c:pt idx="100">
                  <c:v>1.1089851420416599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37E-48AE-A794-F8F73F42C6F8}"/>
            </c:ext>
          </c:extLst>
        </c:ser>
        <c:ser>
          <c:idx val="5"/>
          <c:order val="5"/>
          <c:tx>
            <c:v>Intensity (Lando)</c:v>
          </c:tx>
          <c:spPr>
            <a:ln w="952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CIRTest!$BC$15:$BC$115</c:f>
              <c:numCache>
                <c:formatCode>General</c:formatCode>
                <c:ptCount val="101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  <c:pt idx="9">
                  <c:v>1E-3</c:v>
                </c:pt>
                <c:pt idx="10">
                  <c:v>1E-3</c:v>
                </c:pt>
                <c:pt idx="11">
                  <c:v>1E-3</c:v>
                </c:pt>
                <c:pt idx="12">
                  <c:v>1E-3</c:v>
                </c:pt>
                <c:pt idx="13">
                  <c:v>1E-3</c:v>
                </c:pt>
                <c:pt idx="14">
                  <c:v>1E-3</c:v>
                </c:pt>
                <c:pt idx="15">
                  <c:v>1E-3</c:v>
                </c:pt>
                <c:pt idx="16">
                  <c:v>2.7874784678707867E-3</c:v>
                </c:pt>
                <c:pt idx="17">
                  <c:v>4.4632149572953542E-3</c:v>
                </c:pt>
                <c:pt idx="18">
                  <c:v>6.7834884269217591E-3</c:v>
                </c:pt>
                <c:pt idx="19">
                  <c:v>1.4907984293454073E-2</c:v>
                </c:pt>
                <c:pt idx="20">
                  <c:v>1.9927796547474126E-2</c:v>
                </c:pt>
                <c:pt idx="21">
                  <c:v>4.4621517692992885E-3</c:v>
                </c:pt>
                <c:pt idx="22">
                  <c:v>5.3007266212085069E-3</c:v>
                </c:pt>
                <c:pt idx="23">
                  <c:v>1.7654649382569304E-2</c:v>
                </c:pt>
                <c:pt idx="24">
                  <c:v>2.0757961099976657E-2</c:v>
                </c:pt>
                <c:pt idx="25">
                  <c:v>2.0121733658870725E-2</c:v>
                </c:pt>
                <c:pt idx="26">
                  <c:v>1.4195696981277775E-2</c:v>
                </c:pt>
                <c:pt idx="27">
                  <c:v>1.5477588248275817E-2</c:v>
                </c:pt>
                <c:pt idx="28">
                  <c:v>1.3093612190405106E-2</c:v>
                </c:pt>
                <c:pt idx="29">
                  <c:v>8.7265352994880599E-3</c:v>
                </c:pt>
                <c:pt idx="30">
                  <c:v>1.9608864360258646E-2</c:v>
                </c:pt>
                <c:pt idx="31">
                  <c:v>3.0871646728691693E-2</c:v>
                </c:pt>
                <c:pt idx="32">
                  <c:v>3.0829688249342804E-2</c:v>
                </c:pt>
                <c:pt idx="33">
                  <c:v>2.9893934510325987E-2</c:v>
                </c:pt>
                <c:pt idx="34">
                  <c:v>3.8216703899188603E-2</c:v>
                </c:pt>
                <c:pt idx="35">
                  <c:v>3.3056072978353293E-2</c:v>
                </c:pt>
                <c:pt idx="36">
                  <c:v>5.8666534329524789E-2</c:v>
                </c:pt>
                <c:pt idx="37">
                  <c:v>5.3464811517779917E-2</c:v>
                </c:pt>
                <c:pt idx="38">
                  <c:v>5.7576353673194289E-2</c:v>
                </c:pt>
                <c:pt idx="39">
                  <c:v>7.0553762215133542E-2</c:v>
                </c:pt>
                <c:pt idx="40">
                  <c:v>5.4643055520875394E-2</c:v>
                </c:pt>
                <c:pt idx="41">
                  <c:v>4.056926042239857E-2</c:v>
                </c:pt>
                <c:pt idx="42">
                  <c:v>6.1783014977865452E-2</c:v>
                </c:pt>
                <c:pt idx="43">
                  <c:v>7.5825105687852043E-2</c:v>
                </c:pt>
                <c:pt idx="44">
                  <c:v>8.0169199452127679E-2</c:v>
                </c:pt>
                <c:pt idx="45">
                  <c:v>8.3255935555764868E-2</c:v>
                </c:pt>
                <c:pt idx="46">
                  <c:v>8.2127571271726998E-2</c:v>
                </c:pt>
                <c:pt idx="47">
                  <c:v>9.8687951423128722E-2</c:v>
                </c:pt>
                <c:pt idx="48">
                  <c:v>0.10698432264588179</c:v>
                </c:pt>
                <c:pt idx="49">
                  <c:v>0.11520954297352551</c:v>
                </c:pt>
                <c:pt idx="50">
                  <c:v>0.11444675364702109</c:v>
                </c:pt>
                <c:pt idx="51">
                  <c:v>0.11601329936059129</c:v>
                </c:pt>
                <c:pt idx="52">
                  <c:v>0.11623725546222968</c:v>
                </c:pt>
                <c:pt idx="53">
                  <c:v>0.1228579584673668</c:v>
                </c:pt>
                <c:pt idx="54">
                  <c:v>0.12109955941189832</c:v>
                </c:pt>
                <c:pt idx="55">
                  <c:v>0.12307907148034455</c:v>
                </c:pt>
                <c:pt idx="56">
                  <c:v>0.11667967660482559</c:v>
                </c:pt>
                <c:pt idx="57">
                  <c:v>0.10756994464177974</c:v>
                </c:pt>
                <c:pt idx="58">
                  <c:v>0.11434816695493699</c:v>
                </c:pt>
                <c:pt idx="59">
                  <c:v>0.10350031349196137</c:v>
                </c:pt>
                <c:pt idx="60">
                  <c:v>0.10316651855062814</c:v>
                </c:pt>
                <c:pt idx="61">
                  <c:v>9.5377830909728373E-2</c:v>
                </c:pt>
                <c:pt idx="62">
                  <c:v>9.2472923524164558E-2</c:v>
                </c:pt>
                <c:pt idx="63">
                  <c:v>9.5624618617247276E-2</c:v>
                </c:pt>
                <c:pt idx="64">
                  <c:v>9.3252183200800587E-2</c:v>
                </c:pt>
                <c:pt idx="65">
                  <c:v>9.4855743867854975E-2</c:v>
                </c:pt>
                <c:pt idx="66">
                  <c:v>9.906776391102301E-2</c:v>
                </c:pt>
                <c:pt idx="67">
                  <c:v>0.10031639940580267</c:v>
                </c:pt>
                <c:pt idx="68">
                  <c:v>8.2212746257350783E-2</c:v>
                </c:pt>
                <c:pt idx="69">
                  <c:v>8.6686831202411066E-2</c:v>
                </c:pt>
                <c:pt idx="70">
                  <c:v>9.5666135082928455E-2</c:v>
                </c:pt>
                <c:pt idx="71">
                  <c:v>0.11837664576179724</c:v>
                </c:pt>
                <c:pt idx="72">
                  <c:v>0.13702203311770048</c:v>
                </c:pt>
                <c:pt idx="73">
                  <c:v>0.13993838890793095</c:v>
                </c:pt>
                <c:pt idx="74">
                  <c:v>0.13765397844057689</c:v>
                </c:pt>
                <c:pt idx="75">
                  <c:v>0.12739612679614642</c:v>
                </c:pt>
                <c:pt idx="76">
                  <c:v>0.12456404968929505</c:v>
                </c:pt>
                <c:pt idx="77">
                  <c:v>0.13625954405679325</c:v>
                </c:pt>
                <c:pt idx="78">
                  <c:v>0.16321087218412159</c:v>
                </c:pt>
                <c:pt idx="79">
                  <c:v>0.14612820921154815</c:v>
                </c:pt>
                <c:pt idx="80">
                  <c:v>0.14303219520266974</c:v>
                </c:pt>
                <c:pt idx="81">
                  <c:v>0.14304934892774043</c:v>
                </c:pt>
                <c:pt idx="82">
                  <c:v>0.14846382557532142</c:v>
                </c:pt>
                <c:pt idx="83">
                  <c:v>0.15901764381667102</c:v>
                </c:pt>
                <c:pt idx="84">
                  <c:v>0.14641485297307985</c:v>
                </c:pt>
                <c:pt idx="85">
                  <c:v>0.14609472876096477</c:v>
                </c:pt>
                <c:pt idx="86">
                  <c:v>0.15844950857211296</c:v>
                </c:pt>
                <c:pt idx="87">
                  <c:v>0.13658283532684884</c:v>
                </c:pt>
                <c:pt idx="88">
                  <c:v>0.11308053719806577</c:v>
                </c:pt>
                <c:pt idx="89">
                  <c:v>0.10771741880251823</c:v>
                </c:pt>
                <c:pt idx="90">
                  <c:v>0.11905426713999573</c:v>
                </c:pt>
                <c:pt idx="91">
                  <c:v>0.11654382032255803</c:v>
                </c:pt>
                <c:pt idx="92">
                  <c:v>0.11267595289762827</c:v>
                </c:pt>
                <c:pt idx="93">
                  <c:v>0.12106136966654635</c:v>
                </c:pt>
                <c:pt idx="94">
                  <c:v>0.13853248906960039</c:v>
                </c:pt>
                <c:pt idx="95">
                  <c:v>0.13690151533395206</c:v>
                </c:pt>
                <c:pt idx="96">
                  <c:v>0.14373728984383563</c:v>
                </c:pt>
                <c:pt idx="97">
                  <c:v>0.14447514383431737</c:v>
                </c:pt>
                <c:pt idx="98">
                  <c:v>0.1374926062744439</c:v>
                </c:pt>
                <c:pt idx="99">
                  <c:v>0.13667173531309401</c:v>
                </c:pt>
                <c:pt idx="100">
                  <c:v>0.13966501491728023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7-451F-9D1F-613F21D1539F}"/>
            </c:ext>
          </c:extLst>
        </c:ser>
        <c:ser>
          <c:idx val="6"/>
          <c:order val="6"/>
          <c:tx>
            <c:v>exp of integrated intensity (Lando)</c:v>
          </c:tx>
          <c:spPr>
            <a:ln w="952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CIRTest!$BF$15:$BF$115</c:f>
              <c:numCache>
                <c:formatCode>General</c:formatCode>
                <c:ptCount val="101"/>
                <c:pt idx="0">
                  <c:v>1</c:v>
                </c:pt>
                <c:pt idx="1">
                  <c:v>1.0001000050001667</c:v>
                </c:pt>
                <c:pt idx="2">
                  <c:v>1.0002000200013335</c:v>
                </c:pt>
                <c:pt idx="3">
                  <c:v>1.0003000450045005</c:v>
                </c:pt>
                <c:pt idx="4">
                  <c:v>1.000400080010668</c:v>
                </c:pt>
                <c:pt idx="5">
                  <c:v>1.0005001250208363</c:v>
                </c:pt>
                <c:pt idx="6">
                  <c:v>1.0006001800360058</c:v>
                </c:pt>
                <c:pt idx="7">
                  <c:v>1.0007002450571771</c:v>
                </c:pt>
                <c:pt idx="8">
                  <c:v>1.0008003200853508</c:v>
                </c:pt>
                <c:pt idx="9">
                  <c:v>1.0009004051215278</c:v>
                </c:pt>
                <c:pt idx="10">
                  <c:v>1.0010005001667088</c:v>
                </c:pt>
                <c:pt idx="11">
                  <c:v>1.0011006052218949</c:v>
                </c:pt>
                <c:pt idx="12">
                  <c:v>1.001200720288087</c:v>
                </c:pt>
                <c:pt idx="13">
                  <c:v>1.0013008453662864</c:v>
                </c:pt>
                <c:pt idx="14">
                  <c:v>1.0014009804574941</c:v>
                </c:pt>
                <c:pt idx="15">
                  <c:v>1.0015011255627118</c:v>
                </c:pt>
                <c:pt idx="16">
                  <c:v>1.0016908017194348</c:v>
                </c:pt>
                <c:pt idx="17">
                  <c:v>1.0020540151997004</c:v>
                </c:pt>
                <c:pt idx="18">
                  <c:v>1.0026176638787807</c:v>
                </c:pt>
                <c:pt idx="19">
                  <c:v>1.0037056664668405</c:v>
                </c:pt>
                <c:pt idx="20">
                  <c:v>1.0054554334182089</c:v>
                </c:pt>
                <c:pt idx="21">
                  <c:v>1.0066823316685751</c:v>
                </c:pt>
                <c:pt idx="22">
                  <c:v>1.007173857485582</c:v>
                </c:pt>
                <c:pt idx="23">
                  <c:v>1.0083305238813902</c:v>
                </c:pt>
                <c:pt idx="24">
                  <c:v>1.0102690152308986</c:v>
                </c:pt>
                <c:pt idx="25">
                  <c:v>1.0123361015059771</c:v>
                </c:pt>
                <c:pt idx="26">
                  <c:v>1.014074631323735</c:v>
                </c:pt>
                <c:pt idx="27">
                  <c:v>1.015580294285668</c:v>
                </c:pt>
                <c:pt idx="28">
                  <c:v>1.017032148476666</c:v>
                </c:pt>
                <c:pt idx="29">
                  <c:v>1.0181423435561399</c:v>
                </c:pt>
                <c:pt idx="30">
                  <c:v>1.0195858393762196</c:v>
                </c:pt>
                <c:pt idx="31">
                  <c:v>1.0221625505642451</c:v>
                </c:pt>
                <c:pt idx="32">
                  <c:v>1.0253208595530161</c:v>
                </c:pt>
                <c:pt idx="33">
                  <c:v>1.0284386501005129</c:v>
                </c:pt>
                <c:pt idx="34">
                  <c:v>1.0319470012618976</c:v>
                </c:pt>
                <c:pt idx="35">
                  <c:v>1.0356310480878008</c:v>
                </c:pt>
                <c:pt idx="36">
                  <c:v>1.0403914947555808</c:v>
                </c:pt>
                <c:pt idx="37">
                  <c:v>1.0462409019064207</c:v>
                </c:pt>
                <c:pt idx="38">
                  <c:v>1.0520658476032698</c:v>
                </c:pt>
                <c:pt idx="39">
                  <c:v>1.058827549867541</c:v>
                </c:pt>
                <c:pt idx="40">
                  <c:v>1.065476430612353</c:v>
                </c:pt>
                <c:pt idx="41">
                  <c:v>1.070560847414368</c:v>
                </c:pt>
                <c:pt idx="42">
                  <c:v>1.076053607272546</c:v>
                </c:pt>
                <c:pt idx="43">
                  <c:v>1.083482821701834</c:v>
                </c:pt>
                <c:pt idx="44">
                  <c:v>1.091966722190808</c:v>
                </c:pt>
                <c:pt idx="45">
                  <c:v>1.1009260171398472</c:v>
                </c:pt>
                <c:pt idx="46">
                  <c:v>1.1100675116332213</c:v>
                </c:pt>
                <c:pt idx="47">
                  <c:v>1.1201488865600671</c:v>
                </c:pt>
                <c:pt idx="48">
                  <c:v>1.1317274979442009</c:v>
                </c:pt>
                <c:pt idx="49">
                  <c:v>1.144370744579003</c:v>
                </c:pt>
                <c:pt idx="50">
                  <c:v>1.1575870770667185</c:v>
                </c:pt>
                <c:pt idx="51">
                  <c:v>1.1710031040334004</c:v>
                </c:pt>
                <c:pt idx="52">
                  <c:v>1.1846806719300298</c:v>
                </c:pt>
                <c:pt idx="53">
                  <c:v>1.1989282393102327</c:v>
                </c:pt>
                <c:pt idx="54">
                  <c:v>1.2136421741166052</c:v>
                </c:pt>
                <c:pt idx="55">
                  <c:v>1.228550269115245</c:v>
                </c:pt>
                <c:pt idx="56">
                  <c:v>1.2433666845303688</c:v>
                </c:pt>
                <c:pt idx="57">
                  <c:v>1.2573863607323021</c:v>
                </c:pt>
                <c:pt idx="58">
                  <c:v>1.2714158923055237</c:v>
                </c:pt>
                <c:pt idx="59">
                  <c:v>1.2853403914152683</c:v>
                </c:pt>
                <c:pt idx="60">
                  <c:v>1.2986911127401446</c:v>
                </c:pt>
                <c:pt idx="61">
                  <c:v>1.3116477069051107</c:v>
                </c:pt>
                <c:pt idx="62">
                  <c:v>1.3240254456622511</c:v>
                </c:pt>
                <c:pt idx="63">
                  <c:v>1.3365364824285562</c:v>
                </c:pt>
                <c:pt idx="64">
                  <c:v>1.3492183075551265</c:v>
                </c:pt>
                <c:pt idx="65">
                  <c:v>1.3619681049653336</c:v>
                </c:pt>
                <c:pt idx="66">
                  <c:v>1.3752382172869342</c:v>
                </c:pt>
                <c:pt idx="67">
                  <c:v>1.3890168201171367</c:v>
                </c:pt>
                <c:pt idx="68">
                  <c:v>1.4017516463226678</c:v>
                </c:pt>
                <c:pt idx="69">
                  <c:v>1.413639535194932</c:v>
                </c:pt>
                <c:pt idx="70">
                  <c:v>1.4265875413042028</c:v>
                </c:pt>
                <c:pt idx="71">
                  <c:v>1.4419370694136238</c:v>
                </c:pt>
                <c:pt idx="72">
                  <c:v>1.460468581806978</c:v>
                </c:pt>
                <c:pt idx="73">
                  <c:v>1.4808338655357627</c:v>
                </c:pt>
                <c:pt idx="74">
                  <c:v>1.5015305734016307</c:v>
                </c:pt>
                <c:pt idx="75">
                  <c:v>1.5215620557140828</c:v>
                </c:pt>
                <c:pt idx="76">
                  <c:v>1.5408519599866639</c:v>
                </c:pt>
                <c:pt idx="77">
                  <c:v>1.5610780868880734</c:v>
                </c:pt>
                <c:pt idx="78">
                  <c:v>1.5846288006460114</c:v>
                </c:pt>
                <c:pt idx="79">
                  <c:v>1.6093287052640262</c:v>
                </c:pt>
                <c:pt idx="80">
                  <c:v>1.6327654282788768</c:v>
                </c:pt>
                <c:pt idx="81">
                  <c:v>1.6562884676311898</c:v>
                </c:pt>
                <c:pt idx="82">
                  <c:v>1.6806067601185974</c:v>
                </c:pt>
                <c:pt idx="83">
                  <c:v>1.7066441695924837</c:v>
                </c:pt>
                <c:pt idx="84">
                  <c:v>1.7329074299848781</c:v>
                </c:pt>
                <c:pt idx="85">
                  <c:v>1.7584382766980586</c:v>
                </c:pt>
                <c:pt idx="86">
                  <c:v>1.7854192903634205</c:v>
                </c:pt>
                <c:pt idx="87">
                  <c:v>1.8119523337636154</c:v>
                </c:pt>
                <c:pt idx="88">
                  <c:v>1.8347130073875573</c:v>
                </c:pt>
                <c:pt idx="89">
                  <c:v>1.8550802708732028</c:v>
                </c:pt>
                <c:pt idx="90">
                  <c:v>1.8762339546838347</c:v>
                </c:pt>
                <c:pt idx="91">
                  <c:v>1.8984665028038792</c:v>
                </c:pt>
                <c:pt idx="92">
                  <c:v>1.9203499694070976</c:v>
                </c:pt>
                <c:pt idx="93">
                  <c:v>1.942924498226458</c:v>
                </c:pt>
                <c:pt idx="94">
                  <c:v>1.9683074366265321</c:v>
                </c:pt>
                <c:pt idx="95">
                  <c:v>1.9956018907177455</c:v>
                </c:pt>
                <c:pt idx="96">
                  <c:v>2.0238014417412873</c:v>
                </c:pt>
                <c:pt idx="97">
                  <c:v>2.0531768291247188</c:v>
                </c:pt>
                <c:pt idx="98">
                  <c:v>2.0823283233545915</c:v>
                </c:pt>
                <c:pt idx="99">
                  <c:v>2.1110698797086185</c:v>
                </c:pt>
                <c:pt idx="100">
                  <c:v>2.1404406273857441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3307-451F-9D1F-613F21D1539F}"/>
            </c:ext>
          </c:extLst>
        </c:ser>
        <c:ser>
          <c:idx val="7"/>
          <c:order val="7"/>
          <c:tx>
            <c:v>Dicounted Floored NPV</c:v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CIRTest!$AF$15:$AF$115</c:f>
              <c:numCache>
                <c:formatCode>General</c:formatCode>
                <c:ptCount val="101"/>
                <c:pt idx="0">
                  <c:v>0</c:v>
                </c:pt>
                <c:pt idx="1">
                  <c:v>9.9999999999999992E-2</c:v>
                </c:pt>
                <c:pt idx="2">
                  <c:v>0.19999999999999998</c:v>
                </c:pt>
                <c:pt idx="3">
                  <c:v>0.3</c:v>
                </c:pt>
                <c:pt idx="4">
                  <c:v>0.39999999999999997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0.9</c:v>
                </c:pt>
                <c:pt idx="10">
                  <c:v>1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2.1999999999999997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2.6999999999999997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3.1999999999999997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3.6999999999999997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7.3999999999999995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7.8999999999999995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8.2999999999999989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8.7999999999999989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9.2999999999999989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9.7999999999999989</c:v>
                </c:pt>
                <c:pt idx="99">
                  <c:v>9.9</c:v>
                </c:pt>
                <c:pt idx="100">
                  <c:v>10</c:v>
                </c:pt>
              </c:numCache>
              <c:extLst xmlns:c15="http://schemas.microsoft.com/office/drawing/2012/chart"/>
            </c:numRef>
          </c:xVal>
          <c:yVal>
            <c:numRef>
              <c:f>CIRTest!$AT$15:$AT$115</c:f>
              <c:numCache>
                <c:formatCode>General</c:formatCode>
                <c:ptCount val="101"/>
                <c:pt idx="0">
                  <c:v>9.9553568402679904</c:v>
                </c:pt>
                <c:pt idx="1">
                  <c:v>9.1160572420395294</c:v>
                </c:pt>
                <c:pt idx="2">
                  <c:v>9.5821663479820653</c:v>
                </c:pt>
                <c:pt idx="3">
                  <c:v>10.849621505211958</c:v>
                </c:pt>
                <c:pt idx="4">
                  <c:v>10.431869871281361</c:v>
                </c:pt>
                <c:pt idx="5">
                  <c:v>10.89181108570272</c:v>
                </c:pt>
                <c:pt idx="6">
                  <c:v>10.505828185337734</c:v>
                </c:pt>
                <c:pt idx="7">
                  <c:v>9.904992834487814</c:v>
                </c:pt>
                <c:pt idx="8">
                  <c:v>10.854866827728817</c:v>
                </c:pt>
                <c:pt idx="9">
                  <c:v>10.677946748265361</c:v>
                </c:pt>
                <c:pt idx="10">
                  <c:v>11.693098524396962</c:v>
                </c:pt>
                <c:pt idx="11">
                  <c:v>11.412999778685279</c:v>
                </c:pt>
                <c:pt idx="12">
                  <c:v>11.334925001156236</c:v>
                </c:pt>
                <c:pt idx="13">
                  <c:v>12.526948182962897</c:v>
                </c:pt>
                <c:pt idx="14">
                  <c:v>12.894294862654423</c:v>
                </c:pt>
                <c:pt idx="15">
                  <c:v>14.071339353628872</c:v>
                </c:pt>
                <c:pt idx="16">
                  <c:v>14.629609042208431</c:v>
                </c:pt>
                <c:pt idx="17">
                  <c:v>14.816074603701603</c:v>
                </c:pt>
                <c:pt idx="18">
                  <c:v>15.069113885669111</c:v>
                </c:pt>
                <c:pt idx="19">
                  <c:v>14.954277834443413</c:v>
                </c:pt>
                <c:pt idx="20">
                  <c:v>15.341596027640838</c:v>
                </c:pt>
                <c:pt idx="21">
                  <c:v>14.844100964409161</c:v>
                </c:pt>
                <c:pt idx="22">
                  <c:v>16.06691047512809</c:v>
                </c:pt>
                <c:pt idx="23">
                  <c:v>16.046175392156254</c:v>
                </c:pt>
                <c:pt idx="24">
                  <c:v>15.203062606406265</c:v>
                </c:pt>
                <c:pt idx="25">
                  <c:v>15.472887521273348</c:v>
                </c:pt>
                <c:pt idx="26">
                  <c:v>14.977120314946982</c:v>
                </c:pt>
                <c:pt idx="27">
                  <c:v>15.390776559898624</c:v>
                </c:pt>
                <c:pt idx="28">
                  <c:v>15.962087252588235</c:v>
                </c:pt>
                <c:pt idx="29">
                  <c:v>16.507650264844798</c:v>
                </c:pt>
                <c:pt idx="30">
                  <c:v>15.478576410163615</c:v>
                </c:pt>
                <c:pt idx="31">
                  <c:v>14.419347904174487</c:v>
                </c:pt>
                <c:pt idx="32">
                  <c:v>14.758671445976399</c:v>
                </c:pt>
                <c:pt idx="33">
                  <c:v>14.809597282099269</c:v>
                </c:pt>
                <c:pt idx="34">
                  <c:v>15.164843695680904</c:v>
                </c:pt>
                <c:pt idx="35">
                  <c:v>15.54935081915569</c:v>
                </c:pt>
                <c:pt idx="36">
                  <c:v>14.902593899765435</c:v>
                </c:pt>
                <c:pt idx="37">
                  <c:v>14.576243077919655</c:v>
                </c:pt>
                <c:pt idx="38">
                  <c:v>14.063489977782668</c:v>
                </c:pt>
                <c:pt idx="39">
                  <c:v>13.698986408540138</c:v>
                </c:pt>
                <c:pt idx="40">
                  <c:v>13.757101409309948</c:v>
                </c:pt>
                <c:pt idx="41">
                  <c:v>12.189717412783681</c:v>
                </c:pt>
                <c:pt idx="42">
                  <c:v>12.571769405773585</c:v>
                </c:pt>
                <c:pt idx="43">
                  <c:v>12.410448776394214</c:v>
                </c:pt>
                <c:pt idx="44">
                  <c:v>12.079537548276747</c:v>
                </c:pt>
                <c:pt idx="45">
                  <c:v>11.701061095558995</c:v>
                </c:pt>
                <c:pt idx="46">
                  <c:v>12.026779913853581</c:v>
                </c:pt>
                <c:pt idx="47">
                  <c:v>12.378418586041033</c:v>
                </c:pt>
                <c:pt idx="48">
                  <c:v>12.858036477060697</c:v>
                </c:pt>
                <c:pt idx="49">
                  <c:v>12.724320221939994</c:v>
                </c:pt>
                <c:pt idx="50">
                  <c:v>12.956710508429413</c:v>
                </c:pt>
                <c:pt idx="51">
                  <c:v>11.643594468492878</c:v>
                </c:pt>
                <c:pt idx="52">
                  <c:v>11.567016683367099</c:v>
                </c:pt>
                <c:pt idx="53">
                  <c:v>11.410180269109356</c:v>
                </c:pt>
                <c:pt idx="54">
                  <c:v>11.425225250987884</c:v>
                </c:pt>
                <c:pt idx="55">
                  <c:v>11.661703941983671</c:v>
                </c:pt>
                <c:pt idx="56">
                  <c:v>12.154825729952266</c:v>
                </c:pt>
                <c:pt idx="57">
                  <c:v>12.333286634730781</c:v>
                </c:pt>
                <c:pt idx="58">
                  <c:v>12.589803450203622</c:v>
                </c:pt>
                <c:pt idx="59">
                  <c:v>12.491407019897858</c:v>
                </c:pt>
                <c:pt idx="60">
                  <c:v>12.318200441171408</c:v>
                </c:pt>
                <c:pt idx="61">
                  <c:v>10.768551847113033</c:v>
                </c:pt>
                <c:pt idx="62">
                  <c:v>11.00251671584782</c:v>
                </c:pt>
                <c:pt idx="63">
                  <c:v>11.159164605663394</c:v>
                </c:pt>
                <c:pt idx="64">
                  <c:v>11.382780046494087</c:v>
                </c:pt>
                <c:pt idx="65">
                  <c:v>11.389350893815532</c:v>
                </c:pt>
                <c:pt idx="66">
                  <c:v>11.58202565251227</c:v>
                </c:pt>
                <c:pt idx="67">
                  <c:v>12.022540026128052</c:v>
                </c:pt>
                <c:pt idx="68">
                  <c:v>11.696460744037266</c:v>
                </c:pt>
                <c:pt idx="69">
                  <c:v>11.663044676634252</c:v>
                </c:pt>
                <c:pt idx="70">
                  <c:v>11.439912288657997</c:v>
                </c:pt>
                <c:pt idx="71">
                  <c:v>9.6836311940150974</c:v>
                </c:pt>
                <c:pt idx="72">
                  <c:v>9.5517388202680316</c:v>
                </c:pt>
                <c:pt idx="73">
                  <c:v>9.4225160596205431</c:v>
                </c:pt>
                <c:pt idx="74">
                  <c:v>9.5562436417212187</c:v>
                </c:pt>
                <c:pt idx="75">
                  <c:v>9.6325800646122008</c:v>
                </c:pt>
                <c:pt idx="76">
                  <c:v>9.5917494060728039</c:v>
                </c:pt>
                <c:pt idx="77">
                  <c:v>9.7190910155625883</c:v>
                </c:pt>
                <c:pt idx="78">
                  <c:v>9.8374111858455162</c:v>
                </c:pt>
                <c:pt idx="79">
                  <c:v>9.8571561821140623</c:v>
                </c:pt>
                <c:pt idx="80">
                  <c:v>9.8642615931140938</c:v>
                </c:pt>
                <c:pt idx="81">
                  <c:v>7.9094585160682831</c:v>
                </c:pt>
                <c:pt idx="82">
                  <c:v>8.0485164690365689</c:v>
                </c:pt>
                <c:pt idx="83">
                  <c:v>8.1948809302586874</c:v>
                </c:pt>
                <c:pt idx="84">
                  <c:v>8.182700792676</c:v>
                </c:pt>
                <c:pt idx="85">
                  <c:v>8.3552250391101399</c:v>
                </c:pt>
                <c:pt idx="86">
                  <c:v>8.4400423006556142</c:v>
                </c:pt>
                <c:pt idx="87">
                  <c:v>8.4522629197334052</c:v>
                </c:pt>
                <c:pt idx="88">
                  <c:v>8.5954929660797319</c:v>
                </c:pt>
                <c:pt idx="89">
                  <c:v>8.569415443992316</c:v>
                </c:pt>
                <c:pt idx="90">
                  <c:v>8.6095381371019784</c:v>
                </c:pt>
                <c:pt idx="91">
                  <c:v>6.1922708623251213</c:v>
                </c:pt>
                <c:pt idx="92">
                  <c:v>6.1878944191881073</c:v>
                </c:pt>
                <c:pt idx="93">
                  <c:v>6.2359173121440614</c:v>
                </c:pt>
                <c:pt idx="94">
                  <c:v>6.2328081202701702</c:v>
                </c:pt>
                <c:pt idx="95">
                  <c:v>6.2249364714074495</c:v>
                </c:pt>
                <c:pt idx="96">
                  <c:v>6.1821015747975965</c:v>
                </c:pt>
                <c:pt idx="97">
                  <c:v>6.1894709556442642</c:v>
                </c:pt>
                <c:pt idx="98">
                  <c:v>6.175876854556388</c:v>
                </c:pt>
                <c:pt idx="99">
                  <c:v>6.1859108718587743</c:v>
                </c:pt>
                <c:pt idx="100">
                  <c:v>6.1847025172907921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6683-404E-8F32-6500561F1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8384888"/>
        <c:axId val="388385216"/>
        <c:extLst/>
      </c:scatterChart>
      <c:valAx>
        <c:axId val="388384888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5216"/>
        <c:crosses val="autoZero"/>
        <c:crossBetween val="midCat"/>
      </c:valAx>
      <c:valAx>
        <c:axId val="38838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miter lim="800000"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8838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60194724214496"/>
          <c:y val="6.2915903921251987E-2"/>
          <c:w val="0.14398052404260103"/>
          <c:h val="0.91568083088751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38100" cap="flat" cmpd="sng" algn="ctr">
      <a:noFill/>
      <a:miter lim="800000"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trlProps/ctrlProp1.xml><?xml version="1.0" encoding="utf-8"?>
<formControlPr xmlns="http://schemas.microsoft.com/office/spreadsheetml/2009/9/main" objectType="Spin" dx="22" fmlaLink="$P$13" max="30000" page="10" val="3149"/>
</file>

<file path=xl/ctrlProps/ctrlProp2.xml><?xml version="1.0" encoding="utf-8"?>
<formControlPr xmlns="http://schemas.microsoft.com/office/spreadsheetml/2009/9/main" objectType="Spin" dx="22" fmlaLink="$U$51" max="30000" page="10" val="186"/>
</file>

<file path=xl/ctrlProps/ctrlProp3.xml><?xml version="1.0" encoding="utf-8"?>
<formControlPr xmlns="http://schemas.microsoft.com/office/spreadsheetml/2009/9/main" objectType="Spin" dx="26" fmlaLink="$G$8" max="30000" page="10" val="209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15</xdr:col>
          <xdr:colOff>7620</xdr:colOff>
          <xdr:row>12</xdr:row>
          <xdr:rowOff>30480</xdr:rowOff>
        </xdr:from>
        <xdr:to>
          <xdr:col>15</xdr:col>
          <xdr:colOff>175260</xdr:colOff>
          <xdr:row>12</xdr:row>
          <xdr:rowOff>190500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76200</xdr:colOff>
      <xdr:row>5</xdr:row>
      <xdr:rowOff>54429</xdr:rowOff>
    </xdr:from>
    <xdr:to>
      <xdr:col>5</xdr:col>
      <xdr:colOff>2743199</xdr:colOff>
      <xdr:row>24</xdr:row>
      <xdr:rowOff>108857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21</xdr:col>
          <xdr:colOff>22860</xdr:colOff>
          <xdr:row>49</xdr:row>
          <xdr:rowOff>175260</xdr:rowOff>
        </xdr:from>
        <xdr:to>
          <xdr:col>21</xdr:col>
          <xdr:colOff>220980</xdr:colOff>
          <xdr:row>50</xdr:row>
          <xdr:rowOff>175260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2712720</xdr:colOff>
          <xdr:row>6</xdr:row>
          <xdr:rowOff>312420</xdr:rowOff>
        </xdr:from>
        <xdr:to>
          <xdr:col>5</xdr:col>
          <xdr:colOff>2964180</xdr:colOff>
          <xdr:row>7</xdr:row>
          <xdr:rowOff>182880</xdr:rowOff>
        </xdr:to>
        <xdr:sp macro="" textlink="">
          <xdr:nvSpPr>
            <xdr:cNvPr id="1027" name="Spinner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ton/Desktop/Masterarbeit/Obba/Brownian%20Motion/Brownian%20Motion/BrownianMoti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Obba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ad Libs"/>
      <sheetName val="Brownian Motion"/>
      <sheetName val="Brownian Bridge"/>
    </sheetNames>
    <sheetDataSet>
      <sheetData sheetId="0" refreshError="1">
        <row r="27">
          <cell r="E27"/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obAddAllJars"/>
      <definedName name="obAddClasses"/>
      <definedName name="obCall"/>
      <definedName name="obControlPanelSetVisible"/>
      <definedName name="obGet"/>
      <definedName name="obGetProperty"/>
      <definedName name="obMak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25"/>
  <sheetViews>
    <sheetView workbookViewId="0">
      <selection activeCell="K7" sqref="K7"/>
    </sheetView>
  </sheetViews>
  <sheetFormatPr baseColWidth="10" defaultColWidth="8.88671875" defaultRowHeight="14.4" x14ac:dyDescent="0.3"/>
  <sheetData>
    <row r="3" spans="1:6" ht="15" thickBot="1" x14ac:dyDescent="0.35">
      <c r="A3" s="1"/>
      <c r="B3" s="2" t="s">
        <v>0</v>
      </c>
      <c r="C3" s="2"/>
      <c r="D3" s="1"/>
      <c r="E3" s="2" t="s">
        <v>1</v>
      </c>
      <c r="F3" s="2"/>
    </row>
    <row r="4" spans="1:6" ht="15" thickTop="1" x14ac:dyDescent="0.3">
      <c r="A4" s="1"/>
      <c r="B4" s="1"/>
      <c r="C4" s="1"/>
      <c r="D4" s="1"/>
      <c r="E4" s="1"/>
      <c r="F4" s="1"/>
    </row>
    <row r="5" spans="1:6" x14ac:dyDescent="0.3">
      <c r="A5" s="1"/>
      <c r="B5" s="3" t="s">
        <v>2</v>
      </c>
      <c r="C5" s="3"/>
      <c r="D5" s="1"/>
      <c r="E5" s="3" t="s">
        <v>3</v>
      </c>
      <c r="F5" s="3"/>
    </row>
    <row r="6" spans="1:6" x14ac:dyDescent="0.3">
      <c r="A6" s="1"/>
      <c r="B6" s="1" t="s">
        <v>4</v>
      </c>
      <c r="C6" s="4" t="b">
        <f>TRUE</f>
        <v>1</v>
      </c>
      <c r="D6" s="1"/>
      <c r="E6" s="1" t="s">
        <v>5</v>
      </c>
      <c r="F6" s="5" t="s">
        <v>68</v>
      </c>
    </row>
    <row r="7" spans="1:6" x14ac:dyDescent="0.3">
      <c r="A7" s="1"/>
      <c r="B7" s="1"/>
      <c r="C7" s="1"/>
      <c r="D7" s="1"/>
      <c r="E7" s="1" t="s">
        <v>6</v>
      </c>
      <c r="F7" s="6" t="s">
        <v>67</v>
      </c>
    </row>
    <row r="8" spans="1:6" x14ac:dyDescent="0.3">
      <c r="A8" s="1"/>
      <c r="B8" s="1" t="s">
        <v>7</v>
      </c>
      <c r="C8" s="1"/>
      <c r="D8" s="1"/>
      <c r="E8" s="1"/>
      <c r="F8" s="1"/>
    </row>
    <row r="9" spans="1:6" x14ac:dyDescent="0.3">
      <c r="A9" s="1"/>
      <c r="B9" s="7" t="b">
        <f>[2]!obControlPanelSetVisible(C6)</f>
        <v>1</v>
      </c>
      <c r="C9" s="1"/>
      <c r="D9" s="1"/>
      <c r="E9" s="1" t="s">
        <v>7</v>
      </c>
      <c r="F9" s="1"/>
    </row>
    <row r="10" spans="1:6" x14ac:dyDescent="0.3">
      <c r="A10" s="1"/>
      <c r="B10" s="1"/>
      <c r="C10" s="1"/>
      <c r="D10" s="1"/>
      <c r="E10" s="1" t="s">
        <v>8</v>
      </c>
      <c r="F10" s="1" t="str">
        <f>[2]!obAddAllJars(F6,F7)</f>
        <v>C:\Users\anton\git\MA\ObbaExcelSheets\..\lib</v>
      </c>
    </row>
    <row r="11" spans="1:6" x14ac:dyDescent="0.3">
      <c r="A11" s="1"/>
      <c r="B11" s="1"/>
      <c r="C11" s="1"/>
      <c r="D11" s="1"/>
      <c r="E11" s="1"/>
      <c r="F11" s="1"/>
    </row>
    <row r="12" spans="1:6" ht="15" thickBot="1" x14ac:dyDescent="0.35">
      <c r="A12" s="1"/>
      <c r="B12" s="2" t="s">
        <v>9</v>
      </c>
      <c r="C12" s="2"/>
      <c r="D12" s="1"/>
      <c r="E12" s="2" t="s">
        <v>10</v>
      </c>
      <c r="F12" s="2"/>
    </row>
    <row r="13" spans="1:6" ht="15" thickTop="1" x14ac:dyDescent="0.3">
      <c r="A13" s="1"/>
      <c r="B13" s="1"/>
      <c r="C13" s="1"/>
      <c r="D13" s="1"/>
      <c r="E13" s="1"/>
      <c r="F13" s="1"/>
    </row>
    <row r="14" spans="1:6" x14ac:dyDescent="0.3">
      <c r="A14" s="1"/>
      <c r="B14" s="3" t="s">
        <v>7</v>
      </c>
      <c r="C14" s="3"/>
      <c r="D14" s="1"/>
      <c r="E14" s="3" t="s">
        <v>11</v>
      </c>
      <c r="F14" s="3"/>
    </row>
    <row r="15" spans="1:6" x14ac:dyDescent="0.3">
      <c r="A15" s="1"/>
      <c r="B15" s="1" t="s">
        <v>12</v>
      </c>
      <c r="C15" s="1" t="str">
        <f>[2]!obGetProperty("version")</f>
        <v>4.2.2</v>
      </c>
      <c r="D15" s="1"/>
      <c r="E15" s="1" t="s">
        <v>5</v>
      </c>
      <c r="F15" s="5"/>
    </row>
    <row r="16" spans="1:6" x14ac:dyDescent="0.3">
      <c r="A16" s="1"/>
      <c r="B16" s="1" t="s">
        <v>13</v>
      </c>
      <c r="C16" s="1" t="str">
        <f>[2]!obGetProperty("build")</f>
        <v>40201</v>
      </c>
      <c r="D16" s="1"/>
      <c r="E16" s="1" t="s">
        <v>6</v>
      </c>
      <c r="F16" s="6">
        <v>0</v>
      </c>
    </row>
    <row r="17" spans="1:6" x14ac:dyDescent="0.3">
      <c r="A17" s="1"/>
      <c r="B17" s="1"/>
      <c r="C17" s="1"/>
      <c r="D17" s="1"/>
      <c r="E17" s="1"/>
      <c r="F17" s="1"/>
    </row>
    <row r="18" spans="1:6" x14ac:dyDescent="0.3">
      <c r="A18" s="1"/>
      <c r="B18" s="1"/>
      <c r="C18" s="1"/>
      <c r="D18" s="1"/>
      <c r="E18" s="3" t="s">
        <v>7</v>
      </c>
      <c r="F18" s="3"/>
    </row>
    <row r="19" spans="1:6" x14ac:dyDescent="0.3">
      <c r="A19" s="1"/>
      <c r="B19" s="1"/>
      <c r="C19" s="1"/>
      <c r="D19" s="1"/>
      <c r="E19" s="1" t="s">
        <v>8</v>
      </c>
      <c r="F19" s="1" t="str">
        <f>[2]!obAddClasses(F6,F16)</f>
        <v>..\lib</v>
      </c>
    </row>
    <row r="20" spans="1:6" x14ac:dyDescent="0.3">
      <c r="A20" s="1"/>
      <c r="B20" s="1"/>
      <c r="C20" s="1"/>
      <c r="D20" s="1"/>
      <c r="E20" s="1"/>
      <c r="F20" s="1"/>
    </row>
    <row r="21" spans="1:6" x14ac:dyDescent="0.3">
      <c r="A21" s="1"/>
      <c r="B21" s="1"/>
      <c r="C21" s="1"/>
      <c r="D21" s="1"/>
      <c r="E21" s="1"/>
      <c r="F21" s="1"/>
    </row>
    <row r="22" spans="1:6" x14ac:dyDescent="0.3">
      <c r="A22" s="1"/>
      <c r="B22" s="1"/>
      <c r="C22" s="1"/>
      <c r="D22" s="1"/>
      <c r="E22" s="1"/>
      <c r="F22" s="1"/>
    </row>
    <row r="23" spans="1:6" x14ac:dyDescent="0.3">
      <c r="A23" s="1"/>
      <c r="B23" s="1"/>
      <c r="C23" s="1"/>
      <c r="D23" s="1"/>
      <c r="E23" s="1"/>
      <c r="F23" s="1"/>
    </row>
    <row r="24" spans="1:6" ht="15" thickBot="1" x14ac:dyDescent="0.35">
      <c r="A24" s="1"/>
      <c r="B24" s="1"/>
      <c r="C24" s="1"/>
      <c r="D24" s="1"/>
      <c r="E24" s="2" t="s">
        <v>14</v>
      </c>
      <c r="F24" s="2"/>
    </row>
    <row r="25" spans="1:6" ht="15" thickTop="1" x14ac:dyDescent="0.3">
      <c r="A25" s="1"/>
      <c r="B25" s="1"/>
      <c r="C25" s="1"/>
      <c r="D25" s="1"/>
      <c r="E25" s="8" t="str">
        <f>IF(OR(ISERROR(F10),ISERROR(F19)),NA(),"")</f>
        <v/>
      </c>
      <c r="F2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autoPageBreaks="0"/>
  </sheetPr>
  <dimension ref="A1:DJ179"/>
  <sheetViews>
    <sheetView showGridLines="0" tabSelected="1" zoomScale="55" zoomScaleNormal="55" workbookViewId="0">
      <selection activeCell="G20" sqref="G20"/>
    </sheetView>
  </sheetViews>
  <sheetFormatPr baseColWidth="10" defaultColWidth="8.88671875" defaultRowHeight="14.4" x14ac:dyDescent="0.3"/>
  <cols>
    <col min="1" max="1" width="5.109375" customWidth="1"/>
    <col min="3" max="3" width="34" customWidth="1"/>
    <col min="4" max="4" width="29.44140625" customWidth="1"/>
    <col min="5" max="5" width="13.88671875" customWidth="1"/>
    <col min="6" max="6" width="43.44140625" customWidth="1"/>
    <col min="7" max="7" width="15.44140625" customWidth="1"/>
    <col min="8" max="8" width="5.109375" customWidth="1"/>
    <col min="9" max="9" width="3.44140625" customWidth="1"/>
    <col min="10" max="10" width="6.6640625" customWidth="1"/>
    <col min="11" max="11" width="11" customWidth="1"/>
    <col min="12" max="12" width="32.21875" customWidth="1"/>
    <col min="13" max="13" width="27.88671875" customWidth="1"/>
    <col min="14" max="14" width="28.5546875" customWidth="1"/>
    <col min="15" max="15" width="28.21875" customWidth="1"/>
    <col min="16" max="16" width="15.44140625" customWidth="1"/>
    <col min="17" max="17" width="11.44140625" customWidth="1"/>
    <col min="18" max="18" width="10" customWidth="1"/>
    <col min="19" max="19" width="14.6640625" customWidth="1"/>
    <col min="20" max="20" width="52.33203125" customWidth="1"/>
    <col min="21" max="21" width="17.109375" customWidth="1"/>
    <col min="22" max="22" width="37" customWidth="1"/>
    <col min="23" max="23" width="49.77734375" customWidth="1"/>
    <col min="24" max="24" width="24.33203125" customWidth="1"/>
    <col min="25" max="25" width="7.21875" customWidth="1"/>
    <col min="26" max="26" width="13.88671875" customWidth="1"/>
    <col min="27" max="27" width="14.6640625" customWidth="1"/>
    <col min="28" max="29" width="13.88671875" customWidth="1"/>
    <col min="30" max="30" width="6.88671875" customWidth="1"/>
    <col min="31" max="31" width="43.6640625" customWidth="1"/>
    <col min="32" max="32" width="18.44140625" customWidth="1"/>
    <col min="33" max="33" width="11.6640625" customWidth="1"/>
    <col min="34" max="34" width="47.109375" customWidth="1"/>
    <col min="35" max="36" width="13.88671875" customWidth="1"/>
    <col min="37" max="37" width="46.109375" customWidth="1"/>
    <col min="38" max="39" width="13.88671875" customWidth="1"/>
    <col min="40" max="40" width="35.5546875" customWidth="1"/>
    <col min="41" max="42" width="13.88671875" customWidth="1"/>
    <col min="43" max="43" width="52" customWidth="1"/>
    <col min="44" max="45" width="13.88671875" customWidth="1"/>
    <col min="46" max="46" width="34.5546875" customWidth="1"/>
    <col min="48" max="48" width="30.6640625" customWidth="1"/>
    <col min="49" max="49" width="24.33203125" customWidth="1"/>
    <col min="50" max="50" width="18.21875" customWidth="1"/>
    <col min="51" max="51" width="46.109375" customWidth="1"/>
    <col min="52" max="52" width="42.6640625" customWidth="1"/>
    <col min="53" max="53" width="18.5546875" customWidth="1"/>
    <col min="54" max="54" width="25.21875" customWidth="1"/>
    <col min="57" max="57" width="42.77734375" customWidth="1"/>
    <col min="58" max="58" width="10.6640625" customWidth="1"/>
  </cols>
  <sheetData>
    <row r="1" spans="2:66" x14ac:dyDescent="0.3">
      <c r="Y1" s="9"/>
    </row>
    <row r="2" spans="2:66" ht="23.4" x14ac:dyDescent="0.45">
      <c r="B2" s="60" t="s">
        <v>58</v>
      </c>
    </row>
    <row r="3" spans="2:66" ht="23.4" x14ac:dyDescent="0.45">
      <c r="C3" s="60"/>
    </row>
    <row r="4" spans="2:66" ht="21" x14ac:dyDescent="0.4">
      <c r="B4" s="93" t="s">
        <v>53</v>
      </c>
      <c r="I4" s="18"/>
      <c r="K4" s="68" t="s">
        <v>59</v>
      </c>
    </row>
    <row r="5" spans="2:66" ht="15" thickBot="1" x14ac:dyDescent="0.35">
      <c r="I5" s="9"/>
      <c r="Q5" s="13"/>
      <c r="R5" s="13"/>
      <c r="Y5" s="18"/>
    </row>
    <row r="6" spans="2:66" ht="15" thickTop="1" x14ac:dyDescent="0.3">
      <c r="B6" s="62"/>
      <c r="C6" s="63"/>
      <c r="D6" s="63"/>
      <c r="E6" s="63"/>
      <c r="F6" s="63"/>
      <c r="G6" s="63"/>
      <c r="H6" s="64"/>
      <c r="K6" s="32"/>
      <c r="L6" s="15"/>
      <c r="M6" s="15"/>
      <c r="N6" s="15"/>
      <c r="O6" s="15"/>
      <c r="P6" s="15"/>
      <c r="Q6" s="23"/>
      <c r="R6" s="18"/>
      <c r="S6" s="32"/>
      <c r="T6" s="15"/>
      <c r="U6" s="15"/>
      <c r="V6" s="15"/>
      <c r="W6" s="15"/>
      <c r="X6" s="15"/>
      <c r="Y6" s="23"/>
      <c r="AD6" s="69"/>
      <c r="AE6" s="35"/>
      <c r="AF6" s="35"/>
      <c r="AG6" s="16"/>
      <c r="AH6" s="15"/>
      <c r="AI6" s="15"/>
      <c r="AJ6" s="15"/>
      <c r="AK6" s="15"/>
      <c r="AL6" s="15"/>
      <c r="AM6" s="15"/>
      <c r="AN6" s="15"/>
      <c r="AO6" s="15"/>
      <c r="AP6" s="15"/>
      <c r="AQ6" s="15"/>
      <c r="AR6" s="15"/>
      <c r="AS6" s="15"/>
      <c r="AT6" s="15"/>
      <c r="AU6" s="15"/>
      <c r="AV6" s="15"/>
      <c r="AW6" s="15"/>
      <c r="AX6" s="15"/>
      <c r="AY6" s="15"/>
      <c r="AZ6" s="15"/>
      <c r="BA6" s="15"/>
      <c r="BB6" s="15"/>
      <c r="BC6" s="15"/>
      <c r="BD6" s="15"/>
      <c r="BE6" s="15"/>
      <c r="BF6" s="15"/>
      <c r="BG6" s="23"/>
    </row>
    <row r="7" spans="2:66" ht="25.8" x14ac:dyDescent="0.5">
      <c r="B7" s="49"/>
      <c r="C7" s="18"/>
      <c r="D7" s="18"/>
      <c r="E7" s="18"/>
      <c r="F7" s="18"/>
      <c r="G7" s="70" t="s">
        <v>57</v>
      </c>
      <c r="H7" s="65"/>
      <c r="K7" s="17"/>
      <c r="L7" s="33" t="s">
        <v>15</v>
      </c>
      <c r="M7" s="18"/>
      <c r="N7" s="18"/>
      <c r="O7" s="33" t="s">
        <v>16</v>
      </c>
      <c r="P7" s="18"/>
      <c r="Q7" s="19"/>
      <c r="R7" s="18"/>
      <c r="S7" s="17"/>
      <c r="T7" s="67" t="s">
        <v>41</v>
      </c>
      <c r="U7" s="18"/>
      <c r="V7" s="18"/>
      <c r="W7" s="18"/>
      <c r="X7" s="18"/>
      <c r="Y7" s="19"/>
      <c r="AD7" s="24"/>
      <c r="AE7" s="33" t="s">
        <v>56</v>
      </c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9"/>
    </row>
    <row r="8" spans="2:66" x14ac:dyDescent="0.3">
      <c r="B8" s="49"/>
      <c r="C8" s="18"/>
      <c r="D8" s="18"/>
      <c r="E8" s="18"/>
      <c r="F8" s="18"/>
      <c r="G8" s="50">
        <v>209</v>
      </c>
      <c r="H8" s="65"/>
      <c r="K8" s="17"/>
      <c r="L8" s="18"/>
      <c r="M8" s="18"/>
      <c r="N8" s="18"/>
      <c r="O8" s="18"/>
      <c r="P8" s="18"/>
      <c r="Q8" s="19"/>
      <c r="R8" s="18"/>
      <c r="S8" s="17"/>
      <c r="T8" s="18"/>
      <c r="U8" s="18"/>
      <c r="V8" s="18"/>
      <c r="W8" s="18"/>
      <c r="X8" s="18"/>
      <c r="Y8" s="19"/>
      <c r="AD8" s="24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9"/>
    </row>
    <row r="9" spans="2:66" ht="14.7" customHeight="1" x14ac:dyDescent="0.3">
      <c r="B9" s="49"/>
      <c r="C9" s="18"/>
      <c r="D9" s="18"/>
      <c r="E9" s="18"/>
      <c r="F9" s="18"/>
      <c r="G9" s="71"/>
      <c r="H9" s="65"/>
      <c r="K9" s="17"/>
      <c r="L9" s="40" t="s">
        <v>2</v>
      </c>
      <c r="M9" s="41"/>
      <c r="N9" s="18"/>
      <c r="O9" s="40" t="s">
        <v>2</v>
      </c>
      <c r="P9" s="41"/>
      <c r="Q9" s="19"/>
      <c r="R9" s="18"/>
      <c r="S9" s="17"/>
      <c r="T9" s="61" t="s">
        <v>27</v>
      </c>
      <c r="U9" s="18"/>
      <c r="V9" s="99"/>
      <c r="W9" s="42" t="s">
        <v>33</v>
      </c>
      <c r="X9" s="18"/>
      <c r="Y9" s="19"/>
      <c r="AD9" s="24"/>
      <c r="AE9" s="89" t="s">
        <v>15</v>
      </c>
      <c r="AF9" s="18"/>
      <c r="AG9" s="18"/>
      <c r="AH9" s="89" t="s">
        <v>54</v>
      </c>
      <c r="AI9" s="18"/>
      <c r="AJ9" s="18"/>
      <c r="AK9" s="18"/>
      <c r="AL9" s="18"/>
      <c r="AM9" s="18"/>
      <c r="AN9" s="89" t="s">
        <v>55</v>
      </c>
      <c r="AO9" s="18"/>
      <c r="AP9" s="18"/>
      <c r="AQ9" s="89" t="s">
        <v>66</v>
      </c>
      <c r="AR9" s="18"/>
      <c r="AS9" s="18"/>
      <c r="AT9" s="18"/>
      <c r="AU9" s="18"/>
      <c r="AV9" s="39" t="s">
        <v>57</v>
      </c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9"/>
    </row>
    <row r="10" spans="2:66" x14ac:dyDescent="0.3">
      <c r="B10" s="49"/>
      <c r="C10" s="18"/>
      <c r="D10" s="18"/>
      <c r="E10" s="18"/>
      <c r="F10" s="18"/>
      <c r="G10" s="18"/>
      <c r="H10" s="65"/>
      <c r="K10" s="17"/>
      <c r="L10" s="73" t="str">
        <f>[2]!obMake("td.initialTime", "double",M10)</f>
        <v>td.initialTime 
[5242]</v>
      </c>
      <c r="M10" s="90">
        <v>0</v>
      </c>
      <c r="N10" s="18"/>
      <c r="O10" s="73" t="str">
        <f>L15</f>
        <v>timeDiscretization 
[5275]</v>
      </c>
      <c r="P10" s="73"/>
      <c r="Q10" s="19"/>
      <c r="R10" s="18"/>
      <c r="S10" s="17"/>
      <c r="T10" s="18"/>
      <c r="U10" s="18"/>
      <c r="V10" s="18"/>
      <c r="W10" s="18"/>
      <c r="X10" s="18"/>
      <c r="Y10" s="19"/>
      <c r="AD10" s="24"/>
      <c r="AE10" s="73" t="str">
        <f>[2]!obCall("timeDiscretizationFromNPVAndDefault", T54, "getTimeDiscretization")</f>
        <v>timeDiscretizationFromNPVAndDefault 
[7599]</v>
      </c>
      <c r="AF10" s="18"/>
      <c r="AG10" s="18"/>
      <c r="AH10" s="73" t="str">
        <f>[2]!obCall("productProcessForPlottingAndPricing", T54, "getProductProcess")</f>
        <v>productProcessForPlottingAndPricing 
[6939]</v>
      </c>
      <c r="AI10" s="18"/>
      <c r="AJ10" s="18"/>
      <c r="AK10" s="18"/>
      <c r="AL10" s="18"/>
      <c r="AM10" s="18"/>
      <c r="AN10" s="73" t="str">
        <f>[2]!obCall("underlyingModelForPlotting", AH10, "getUnderlyingModel")</f>
        <v>underlyingModelForPlotting 
[8116]</v>
      </c>
      <c r="AO10" s="18"/>
      <c r="AP10" s="18"/>
      <c r="AQ10" s="108" t="str">
        <f>[2]!obCall("valueOfUnderlyingModelFromNPVAndDefault", AH10, "getUnderlying",  [2]!obMake("", "int", 0), [2]!obMake("","int", 0))</f>
        <v>valueOfUnderlyingModelFromNPVAndDefault 
[8252]</v>
      </c>
      <c r="AR10" s="18"/>
      <c r="AS10" s="18"/>
      <c r="AT10" s="18"/>
      <c r="AU10" s="18"/>
      <c r="AV10" s="73" t="str">
        <f>[2]!obMake("pathIndexForPlot", "int", G8)</f>
        <v>pathIndexForPlot 
[5252]</v>
      </c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9"/>
      <c r="BL10" s="10"/>
      <c r="BM10" s="10"/>
      <c r="BN10" s="10"/>
    </row>
    <row r="11" spans="2:66" x14ac:dyDescent="0.3">
      <c r="B11" s="49"/>
      <c r="C11" s="18"/>
      <c r="D11" s="18"/>
      <c r="E11" s="18"/>
      <c r="F11" s="18"/>
      <c r="G11" s="18"/>
      <c r="H11" s="65"/>
      <c r="K11" s="17"/>
      <c r="L11" s="73" t="str">
        <f>[2]!obMake("td.numberOfTimeSteps", "int",M11)</f>
        <v>td.numberOfTimeSteps 
[5260]</v>
      </c>
      <c r="M11" s="90">
        <v>100</v>
      </c>
      <c r="N11" s="18"/>
      <c r="O11" s="73" t="str">
        <f>[2]!obMake("numberOfFactors", "int", P11)</f>
        <v>numberOfFactors 
[5254]</v>
      </c>
      <c r="P11" s="50">
        <v>2</v>
      </c>
      <c r="Q11" s="19"/>
      <c r="R11" s="18"/>
      <c r="S11" s="17"/>
      <c r="T11" s="43" t="s">
        <v>35</v>
      </c>
      <c r="U11" s="41"/>
      <c r="V11" s="18"/>
      <c r="W11" s="40" t="s">
        <v>35</v>
      </c>
      <c r="X11" s="41"/>
      <c r="Y11" s="19"/>
      <c r="AD11" s="24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9"/>
      <c r="BL11" s="10"/>
      <c r="BM11" s="10"/>
      <c r="BN11" s="10"/>
    </row>
    <row r="12" spans="2:66" x14ac:dyDescent="0.3">
      <c r="B12" s="49"/>
      <c r="C12" s="18"/>
      <c r="D12" s="18"/>
      <c r="E12" s="18"/>
      <c r="F12" s="18"/>
      <c r="G12" s="18"/>
      <c r="H12" s="65"/>
      <c r="K12" s="17"/>
      <c r="L12" s="73" t="str">
        <f>[2]!obMake("td.deltaT","double",M12)</f>
        <v>td.deltaT 
[5253]</v>
      </c>
      <c r="M12" s="90">
        <v>0.1</v>
      </c>
      <c r="N12" s="18"/>
      <c r="O12" s="73" t="str">
        <f>[2]!obMake("numberOfPaths", "int",P12)</f>
        <v>numberOfPaths 
[5261]</v>
      </c>
      <c r="P12" s="50">
        <v>1000</v>
      </c>
      <c r="Q12" s="19"/>
      <c r="R12" s="18"/>
      <c r="S12" s="17"/>
      <c r="T12" s="44" t="str">
        <f>[2]!obMake("interCorrelations", "double[][]",U12:U13)</f>
        <v>interCorrelations 
[5243]</v>
      </c>
      <c r="U12" s="85">
        <f>-0.9</f>
        <v>-0.9</v>
      </c>
      <c r="V12" s="18"/>
      <c r="W12" s="37" t="str">
        <f>[2]!obMake("shirtParameter", "double", X12)</f>
        <v>shirtParameter 
[5266]</v>
      </c>
      <c r="X12" s="50">
        <v>0.03</v>
      </c>
      <c r="Y12" s="19"/>
      <c r="AD12" s="24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9"/>
      <c r="BL12" s="10"/>
      <c r="BM12" s="10"/>
      <c r="BN12" s="10"/>
    </row>
    <row r="13" spans="2:66" x14ac:dyDescent="0.3">
      <c r="B13" s="49"/>
      <c r="C13" s="18"/>
      <c r="D13" s="18"/>
      <c r="E13" s="18"/>
      <c r="F13" s="18"/>
      <c r="G13" s="18"/>
      <c r="H13" s="65"/>
      <c r="K13" s="17"/>
      <c r="L13" s="18"/>
      <c r="M13" s="18"/>
      <c r="N13" s="18"/>
      <c r="O13" s="73" t="str">
        <f>[2]!obMake("seed1","int",P13 )</f>
        <v>seed1 
[5256]</v>
      </c>
      <c r="P13" s="50">
        <v>3149</v>
      </c>
      <c r="Q13" s="19"/>
      <c r="R13" s="18"/>
      <c r="S13" s="17"/>
      <c r="T13" s="45"/>
      <c r="U13" s="85">
        <v>0</v>
      </c>
      <c r="V13" s="18"/>
      <c r="W13" s="18"/>
      <c r="X13" s="18"/>
      <c r="Y13" s="19"/>
      <c r="AD13" s="24"/>
      <c r="AE13" s="87" t="s">
        <v>19</v>
      </c>
      <c r="AF13" s="39" t="s">
        <v>21</v>
      </c>
      <c r="AG13" s="13"/>
      <c r="AH13" s="89" t="s">
        <v>24</v>
      </c>
      <c r="AI13" s="39"/>
      <c r="AJ13" s="18"/>
      <c r="AK13" s="89" t="s">
        <v>64</v>
      </c>
      <c r="AL13" s="39"/>
      <c r="AM13" s="18"/>
      <c r="AN13" s="89" t="s">
        <v>23</v>
      </c>
      <c r="AO13" s="39"/>
      <c r="AP13" s="18"/>
      <c r="AQ13" s="89" t="s">
        <v>25</v>
      </c>
      <c r="AR13" s="39"/>
      <c r="AS13" s="18"/>
      <c r="AT13" s="89" t="s">
        <v>65</v>
      </c>
      <c r="AU13" s="18"/>
      <c r="AV13" s="89" t="s">
        <v>60</v>
      </c>
      <c r="AW13" s="39"/>
      <c r="AX13" s="18"/>
      <c r="AY13" s="89" t="s">
        <v>61</v>
      </c>
      <c r="AZ13" s="39"/>
      <c r="BA13" s="18"/>
      <c r="BB13" s="89" t="s">
        <v>62</v>
      </c>
      <c r="BC13" s="39"/>
      <c r="BD13" s="18"/>
      <c r="BE13" s="89" t="s">
        <v>63</v>
      </c>
      <c r="BF13" s="39"/>
      <c r="BG13" s="19"/>
      <c r="BL13" s="10"/>
      <c r="BM13" s="10"/>
      <c r="BN13" s="10"/>
    </row>
    <row r="14" spans="2:66" x14ac:dyDescent="0.3">
      <c r="B14" s="49"/>
      <c r="C14" s="18"/>
      <c r="D14" s="18"/>
      <c r="E14" s="18"/>
      <c r="F14" s="18"/>
      <c r="G14" s="18"/>
      <c r="H14" s="65"/>
      <c r="K14" s="17"/>
      <c r="L14" s="48" t="s">
        <v>17</v>
      </c>
      <c r="M14" s="18"/>
      <c r="N14" s="18"/>
      <c r="O14" s="18"/>
      <c r="P14" s="18"/>
      <c r="Q14" s="19"/>
      <c r="R14" s="18"/>
      <c r="S14" s="17"/>
      <c r="T14" s="18"/>
      <c r="U14" s="18"/>
      <c r="V14" s="18"/>
      <c r="W14" s="18"/>
      <c r="X14" s="18"/>
      <c r="Y14" s="19"/>
      <c r="AD14" s="24"/>
      <c r="AE14" s="73"/>
      <c r="AF14" s="73"/>
      <c r="AG14" s="13"/>
      <c r="AH14" s="73"/>
      <c r="AI14" s="73"/>
      <c r="AJ14" s="18"/>
      <c r="AK14" s="73"/>
      <c r="AL14" s="73"/>
      <c r="AM14" s="18"/>
      <c r="AN14" s="73"/>
      <c r="AO14" s="73"/>
      <c r="AP14" s="18"/>
      <c r="AQ14" s="73"/>
      <c r="AR14" s="73"/>
      <c r="AS14" s="18"/>
      <c r="AT14" s="73"/>
      <c r="AU14" s="18"/>
      <c r="AV14" s="73"/>
      <c r="AW14" s="73"/>
      <c r="AX14" s="18"/>
      <c r="AY14" s="73"/>
      <c r="AZ14" s="73"/>
      <c r="BA14" s="18"/>
      <c r="BB14" s="73"/>
      <c r="BC14" s="73"/>
      <c r="BD14" s="18"/>
      <c r="BE14" s="73"/>
      <c r="BF14" s="73"/>
      <c r="BG14" s="19"/>
      <c r="BL14" s="10"/>
      <c r="BM14" s="10"/>
      <c r="BN14" s="10"/>
    </row>
    <row r="15" spans="2:66" x14ac:dyDescent="0.3">
      <c r="B15" s="49"/>
      <c r="C15" s="18"/>
      <c r="D15" s="18"/>
      <c r="E15" s="18"/>
      <c r="F15" s="18"/>
      <c r="G15" s="18"/>
      <c r="H15" s="65"/>
      <c r="K15" s="17"/>
      <c r="L15" s="73" t="str">
        <f>[2]!obMake("timeDiscretization", obLibs&amp;"net.finmath.time.TimeDiscretization",L10:L12)</f>
        <v>timeDiscretization 
[5275]</v>
      </c>
      <c r="M15" s="18"/>
      <c r="N15" s="18"/>
      <c r="O15" s="48" t="s">
        <v>17</v>
      </c>
      <c r="P15" s="18"/>
      <c r="Q15" s="19"/>
      <c r="R15" s="18"/>
      <c r="S15" s="17"/>
      <c r="T15" s="48" t="s">
        <v>17</v>
      </c>
      <c r="U15" s="18"/>
      <c r="V15" s="18"/>
      <c r="W15" s="48" t="s">
        <v>17</v>
      </c>
      <c r="X15" s="18"/>
      <c r="Y15" s="19"/>
      <c r="AD15" s="24"/>
      <c r="AE15" s="88">
        <v>0</v>
      </c>
      <c r="AF15" s="88">
        <f>[2]!obGet([2]!obCall("",$AE$10, "getTime",[2]!obMake("", "int", AE15)))</f>
        <v>0</v>
      </c>
      <c r="AG15" s="59"/>
      <c r="AH15" s="88" t="str">
        <f>[2]!obCall("underlyingModelFromNPVAndDefault"&amp;AE15, $AH$10, "getUnderlying",  [2]!obMake("", "int", AE15), [2]!obMake("","int", 0))</f>
        <v>underlyingModelFromNPVAndDefault0 
[8309]</v>
      </c>
      <c r="AI15" s="88">
        <f>[2]!obGet([2]!obCall("",AH15,"get", $AV$10))</f>
        <v>0</v>
      </c>
      <c r="AJ15" s="51"/>
      <c r="AK15" s="88" t="str">
        <f>[2]!obCall("numeraireFromNPVAndDefaultCorr"&amp;AE15, $T$54, "getNumeraire",  [2]!obMake("", "int", AE15))</f>
        <v>numeraireFromNPVAndDefaultCorr0 
[6696]</v>
      </c>
      <c r="AL15" s="88">
        <f>[2]!obGet([2]!obCall("",AK15,"get", $AV$10))</f>
        <v>1</v>
      </c>
      <c r="AM15" s="18"/>
      <c r="AN15" s="88" t="str">
        <f>[2]!obCall("zcbondFairPrice"&amp;AE15, $AN$10, "getZeroCouponBond", [2]!obMake("", "double",AF15), [2]!obMake("", "double", $AF$115))</f>
        <v>zcbondFairPrice0 
[8620]</v>
      </c>
      <c r="AO15" s="88">
        <f>[2]!obGet([2]!obCall("", AN15, "get",$AV$10))</f>
        <v>0.83862860294620323</v>
      </c>
      <c r="AP15" s="51"/>
      <c r="AQ15" s="88" t="str">
        <f>[2]!obCall("couponBondPrice"&amp;AE15,  $AH$10,"getFairValue", [2]!obMake("","int",AE15) )</f>
        <v>couponBondPrice0 
[6945]</v>
      </c>
      <c r="AR15" s="88">
        <f>[2]!obGet([2]!obCall("",  AQ15,"get", $AV$10))</f>
        <v>9.9553568402679904</v>
      </c>
      <c r="AS15" s="51"/>
      <c r="AT15" s="88">
        <f xml:space="preserve"> MAX( ($AL$15 * AR15/AL15 ), 0 )</f>
        <v>9.9553568402679904</v>
      </c>
      <c r="AU15" s="18"/>
      <c r="AV15" s="88" t="str">
        <f>[2]!obCall("intensityCorrelation"&amp;AE15, $T$54, "getIntensity", [2]!obMake("", "int", AE15))</f>
        <v>intensityCorrelation0 
[7029]</v>
      </c>
      <c r="AW15" s="88">
        <f>[2]!obGet([2]!obCall("", AV15, "get",$AV$10))</f>
        <v>5.0000000000000001E-3</v>
      </c>
      <c r="AX15" s="51"/>
      <c r="AY15" s="88" t="str">
        <f>[2]!obCall("expOfIntegratedIntensityCorrelation"&amp;AE15, $T$54, "getExpOfIntegratedIntensity", [2]!obMake("", "int", AE15))</f>
        <v>expOfIntegratedIntensityCorrelation0 
[7333]</v>
      </c>
      <c r="AZ15" s="88">
        <f>[2]!obGet([2]!obCall("", AY15, "get",$AV$10))</f>
        <v>1</v>
      </c>
      <c r="BA15" s="18"/>
      <c r="BB15" s="88" t="str">
        <f>[2]!obCall("intensityLando"&amp;AE15, $W$53, "getIntensity", [2]!obMake("", "int", AE15))</f>
        <v>intensityLando0 
[5774]</v>
      </c>
      <c r="BC15" s="88">
        <f>[2]!obGet([2]!obCall("", BB15, "get",$AV$10))</f>
        <v>1E-3</v>
      </c>
      <c r="BD15" s="51"/>
      <c r="BE15" s="88" t="str">
        <f>[2]!obCall("expOfIntegratedIntensityLando"&amp;AE15, $W$53, "getExpOfIntegratedIntensity", [2]!obMake("", "int", AE15))</f>
        <v>expOfIntegratedIntensityLando0 
[5830]</v>
      </c>
      <c r="BF15" s="88">
        <f>[2]!obGet([2]!obCall("", BE15, "get",$AV$10))</f>
        <v>1</v>
      </c>
      <c r="BG15" s="19"/>
      <c r="BL15" s="10"/>
      <c r="BM15" s="10"/>
      <c r="BN15" s="10"/>
    </row>
    <row r="16" spans="2:66" x14ac:dyDescent="0.3">
      <c r="B16" s="49"/>
      <c r="C16" s="18"/>
      <c r="D16" s="18"/>
      <c r="E16" s="18"/>
      <c r="F16" s="18"/>
      <c r="G16" s="18"/>
      <c r="H16" s="65"/>
      <c r="K16" s="17"/>
      <c r="L16" s="18"/>
      <c r="M16" s="18"/>
      <c r="N16" s="18"/>
      <c r="O16" s="73" t="str">
        <f>[2]!obMake("brownianMotion", obLibs&amp;"net.finmath.montecarlo.BrownianMotion",O10:O13)</f>
        <v>brownianMotion 
[5277]</v>
      </c>
      <c r="P16" s="18"/>
      <c r="Q16" s="19"/>
      <c r="R16" s="18"/>
      <c r="S16" s="17"/>
      <c r="T16" s="37" t="str">
        <f>[2]!obMake("correlation",  obLibs&amp;"main.net.finmath.antonsporrer.masterthesis.montecarlo.intermodelbmcorrelation.Correlation", T12)</f>
        <v>correlation 
[5270]</v>
      </c>
      <c r="U16" s="18"/>
      <c r="V16" s="18"/>
      <c r="W16" s="37" t="str">
        <f>[2]!obMake("intensityFunctionSwitchShiftFloor", "main.net.finmath.antonsporrer.masterthesis.function.IntensityFunctionSwitchShiftFloor", W12)</f>
        <v>intensityFunctionSwitchShiftFloor 
[5274]</v>
      </c>
      <c r="X16" s="18"/>
      <c r="Y16" s="19"/>
      <c r="AD16" s="17"/>
      <c r="AE16" s="88">
        <v>1</v>
      </c>
      <c r="AF16" s="88">
        <f>[2]!obGet([2]!obCall("",$AE$10, "getTime",[2]!obMake("", "int", AE16)))</f>
        <v>9.9999999999999992E-2</v>
      </c>
      <c r="AG16" s="51"/>
      <c r="AH16" s="88" t="str">
        <f>[2]!obCall("underlyingModelFromNPVAndDefault"&amp;AE16, $AH$10, "getUnderlying",  [2]!obMake("", "int", AE16), [2]!obMake("","int", 0))</f>
        <v>underlyingModelFromNPVAndDefault1 
[8137]</v>
      </c>
      <c r="AI16" s="88">
        <f>[2]!obGet([2]!obCall("",AH16,"get", $AV$10))</f>
        <v>1.8214096123050538E-2</v>
      </c>
      <c r="AJ16" s="86"/>
      <c r="AK16" s="88" t="str">
        <f>[2]!obCall("numeraireFromNPVAndDefaultCorr"&amp;AE16, $T$54, "getNumeraire",  [2]!obMake("", "int", AE16))</f>
        <v>numeraireFromNPVAndDefaultCorr1 
[6981]</v>
      </c>
      <c r="AL16" s="88">
        <f>[2]!obGet([2]!obCall("",AK16,"get", $AV$10))</f>
        <v>1.0032913375200279</v>
      </c>
      <c r="AM16" s="18"/>
      <c r="AN16" s="88" t="str">
        <f>[2]!obCall("zcbondFairPrice"&amp;AE16, $AN$10, "getZeroCouponBond", [2]!obMake("", "double",AF16), [2]!obMake("", "double", $AF$115))</f>
        <v>zcbondFairPrice1 
[8746]</v>
      </c>
      <c r="AO16" s="88">
        <f>[2]!obGet([2]!obCall("", AN16, "get",$AV$10))</f>
        <v>0.72688956915834857</v>
      </c>
      <c r="AP16" s="51"/>
      <c r="AQ16" s="88" t="str">
        <f>[2]!obCall("couponBondPrice"&amp;AE16,  $AH$10,"getFairValue", [2]!obMake("","int",AE16) )</f>
        <v>couponBondPrice1 
[7756]</v>
      </c>
      <c r="AR16" s="88">
        <f>[2]!obGet([2]!obCall("",  AQ16,"get", $AV$10))</f>
        <v>9.1460612632749765</v>
      </c>
      <c r="AS16" s="51"/>
      <c r="AT16" s="88">
        <f t="shared" ref="AT16:AT79" si="0" xml:space="preserve"> MAX( ($AL$15 * AR16/AL16 ), 0 )</f>
        <v>9.1160572420395294</v>
      </c>
      <c r="AU16" s="18"/>
      <c r="AV16" s="88" t="str">
        <f>[2]!obCall("intensityCorrelation"&amp;AE16, $T$54, "getIntensity", [2]!obMake("", "int", AE16))</f>
        <v>intensityCorrelation1 
[6629]</v>
      </c>
      <c r="AW16" s="88">
        <f>[2]!obGet([2]!obCall("", AV16, "get",$AV$10))</f>
        <v>4.3768585007409912E-3</v>
      </c>
      <c r="AX16" s="51"/>
      <c r="AY16" s="88" t="str">
        <f>[2]!obCall("expOfIntegratedIntensityCorrelation"&amp;AE16, $T$54, "getExpOfIntegratedIntensity", [2]!obMake("", "int", AE16))</f>
        <v>expOfIntegratedIntensityCorrelation1 
[6849]</v>
      </c>
      <c r="AZ16" s="88">
        <f>[2]!obGet([2]!obCall("", AY16, "get",$AV$10))</f>
        <v>1.0004689528490596</v>
      </c>
      <c r="BA16" s="18"/>
      <c r="BB16" s="88" t="str">
        <f>[2]!obCall("intensityLando"&amp;AE16, $W$53, "getIntensity", [2]!obMake("", "int", AE16))</f>
        <v>intensityLando1 
[5586]</v>
      </c>
      <c r="BC16" s="88">
        <f>[2]!obGet([2]!obCall("", BB16, "get",$AV$10))</f>
        <v>1E-3</v>
      </c>
      <c r="BD16" s="51"/>
      <c r="BE16" s="88" t="str">
        <f>[2]!obCall("expOfIntegratedIntensityLando"&amp;AE16, $W$53, "getExpOfIntegratedIntensity", [2]!obMake("", "int", AE16))</f>
        <v>expOfIntegratedIntensityLando1 
[5854]</v>
      </c>
      <c r="BF16" s="88">
        <f>[2]!obGet([2]!obCall("", BE16, "get",$AV$10))</f>
        <v>1.0001000050001667</v>
      </c>
      <c r="BG16" s="19"/>
    </row>
    <row r="17" spans="2:72" x14ac:dyDescent="0.3">
      <c r="B17" s="49"/>
      <c r="C17" s="18"/>
      <c r="D17" s="18"/>
      <c r="E17" s="18"/>
      <c r="F17" s="18"/>
      <c r="G17" s="18"/>
      <c r="H17" s="65"/>
      <c r="K17" s="17"/>
      <c r="L17" s="18"/>
      <c r="M17" s="18"/>
      <c r="N17" s="18"/>
      <c r="O17" s="18"/>
      <c r="P17" s="18"/>
      <c r="Q17" s="19"/>
      <c r="R17" s="18"/>
      <c r="S17" s="17"/>
      <c r="T17" s="18"/>
      <c r="U17" s="18"/>
      <c r="V17" s="18"/>
      <c r="W17" s="18"/>
      <c r="X17" s="18"/>
      <c r="Y17" s="19"/>
      <c r="AD17" s="17"/>
      <c r="AE17" s="88">
        <v>2</v>
      </c>
      <c r="AF17" s="88">
        <f>[2]!obGet([2]!obCall("",$AE$10, "getTime",[2]!obMake("", "int", AE17)))</f>
        <v>0.19999999999999998</v>
      </c>
      <c r="AG17" s="51"/>
      <c r="AH17" s="88" t="str">
        <f>[2]!obCall("underlyingModelFromNPVAndDefault"&amp;AE17, $AH$10, "getUnderlying",  [2]!obMake("", "int", AE17), [2]!obMake("","int", 0))</f>
        <v>underlyingModelFromNPVAndDefault2 
[7854]</v>
      </c>
      <c r="AI17" s="88">
        <f>[2]!obGet([2]!obCall("",AH17,"get", $AV$10))</f>
        <v>7.134282268852845E-3</v>
      </c>
      <c r="AJ17" s="51"/>
      <c r="AK17" s="88" t="str">
        <f>[2]!obCall("numeraireFromNPVAndDefaultCorr"&amp;AE17, $T$54, "getNumeraire",  [2]!obMake("", "int", AE17))</f>
        <v>numeraireFromNPVAndDefaultCorr2 
[6537]</v>
      </c>
      <c r="AL17" s="88">
        <f>[2]!obGet([2]!obCall("",AK17,"get", $AV$10))</f>
        <v>1.0065698751672212</v>
      </c>
      <c r="AM17" s="18"/>
      <c r="AN17" s="88" t="str">
        <f>[2]!obCall("zcbondFairPrice"&amp;AE17, $AN$10, "getZeroCouponBond", [2]!obMake("", "double",AF17), [2]!obMake("", "double", $AF$115))</f>
        <v>zcbondFairPrice2 
[8632]</v>
      </c>
      <c r="AO17" s="88">
        <f>[2]!obGet([2]!obCall("", AN17, "get",$AV$10))</f>
        <v>0.79234809240041826</v>
      </c>
      <c r="AP17" s="51"/>
      <c r="AQ17" s="88" t="str">
        <f>[2]!obCall("couponBondPrice"&amp;AE17,  $AH$10,"getFairValue", [2]!obMake("","int",AE17) )</f>
        <v>couponBondPrice2 
[8088]</v>
      </c>
      <c r="AR17" s="88">
        <f>[2]!obGet([2]!obCall("",  AQ17,"get", $AV$10))</f>
        <v>9.6451199847198552</v>
      </c>
      <c r="AS17" s="51"/>
      <c r="AT17" s="88">
        <f t="shared" si="0"/>
        <v>9.5821663479820653</v>
      </c>
      <c r="AU17" s="18"/>
      <c r="AV17" s="88" t="str">
        <f>[2]!obCall("intensityCorrelation"&amp;AE17, $T$54, "getIntensity", [2]!obMake("", "int", AE17))</f>
        <v>intensityCorrelation2 
[7306]</v>
      </c>
      <c r="AW17" s="88">
        <f>[2]!obGet([2]!obCall("", AV17, "get",$AV$10))</f>
        <v>4.6789282333150675E-3</v>
      </c>
      <c r="AX17" s="51"/>
      <c r="AY17" s="88" t="str">
        <f>[2]!obCall("expOfIntegratedIntensityCorrelation"&amp;AE17, $T$54, "getExpOfIntegratedIntensity", [2]!obMake("", "int", AE17))</f>
        <v>expOfIntegratedIntensityCorrelation2 
[7156]</v>
      </c>
      <c r="AZ17" s="88">
        <f>[2]!obGet([2]!obCall("", AY17, "get",$AV$10))</f>
        <v>1.0009220570952562</v>
      </c>
      <c r="BA17" s="18"/>
      <c r="BB17" s="88" t="str">
        <f>[2]!obCall("intensityLando"&amp;AE17, $W$53, "getIntensity", [2]!obMake("", "int", AE17))</f>
        <v>intensityLando2 
[5588]</v>
      </c>
      <c r="BC17" s="88">
        <f>[2]!obGet([2]!obCall("", BB17, "get",$AV$10))</f>
        <v>1E-3</v>
      </c>
      <c r="BD17" s="51"/>
      <c r="BE17" s="88" t="str">
        <f>[2]!obCall("expOfIntegratedIntensityLando"&amp;AE17, $W$53, "getExpOfIntegratedIntensity", [2]!obMake("", "int", AE17))</f>
        <v>expOfIntegratedIntensityLando2 
[5882]</v>
      </c>
      <c r="BF17" s="88">
        <f>[2]!obGet([2]!obCall("", BE17, "get",$AV$10))</f>
        <v>1.0002000200013335</v>
      </c>
      <c r="BG17" s="19"/>
    </row>
    <row r="18" spans="2:72" ht="21.6" thickBot="1" x14ac:dyDescent="0.45">
      <c r="B18" s="49"/>
      <c r="C18" s="18"/>
      <c r="D18" s="18"/>
      <c r="E18" s="18"/>
      <c r="F18" s="18"/>
      <c r="G18" s="18"/>
      <c r="H18" s="65"/>
      <c r="K18" s="17"/>
      <c r="L18" s="33" t="s">
        <v>18</v>
      </c>
      <c r="M18" s="25"/>
      <c r="N18" s="18"/>
      <c r="O18" s="18"/>
      <c r="P18" s="18"/>
      <c r="Q18" s="19"/>
      <c r="R18" s="18"/>
      <c r="S18" s="20"/>
      <c r="T18" s="21"/>
      <c r="U18" s="21"/>
      <c r="V18" s="21"/>
      <c r="W18" s="21"/>
      <c r="X18" s="21"/>
      <c r="Y18" s="22"/>
      <c r="AD18" s="17"/>
      <c r="AE18" s="88">
        <v>3</v>
      </c>
      <c r="AF18" s="88">
        <f>[2]!obGet([2]!obCall("",$AE$10, "getTime",[2]!obMake("", "int", AE18)))</f>
        <v>0.3</v>
      </c>
      <c r="AG18" s="51"/>
      <c r="AH18" s="88" t="str">
        <f>[2]!obCall("underlyingModelFromNPVAndDefault"&amp;AE18, $AH$10, "getUnderlying",  [2]!obMake("", "int", AE18), [2]!obMake("","int", 0))</f>
        <v>underlyingModelFromNPVAndDefault3 
[8114]</v>
      </c>
      <c r="AI18" s="88">
        <f>[2]!obGet([2]!obCall("",AH18,"get", $AV$10))</f>
        <v>-1.9696771940542607E-2</v>
      </c>
      <c r="AJ18" s="51"/>
      <c r="AK18" s="88" t="str">
        <f>[2]!obCall("numeraireFromNPVAndDefaultCorr"&amp;AE18, $T$54, "getNumeraire",  [2]!obMake("", "int", AE18))</f>
        <v>numeraireFromNPVAndDefaultCorr3 
[6690]</v>
      </c>
      <c r="AL18" s="88">
        <f>[2]!obGet([2]!obCall("",AK18,"get", $AV$10))</f>
        <v>1.0076700527660758</v>
      </c>
      <c r="AM18" s="18"/>
      <c r="AN18" s="88" t="str">
        <f>[2]!obCall("zcbondFairPrice"&amp;AE18, $AN$10, "getZeroCouponBond", [2]!obMake("", "double",AF18), [2]!obMake("", "double", $AF$115))</f>
        <v>zcbondFairPrice3 
[8688]</v>
      </c>
      <c r="AO18" s="88">
        <f>[2]!obGet([2]!obCall("", AN18, "get",$AV$10))</f>
        <v>0.97357718162478257</v>
      </c>
      <c r="AP18" s="51"/>
      <c r="AQ18" s="88" t="str">
        <f>[2]!obCall("couponBondPrice"&amp;AE18,  $AH$10,"getFairValue", [2]!obMake("","int",AE18) )</f>
        <v>couponBondPrice3 
[8047]</v>
      </c>
      <c r="AR18" s="88">
        <f>[2]!obGet([2]!obCall("",  AQ18,"get", $AV$10))</f>
        <v>10.932838674648885</v>
      </c>
      <c r="AS18" s="51"/>
      <c r="AT18" s="88">
        <f t="shared" si="0"/>
        <v>10.849621505211958</v>
      </c>
      <c r="AU18" s="18"/>
      <c r="AV18" s="88" t="str">
        <f>[2]!obCall("intensityCorrelation"&amp;AE18, $T$54, "getIntensity", [2]!obMake("", "int", AE18))</f>
        <v>intensityCorrelation3 
[7153]</v>
      </c>
      <c r="AW18" s="88">
        <f>[2]!obGet([2]!obCall("", AV18, "get",$AV$10))</f>
        <v>5.3557402790391411E-3</v>
      </c>
      <c r="AX18" s="51"/>
      <c r="AY18" s="88" t="str">
        <f>[2]!obCall("expOfIntegratedIntensityCorrelation"&amp;AE18, $T$54, "getExpOfIntegratedIntensity", [2]!obMake("", "int", AE18))</f>
        <v>expOfIntegratedIntensityCorrelation3 
[7270]</v>
      </c>
      <c r="AZ18" s="88">
        <f>[2]!obGet([2]!obCall("", AY18, "get",$AV$10))</f>
        <v>1.0014243791530846</v>
      </c>
      <c r="BA18" s="18"/>
      <c r="BB18" s="88" t="str">
        <f>[2]!obCall("intensityLando"&amp;AE18, $W$53, "getIntensity", [2]!obMake("", "int", AE18))</f>
        <v>intensityLando3 
[5682]</v>
      </c>
      <c r="BC18" s="88">
        <f>[2]!obGet([2]!obCall("", BB18, "get",$AV$10))</f>
        <v>1E-3</v>
      </c>
      <c r="BD18" s="51"/>
      <c r="BE18" s="88" t="str">
        <f>[2]!obCall("expOfIntegratedIntensityLando"&amp;AE18, $W$53, "getExpOfIntegratedIntensity", [2]!obMake("", "int", AE18))</f>
        <v>expOfIntegratedIntensityLando3 
[5620]</v>
      </c>
      <c r="BF18" s="88">
        <f>[2]!obGet([2]!obCall("", BE18, "get",$AV$10))</f>
        <v>1.0003000450045005</v>
      </c>
      <c r="BG18" s="19"/>
    </row>
    <row r="19" spans="2:72" x14ac:dyDescent="0.3">
      <c r="B19" s="49"/>
      <c r="C19" s="18"/>
      <c r="D19" s="18"/>
      <c r="E19" s="18"/>
      <c r="F19" s="18"/>
      <c r="G19" s="18"/>
      <c r="H19" s="65"/>
      <c r="K19" s="17"/>
      <c r="L19" s="18"/>
      <c r="M19" s="18"/>
      <c r="N19" s="18"/>
      <c r="O19" s="18"/>
      <c r="P19" s="18"/>
      <c r="Q19" s="19"/>
      <c r="R19" s="18"/>
      <c r="U19" s="11"/>
      <c r="V19" s="18"/>
      <c r="AD19" s="17"/>
      <c r="AE19" s="88">
        <v>4</v>
      </c>
      <c r="AF19" s="88">
        <f>[2]!obGet([2]!obCall("",$AE$10, "getTime",[2]!obMake("", "int", AE19)))</f>
        <v>0.39999999999999997</v>
      </c>
      <c r="AG19" s="51"/>
      <c r="AH19" s="88" t="str">
        <f>[2]!obCall("underlyingModelFromNPVAndDefault"&amp;AE19, $AH$10, "getUnderlying",  [2]!obMake("", "int", AE19), [2]!obMake("","int", 0))</f>
        <v>underlyingModelFromNPVAndDefault4 
[7808]</v>
      </c>
      <c r="AI19" s="88">
        <f>[2]!obGet([2]!obCall("",AH19,"get", $AV$10))</f>
        <v>-1.1390551780558325E-2</v>
      </c>
      <c r="AJ19" s="51"/>
      <c r="AK19" s="88" t="str">
        <f>[2]!obCall("numeraireFromNPVAndDefaultCorr"&amp;AE19, $T$54, "getNumeraire",  [2]!obMake("", "int", AE19))</f>
        <v>numeraireFromNPVAndDefaultCorr4 
[7594]</v>
      </c>
      <c r="AL19" s="88">
        <f>[2]!obGet([2]!obCall("",AK19,"get", $AV$10))</f>
        <v>1.0080567494786148</v>
      </c>
      <c r="AM19" s="18"/>
      <c r="AN19" s="88" t="str">
        <f>[2]!obCall("zcbondFairPrice"&amp;AE19, $AN$10, "getZeroCouponBond", [2]!obMake("", "double",AF19), [2]!obMake("", "double", $AF$115))</f>
        <v>zcbondFairPrice4 
[8530]</v>
      </c>
      <c r="AO19" s="88">
        <f>[2]!obGet([2]!obCall("", AN19, "get",$AV$10))</f>
        <v>0.91213352636304146</v>
      </c>
      <c r="AP19" s="51"/>
      <c r="AQ19" s="88" t="str">
        <f>[2]!obCall("couponBondPrice"&amp;AE19,  $AH$10,"getFairValue", [2]!obMake("","int",AE19) )</f>
        <v>couponBondPrice4 
[8216]</v>
      </c>
      <c r="AR19" s="88">
        <f>[2]!obGet([2]!obCall("",  AQ19,"get", $AV$10))</f>
        <v>10.515916833427784</v>
      </c>
      <c r="AS19" s="51"/>
      <c r="AT19" s="88">
        <f t="shared" si="0"/>
        <v>10.431869871281361</v>
      </c>
      <c r="AU19" s="18"/>
      <c r="AV19" s="88" t="str">
        <f>[2]!obCall("intensityCorrelation"&amp;AE19, $T$54, "getIntensity", [2]!obMake("", "int", AE19))</f>
        <v>intensityCorrelation4 
[7315]</v>
      </c>
      <c r="AW19" s="88">
        <f>[2]!obGet([2]!obCall("", AV19, "get",$AV$10))</f>
        <v>5.4209230170659886E-3</v>
      </c>
      <c r="AX19" s="51"/>
      <c r="AY19" s="88" t="str">
        <f>[2]!obCall("expOfIntegratedIntensityCorrelation"&amp;AE19, $T$54, "getExpOfIntegratedIntensity", [2]!obMake("", "int", AE19))</f>
        <v>expOfIntegratedIntensityCorrelation4 
[6833]</v>
      </c>
      <c r="AZ19" s="88">
        <f>[2]!obGet([2]!obCall("", AY19, "get",$AV$10))</f>
        <v>1.0019641252240992</v>
      </c>
      <c r="BA19" s="18"/>
      <c r="BB19" s="88" t="str">
        <f>[2]!obCall("intensityLando"&amp;AE19, $W$53, "getIntensity", [2]!obMake("", "int", AE19))</f>
        <v>intensityLando4 
[5520]</v>
      </c>
      <c r="BC19" s="88">
        <f>[2]!obGet([2]!obCall("", BB19, "get",$AV$10))</f>
        <v>1E-3</v>
      </c>
      <c r="BD19" s="51"/>
      <c r="BE19" s="88" t="str">
        <f>[2]!obCall("expOfIntegratedIntensityLando"&amp;AE19, $W$53, "getExpOfIntegratedIntensity", [2]!obMake("", "int", AE19))</f>
        <v>expOfIntegratedIntensityLando4 
[5502]</v>
      </c>
      <c r="BF19" s="88">
        <f>[2]!obGet([2]!obCall("", BE19, "get",$AV$10))</f>
        <v>1.000400080010668</v>
      </c>
      <c r="BG19" s="19"/>
    </row>
    <row r="20" spans="2:72" ht="15" thickBot="1" x14ac:dyDescent="0.35">
      <c r="B20" s="49"/>
      <c r="C20" s="18"/>
      <c r="D20" s="18"/>
      <c r="E20" s="18"/>
      <c r="F20" s="18"/>
      <c r="G20" s="18"/>
      <c r="H20" s="65"/>
      <c r="K20" s="17"/>
      <c r="L20" s="39" t="s">
        <v>2</v>
      </c>
      <c r="M20" s="13"/>
      <c r="N20" s="18"/>
      <c r="O20" s="18"/>
      <c r="P20" s="18"/>
      <c r="Q20" s="19"/>
      <c r="R20" s="18"/>
      <c r="AD20" s="17"/>
      <c r="AE20" s="88">
        <v>5</v>
      </c>
      <c r="AF20" s="88">
        <f>[2]!obGet([2]!obCall("",$AE$10, "getTime",[2]!obMake("", "int", AE20)))</f>
        <v>0.5</v>
      </c>
      <c r="AG20" s="51"/>
      <c r="AH20" s="88" t="str">
        <f>[2]!obCall("underlyingModelFromNPVAndDefault"&amp;AE20, $AH$10, "getUnderlying",  [2]!obMake("", "int", AE20), [2]!obMake("","int", 0))</f>
        <v>underlyingModelFromNPVAndDefault5 
[7709]</v>
      </c>
      <c r="AI20" s="88">
        <f>[2]!obGet([2]!obCall("",AH20,"get", $AV$10))</f>
        <v>-2.103762708894108E-2</v>
      </c>
      <c r="AJ20" s="59"/>
      <c r="AK20" s="88" t="str">
        <f>[2]!obCall("numeraireFromNPVAndDefaultCorr"&amp;AE20, $T$54, "getNumeraire",  [2]!obMake("", "int", AE20))</f>
        <v>numeraireFromNPVAndDefaultCorr5 
[7486]</v>
      </c>
      <c r="AL20" s="88">
        <f>[2]!obGet([2]!obCall("",AK20,"get", $AV$10))</f>
        <v>1.0084272552972882</v>
      </c>
      <c r="AM20" s="18"/>
      <c r="AN20" s="88" t="str">
        <f>[2]!obCall("zcbondFairPrice"&amp;AE20, $AN$10, "getZeroCouponBond", [2]!obMake("", "double",AF20), [2]!obMake("", "double", $AF$115))</f>
        <v>zcbondFairPrice5 
[8614]</v>
      </c>
      <c r="AO20" s="88">
        <f>[2]!obGet([2]!obCall("", AN20, "get",$AV$10))</f>
        <v>0.97988018851028269</v>
      </c>
      <c r="AP20" s="51"/>
      <c r="AQ20" s="88" t="str">
        <f>[2]!obCall("couponBondPrice"&amp;AE20,  $AH$10,"getFairValue", [2]!obMake("","int",AE20) )</f>
        <v>couponBondPrice5 
[8316]</v>
      </c>
      <c r="AR20" s="88">
        <f>[2]!obGet([2]!obCall("",  AQ20,"get", $AV$10))</f>
        <v>10.983599158371771</v>
      </c>
      <c r="AS20" s="51"/>
      <c r="AT20" s="88">
        <f t="shared" si="0"/>
        <v>10.89181108570272</v>
      </c>
      <c r="AU20" s="18"/>
      <c r="AV20" s="88" t="str">
        <f>[2]!obCall("intensityCorrelation"&amp;AE20, $T$54, "getIntensity", [2]!obMake("", "int", AE20))</f>
        <v>intensityCorrelation5 
[6680]</v>
      </c>
      <c r="AW20" s="88">
        <f>[2]!obGet([2]!obCall("", AV20, "get",$AV$10))</f>
        <v>5.9839340963820384E-3</v>
      </c>
      <c r="AX20" s="51"/>
      <c r="AY20" s="88" t="str">
        <f>[2]!obCall("expOfIntegratedIntensityCorrelation"&amp;AE20, $T$54, "getExpOfIntegratedIntensity", [2]!obMake("", "int", AE20))</f>
        <v>expOfIntegratedIntensityCorrelation5 
[7468]</v>
      </c>
      <c r="AZ20" s="88">
        <f>[2]!obGet([2]!obCall("", AY20, "get",$AV$10))</f>
        <v>1.0025356510469197</v>
      </c>
      <c r="BA20" s="18"/>
      <c r="BB20" s="88" t="str">
        <f>[2]!obCall("intensityLando"&amp;AE20, $W$53, "getIntensity", [2]!obMake("", "int", AE20))</f>
        <v>intensityLando5 
[5738]</v>
      </c>
      <c r="BC20" s="88">
        <f>[2]!obGet([2]!obCall("", BB20, "get",$AV$10))</f>
        <v>1E-3</v>
      </c>
      <c r="BD20" s="51"/>
      <c r="BE20" s="88" t="str">
        <f>[2]!obCall("expOfIntegratedIntensityLando"&amp;AE20, $W$53, "getExpOfIntegratedIntensity", [2]!obMake("", "int", AE20))</f>
        <v>expOfIntegratedIntensityLando5 
[5554]</v>
      </c>
      <c r="BF20" s="88">
        <f>[2]!obGet([2]!obCall("", BE20, "get",$AV$10))</f>
        <v>1.0005001250208363</v>
      </c>
      <c r="BG20" s="19"/>
    </row>
    <row r="21" spans="2:72" x14ac:dyDescent="0.3">
      <c r="B21" s="49"/>
      <c r="C21" s="18"/>
      <c r="D21" s="18"/>
      <c r="E21" s="18"/>
      <c r="F21" s="18"/>
      <c r="G21" s="18"/>
      <c r="H21" s="65"/>
      <c r="K21" s="17"/>
      <c r="L21" s="73" t="str">
        <f>O16</f>
        <v>brownianMotion 
[5277]</v>
      </c>
      <c r="M21" s="18"/>
      <c r="N21" s="18"/>
      <c r="O21" s="18"/>
      <c r="P21" s="18"/>
      <c r="Q21" s="19"/>
      <c r="R21" s="18"/>
      <c r="S21" s="32"/>
      <c r="T21" s="15"/>
      <c r="U21" s="15"/>
      <c r="V21" s="15"/>
      <c r="W21" s="15"/>
      <c r="X21" s="15"/>
      <c r="Y21" s="23"/>
      <c r="AD21" s="17"/>
      <c r="AE21" s="88">
        <v>6</v>
      </c>
      <c r="AF21" s="88">
        <f>[2]!obGet([2]!obCall("",$AE$10, "getTime",[2]!obMake("", "int", AE21)))</f>
        <v>0.6</v>
      </c>
      <c r="AG21" s="51"/>
      <c r="AH21" s="88" t="str">
        <f>[2]!obCall("underlyingModelFromNPVAndDefault"&amp;AE21, $AH$10, "getUnderlying",  [2]!obMake("", "int", AE21), [2]!obMake("","int", 0))</f>
        <v>underlyingModelFromNPVAndDefault6 
[7929]</v>
      </c>
      <c r="AI21" s="88">
        <f>[2]!obGet([2]!obCall("",AH21,"get", $AV$10))</f>
        <v>-1.3279053400058728E-2</v>
      </c>
      <c r="AJ21" s="51"/>
      <c r="AK21" s="88" t="str">
        <f>[2]!obCall("numeraireFromNPVAndDefaultCorr"&amp;AE21, $T$54, "getNumeraire",  [2]!obMake("", "int", AE21))</f>
        <v>numeraireFromNPVAndDefaultCorr6 
[6836]</v>
      </c>
      <c r="AL21" s="88">
        <f>[2]!obGet([2]!obCall("",AK21,"get", $AV$10))</f>
        <v>1.0092653925284887</v>
      </c>
      <c r="AM21" s="18"/>
      <c r="AN21" s="88" t="str">
        <f>[2]!obCall("zcbondFairPrice"&amp;AE21, $AN$10, "getZeroCouponBond", [2]!obMake("", "double",AF21), [2]!obMake("", "double", $AF$115))</f>
        <v>zcbondFairPrice6 
[8943]</v>
      </c>
      <c r="AO21" s="88">
        <f>[2]!obGet([2]!obCall("", AN21, "get",$AV$10))</f>
        <v>0.92277803826466631</v>
      </c>
      <c r="AP21" s="51"/>
      <c r="AQ21" s="88" t="str">
        <f>[2]!obCall("couponBondPrice"&amp;AE21,  $AH$10,"getFairValue", [2]!obMake("","int",AE21) )</f>
        <v>couponBondPrice6 
[8297]</v>
      </c>
      <c r="AR21" s="88">
        <f>[2]!obGet([2]!obCall("",  AQ21,"get", $AV$10))</f>
        <v>10.603168807311748</v>
      </c>
      <c r="AS21" s="51"/>
      <c r="AT21" s="88">
        <f t="shared" si="0"/>
        <v>10.505828185337734</v>
      </c>
      <c r="AU21" s="18"/>
      <c r="AV21" s="88" t="str">
        <f>[2]!obCall("intensityCorrelation"&amp;AE21, $T$54, "getIntensity", [2]!obMake("", "int", AE21))</f>
        <v>intensityCorrelation6 
[7369]</v>
      </c>
      <c r="AW21" s="88">
        <f>[2]!obGet([2]!obCall("", AV21, "get",$AV$10))</f>
        <v>5.2344213675768565E-3</v>
      </c>
      <c r="AX21" s="51"/>
      <c r="AY21" s="88" t="str">
        <f>[2]!obCall("expOfIntegratedIntensityCorrelation"&amp;AE21, $T$54, "getExpOfIntegratedIntensity", [2]!obMake("", "int", AE21))</f>
        <v>expOfIntegratedIntensityCorrelation6 
[6621]</v>
      </c>
      <c r="AZ21" s="88">
        <f>[2]!obGet([2]!obCall("", AY21, "get",$AV$10))</f>
        <v>1.0030981488546171</v>
      </c>
      <c r="BA21" s="18"/>
      <c r="BB21" s="88" t="str">
        <f>[2]!obCall("intensityLando"&amp;AE21, $W$53, "getIntensity", [2]!obMake("", "int", AE21))</f>
        <v>intensityLando6 
[5728]</v>
      </c>
      <c r="BC21" s="88">
        <f>[2]!obGet([2]!obCall("", BB21, "get",$AV$10))</f>
        <v>1E-3</v>
      </c>
      <c r="BD21" s="51"/>
      <c r="BE21" s="88" t="str">
        <f>[2]!obCall("expOfIntegratedIntensityLando"&amp;AE21, $W$53, "getExpOfIntegratedIntensity", [2]!obMake("", "int", AE21))</f>
        <v>expOfIntegratedIntensityLando6 
[5652]</v>
      </c>
      <c r="BF21" s="88">
        <f>[2]!obGet([2]!obCall("", BE21, "get",$AV$10))</f>
        <v>1.0006001800360058</v>
      </c>
      <c r="BG21" s="19"/>
    </row>
    <row r="22" spans="2:72" ht="25.8" x14ac:dyDescent="0.5">
      <c r="B22" s="49"/>
      <c r="C22" s="18"/>
      <c r="D22" s="18"/>
      <c r="E22" s="18"/>
      <c r="F22" s="18"/>
      <c r="G22" s="18"/>
      <c r="H22" s="65"/>
      <c r="K22" s="17"/>
      <c r="L22" s="18"/>
      <c r="M22" s="18"/>
      <c r="N22" s="18"/>
      <c r="O22" s="18"/>
      <c r="P22" s="18"/>
      <c r="Q22" s="19"/>
      <c r="R22" s="18"/>
      <c r="S22" s="17"/>
      <c r="T22" s="67" t="s">
        <v>37</v>
      </c>
      <c r="U22" s="18"/>
      <c r="V22" s="18"/>
      <c r="W22" s="18"/>
      <c r="X22" s="18"/>
      <c r="Y22" s="47"/>
      <c r="AD22" s="17"/>
      <c r="AE22" s="88">
        <v>7</v>
      </c>
      <c r="AF22" s="88">
        <f>[2]!obGet([2]!obCall("",$AE$10, "getTime",[2]!obMake("", "int", AE22)))</f>
        <v>0.7</v>
      </c>
      <c r="AG22" s="51"/>
      <c r="AH22" s="88" t="str">
        <f>[2]!obCall("underlyingModelFromNPVAndDefault"&amp;AE22, $AH$10, "getUnderlying",  [2]!obMake("", "int", AE22), [2]!obMake("","int", 0))</f>
        <v>underlyingModelFromNPVAndDefault7 
[7879]</v>
      </c>
      <c r="AI22" s="88">
        <f>[2]!obGet([2]!obCall("",AH22,"get", $AV$10))</f>
        <v>8.5601702905337487E-5</v>
      </c>
      <c r="AJ22" s="51"/>
      <c r="AK22" s="88" t="str">
        <f>[2]!obCall("numeraireFromNPVAndDefaultCorr"&amp;AE22, $T$54, "getNumeraire",  [2]!obMake("", "int", AE22))</f>
        <v>numeraireFromNPVAndDefaultCorr7 
[6534]</v>
      </c>
      <c r="AL22" s="88">
        <f>[2]!obGet([2]!obCall("",AK22,"get", $AV$10))</f>
        <v>1.0105109382468145</v>
      </c>
      <c r="AM22" s="18"/>
      <c r="AN22" s="88" t="str">
        <f>[2]!obCall("zcbondFairPrice"&amp;AE22, $AN$10, "getZeroCouponBond", [2]!obMake("", "double",AF22), [2]!obMake("", "double", $AF$115))</f>
        <v>zcbondFairPrice7 
[8398]</v>
      </c>
      <c r="AO22" s="88">
        <f>[2]!obGet([2]!obCall("", AN22, "get",$AV$10))</f>
        <v>0.83435760462666642</v>
      </c>
      <c r="AP22" s="51"/>
      <c r="AQ22" s="88" t="str">
        <f>[2]!obCall("couponBondPrice"&amp;AE22,  $AH$10,"getFairValue", [2]!obMake("","int",AE22) )</f>
        <v>couponBondPrice7 
[8071]</v>
      </c>
      <c r="AR22" s="88">
        <f>[2]!obGet([2]!obCall("",  AQ22,"get", $AV$10))</f>
        <v>10.009103602506256</v>
      </c>
      <c r="AS22" s="51"/>
      <c r="AT22" s="88">
        <f t="shared" si="0"/>
        <v>9.904992834487814</v>
      </c>
      <c r="AU22" s="18"/>
      <c r="AV22" s="88" t="str">
        <f>[2]!obCall("intensityCorrelation"&amp;AE22, $T$54, "getIntensity", [2]!obMake("", "int", AE22))</f>
        <v>intensityCorrelation7 
[6821]</v>
      </c>
      <c r="AW22" s="88">
        <f>[2]!obGet([2]!obCall("", AV22, "get",$AV$10))</f>
        <v>4.9416076233101455E-3</v>
      </c>
      <c r="AX22" s="51"/>
      <c r="AY22" s="88" t="str">
        <f>[2]!obCall("expOfIntegratedIntensityCorrelation"&amp;AE22, $T$54, "getExpOfIntegratedIntensity", [2]!obMake("", "int", AE22))</f>
        <v>expOfIntegratedIntensityCorrelation7 
[7512]</v>
      </c>
      <c r="AZ22" s="88">
        <f>[2]!obGet([2]!obCall("", AY22, "get",$AV$10))</f>
        <v>1.0036086565092937</v>
      </c>
      <c r="BA22" s="18"/>
      <c r="BB22" s="88" t="str">
        <f>[2]!obCall("intensityLando"&amp;AE22, $W$53, "getIntensity", [2]!obMake("", "int", AE22))</f>
        <v>intensityLando7 
[5660]</v>
      </c>
      <c r="BC22" s="88">
        <f>[2]!obGet([2]!obCall("", BB22, "get",$AV$10))</f>
        <v>1E-3</v>
      </c>
      <c r="BD22" s="51"/>
      <c r="BE22" s="88" t="str">
        <f>[2]!obCall("expOfIntegratedIntensityLando"&amp;AE22, $W$53, "getExpOfIntegratedIntensity", [2]!obMake("", "int", AE22))</f>
        <v>expOfIntegratedIntensityLando7 
[5734]</v>
      </c>
      <c r="BF22" s="88">
        <f>[2]!obGet([2]!obCall("", BE22, "get",$AV$10))</f>
        <v>1.0007002450571771</v>
      </c>
      <c r="BG22" s="19"/>
    </row>
    <row r="23" spans="2:72" x14ac:dyDescent="0.3">
      <c r="B23" s="49"/>
      <c r="C23" s="18"/>
      <c r="D23" s="18"/>
      <c r="E23" s="18"/>
      <c r="F23" s="18"/>
      <c r="G23" s="18"/>
      <c r="H23" s="65"/>
      <c r="K23" s="17"/>
      <c r="L23" s="48" t="s">
        <v>17</v>
      </c>
      <c r="M23" s="13"/>
      <c r="N23" s="18"/>
      <c r="O23" s="18"/>
      <c r="P23" s="18"/>
      <c r="Q23" s="26"/>
      <c r="R23" s="18"/>
      <c r="S23" s="17"/>
      <c r="T23" s="18"/>
      <c r="U23" s="18"/>
      <c r="V23" s="18"/>
      <c r="W23" s="18"/>
      <c r="X23" s="18"/>
      <c r="Y23" s="26"/>
      <c r="AD23" s="17"/>
      <c r="AE23" s="88">
        <v>8</v>
      </c>
      <c r="AF23" s="88">
        <f>[2]!obGet([2]!obCall("",$AE$10, "getTime",[2]!obMake("", "int", AE23)))</f>
        <v>0.79999999999999993</v>
      </c>
      <c r="AG23" s="51"/>
      <c r="AH23" s="88" t="str">
        <f>[2]!obCall("underlyingModelFromNPVAndDefault"&amp;AE23, $AH$10, "getUnderlying",  [2]!obMake("", "int", AE23), [2]!obMake("","int", 0))</f>
        <v>underlyingModelFromNPVAndDefault8 
[8162]</v>
      </c>
      <c r="AI23" s="88">
        <f>[2]!obGet([2]!obCall("",AH23,"get", $AV$10))</f>
        <v>-2.1458784132414588E-2</v>
      </c>
      <c r="AJ23" s="51"/>
      <c r="AK23" s="88" t="str">
        <f>[2]!obCall("numeraireFromNPVAndDefaultCorr"&amp;AE23, $T$54, "getNumeraire",  [2]!obMake("", "int", AE23))</f>
        <v>numeraireFromNPVAndDefaultCorr8 
[7688]</v>
      </c>
      <c r="AL23" s="88">
        <f>[2]!obGet([2]!obCall("",AK23,"get", $AV$10))</f>
        <v>1.0113937522896235</v>
      </c>
      <c r="AM23" s="18"/>
      <c r="AN23" s="88" t="str">
        <f>[2]!obCall("zcbondFairPrice"&amp;AE23, $AN$10, "getZeroCouponBond", [2]!obMake("", "double",AF23), [2]!obMake("", "double", $AF$115))</f>
        <v>zcbondFairPrice8 
[8851]</v>
      </c>
      <c r="AO23" s="88">
        <f>[2]!obGet([2]!obCall("", AN23, "get",$AV$10))</f>
        <v>0.97758886095741215</v>
      </c>
      <c r="AP23" s="51"/>
      <c r="AQ23" s="88" t="str">
        <f>[2]!obCall("couponBondPrice"&amp;AE23,  $AH$10,"getFairValue", [2]!obMake("","int",AE23) )</f>
        <v>couponBondPrice8 
[8182]</v>
      </c>
      <c r="AR23" s="88">
        <f>[2]!obGet([2]!obCall("",  AQ23,"get", $AV$10))</f>
        <v>10.978544491500809</v>
      </c>
      <c r="AS23" s="51"/>
      <c r="AT23" s="88">
        <f t="shared" si="0"/>
        <v>10.854866827728817</v>
      </c>
      <c r="AU23" s="18"/>
      <c r="AV23" s="88" t="str">
        <f>[2]!obCall("intensityCorrelation"&amp;AE23, $T$54, "getIntensity", [2]!obMake("", "int", AE23))</f>
        <v>intensityCorrelation8 
[7515]</v>
      </c>
      <c r="AW23" s="88">
        <f>[2]!obGet([2]!obCall("", AV23, "get",$AV$10))</f>
        <v>5.7335258663646178E-3</v>
      </c>
      <c r="AX23" s="51"/>
      <c r="AY23" s="88" t="str">
        <f>[2]!obCall("expOfIntegratedIntensityCorrelation"&amp;AE23, $T$54, "getExpOfIntegratedIntensity", [2]!obMake("", "int", AE23))</f>
        <v>expOfIntegratedIntensityCorrelation8 
[6509]</v>
      </c>
      <c r="AZ23" s="88">
        <f>[2]!obGet([2]!obCall("", AY23, "get",$AV$10))</f>
        <v>1.0041444823158543</v>
      </c>
      <c r="BA23" s="18"/>
      <c r="BB23" s="88" t="str">
        <f>[2]!obCall("intensityLando"&amp;AE23, $W$53, "getIntensity", [2]!obMake("", "int", AE23))</f>
        <v>intensityLando8 
[5766]</v>
      </c>
      <c r="BC23" s="88">
        <f>[2]!obGet([2]!obCall("", BB23, "get",$AV$10))</f>
        <v>1E-3</v>
      </c>
      <c r="BD23" s="51"/>
      <c r="BE23" s="88" t="str">
        <f>[2]!obCall("expOfIntegratedIntensityLando"&amp;AE23, $W$53, "getExpOfIntegratedIntensity", [2]!obMake("", "int", AE23))</f>
        <v>expOfIntegratedIntensityLando8 
[5794]</v>
      </c>
      <c r="BF23" s="88">
        <f>[2]!obGet([2]!obCall("", BE23, "get",$AV$10))</f>
        <v>1.0008003200853508</v>
      </c>
      <c r="BG23" s="19"/>
    </row>
    <row r="24" spans="2:72" x14ac:dyDescent="0.3">
      <c r="B24" s="49"/>
      <c r="C24" s="18"/>
      <c r="D24" s="18"/>
      <c r="E24" s="18"/>
      <c r="F24" s="18"/>
      <c r="G24" s="18"/>
      <c r="H24" s="65"/>
      <c r="K24" s="17"/>
      <c r="L24" s="73" t="str">
        <f>[2]!obMake("process", obLibs&amp;"net.finmath.montecarlo.process.ProcessEulerScheme", O16)</f>
        <v>process 
[5452]</v>
      </c>
      <c r="M24" s="13"/>
      <c r="N24" s="18"/>
      <c r="O24" s="18"/>
      <c r="P24" s="18"/>
      <c r="Q24" s="26"/>
      <c r="R24" s="18"/>
      <c r="S24" s="17"/>
      <c r="T24" s="42" t="s">
        <v>28</v>
      </c>
      <c r="U24" s="18"/>
      <c r="V24" s="25" t="s">
        <v>36</v>
      </c>
      <c r="W24" s="18"/>
      <c r="X24" s="18"/>
      <c r="Y24" s="19"/>
      <c r="AD24" s="24"/>
      <c r="AE24" s="88">
        <v>9</v>
      </c>
      <c r="AF24" s="88">
        <f>[2]!obGet([2]!obCall("",$AE$10, "getTime",[2]!obMake("", "int", AE24)))</f>
        <v>0.9</v>
      </c>
      <c r="AG24" s="51"/>
      <c r="AH24" s="88" t="str">
        <f>[2]!obCall("underlyingModelFromNPVAndDefault"&amp;AE24, $AH$10, "getUnderlying",  [2]!obMake("", "int", AE24), [2]!obMake("","int", 0))</f>
        <v>underlyingModelFromNPVAndDefault9 
[7085]</v>
      </c>
      <c r="AI24" s="88">
        <f>[2]!obGet([2]!obCall("",AH24,"get", $AV$10))</f>
        <v>-1.7812637628389218E-2</v>
      </c>
      <c r="AJ24" s="86"/>
      <c r="AK24" s="88" t="str">
        <f>[2]!obCall("numeraireFromNPVAndDefaultCorr"&amp;AE24, $T$54, "getNumeraire",  [2]!obMake("", "int", AE24))</f>
        <v>numeraireFromNPVAndDefaultCorr9 
[7378]</v>
      </c>
      <c r="AL24" s="88">
        <f>[2]!obGet([2]!obCall("",AK24,"get", $AV$10))</f>
        <v>1.0117073708127025</v>
      </c>
      <c r="AM24" s="18"/>
      <c r="AN24" s="88" t="str">
        <f>[2]!obCall("zcbondFairPrice"&amp;AE24, $AN$10, "getZeroCouponBond", [2]!obMake("", "double",AF24), [2]!obMake("", "double", $AF$115))</f>
        <v>zcbondFairPrice9 
[8440]</v>
      </c>
      <c r="AO24" s="88">
        <f>[2]!obGet([2]!obCall("", AN24, "get",$AV$10))</f>
        <v>0.95019298503871552</v>
      </c>
      <c r="AP24" s="51"/>
      <c r="AQ24" s="88" t="str">
        <f>[2]!obCall("couponBondPrice"&amp;AE24,  $AH$10,"getFairValue", [2]!obMake("","int",AE24) )</f>
        <v>couponBondPrice9 
[7811]</v>
      </c>
      <c r="AR24" s="88">
        <f>[2]!obGet([2]!obCall("",  AQ24,"get", $AV$10))</f>
        <v>10.802957430365595</v>
      </c>
      <c r="AS24" s="51"/>
      <c r="AT24" s="88">
        <f t="shared" si="0"/>
        <v>10.677946748265361</v>
      </c>
      <c r="AU24" s="18"/>
      <c r="AV24" s="88" t="str">
        <f>[2]!obCall("intensityCorrelation"&amp;AE24, $T$54, "getIntensity", [2]!obMake("", "int", AE24))</f>
        <v>intensityCorrelation9 
[7399]</v>
      </c>
      <c r="AW24" s="88">
        <f>[2]!obGet([2]!obCall("", AV24, "get",$AV$10))</f>
        <v>5.2815228952332411E-3</v>
      </c>
      <c r="AX24" s="51"/>
      <c r="AY24" s="88" t="str">
        <f>[2]!obCall("expOfIntegratedIntensityCorrelation"&amp;AE24, $T$54, "getExpOfIntegratedIntensity", [2]!obMake("", "int", AE24))</f>
        <v>expOfIntegratedIntensityCorrelation9 
[6505]</v>
      </c>
      <c r="AZ24" s="88">
        <f>[2]!obGet([2]!obCall("", AY24, "get",$AV$10))</f>
        <v>1.0046976696583299</v>
      </c>
      <c r="BA24" s="18"/>
      <c r="BB24" s="88" t="str">
        <f>[2]!obCall("intensityLando"&amp;AE24, $W$53, "getIntensity", [2]!obMake("", "int", AE24))</f>
        <v>intensityLando9 
[5796]</v>
      </c>
      <c r="BC24" s="88">
        <f>[2]!obGet([2]!obCall("", BB24, "get",$AV$10))</f>
        <v>1E-3</v>
      </c>
      <c r="BD24" s="51"/>
      <c r="BE24" s="88" t="str">
        <f>[2]!obCall("expOfIntegratedIntensityLando"&amp;AE24, $W$53, "getExpOfIntegratedIntensity", [2]!obMake("", "int", AE24))</f>
        <v>expOfIntegratedIntensityLando9 
[5778]</v>
      </c>
      <c r="BF24" s="88">
        <f>[2]!obGet([2]!obCall("", BE24, "get",$AV$10))</f>
        <v>1.0009004051215278</v>
      </c>
      <c r="BG24" s="19"/>
    </row>
    <row r="25" spans="2:72" ht="15" thickBot="1" x14ac:dyDescent="0.35">
      <c r="B25" s="66"/>
      <c r="C25" s="94"/>
      <c r="D25" s="94"/>
      <c r="E25" s="94"/>
      <c r="F25" s="94"/>
      <c r="G25" s="94"/>
      <c r="H25" s="95"/>
      <c r="K25" s="20"/>
      <c r="L25" s="21"/>
      <c r="M25" s="21"/>
      <c r="N25" s="21"/>
      <c r="O25" s="21"/>
      <c r="P25" s="21"/>
      <c r="Q25" s="22"/>
      <c r="S25" s="17"/>
      <c r="T25" s="18"/>
      <c r="U25" s="18"/>
      <c r="V25" s="18"/>
      <c r="W25" s="18"/>
      <c r="X25" s="18"/>
      <c r="Y25" s="19"/>
      <c r="AD25" s="24"/>
      <c r="AE25" s="88">
        <v>10</v>
      </c>
      <c r="AF25" s="88">
        <f>[2]!obGet([2]!obCall("",$AE$10, "getTime",[2]!obMake("", "int", AE25)))</f>
        <v>1</v>
      </c>
      <c r="AG25" s="51"/>
      <c r="AH25" s="88" t="str">
        <f>[2]!obCall("underlyingModelFromNPVAndDefault"&amp;AE25, $AH$10, "getUnderlying",  [2]!obMake("", "int", AE25), [2]!obMake("","int", 0))</f>
        <v>underlyingModelFromNPVAndDefault10 
[8301]</v>
      </c>
      <c r="AI25" s="88">
        <f>[2]!obGet([2]!obCall("",AH25,"get", $AV$10))</f>
        <v>-3.9442005226037899E-2</v>
      </c>
      <c r="AJ25" s="51"/>
      <c r="AK25" s="88" t="str">
        <f>[2]!obCall("numeraireFromNPVAndDefaultCorr"&amp;AE25, $T$54, "getNumeraire",  [2]!obMake("", "int", AE25))</f>
        <v>numeraireFromNPVAndDefaultCorr10 
[7648]</v>
      </c>
      <c r="AL25" s="88">
        <f>[2]!obGet([2]!obCall("",AK25,"get", $AV$10))</f>
        <v>1.0110447382277177</v>
      </c>
      <c r="AM25" s="18"/>
      <c r="AN25" s="88" t="str">
        <f>[2]!obCall("zcbondFairPrice"&amp;AE25, $AN$10, "getZeroCouponBond", [2]!obMake("", "double",AF25), [2]!obMake("", "double", $AF$115))</f>
        <v>zcbondFairPrice10 
[8831]</v>
      </c>
      <c r="AO25" s="88">
        <f>[2]!obGet([2]!obCall("", AN25, "get",$AV$10))</f>
        <v>1.1097900173432762</v>
      </c>
      <c r="AP25" s="51"/>
      <c r="AQ25" s="88" t="str">
        <f>[2]!obCall("couponBondPrice"&amp;AE25,  $AH$10,"getFairValue", [2]!obMake("","int",AE25) )</f>
        <v>couponBondPrice10 
[7846]</v>
      </c>
      <c r="AR25" s="88">
        <f>[2]!obGet([2]!obCall("",  AQ25,"get", $AV$10))</f>
        <v>11.822245736669839</v>
      </c>
      <c r="AS25" s="51"/>
      <c r="AT25" s="88">
        <f t="shared" si="0"/>
        <v>11.693098524396962</v>
      </c>
      <c r="AU25" s="18"/>
      <c r="AV25" s="88" t="str">
        <f>[2]!obCall("intensityCorrelation"&amp;AE25, $T$54, "getIntensity", [2]!obMake("", "int", AE25))</f>
        <v>intensityCorrelation10 
[6546]</v>
      </c>
      <c r="AW25" s="88">
        <f>[2]!obGet([2]!obCall("", AV25, "get",$AV$10))</f>
        <v>6.2627024027544081E-3</v>
      </c>
      <c r="AX25" s="51"/>
      <c r="AY25" s="88" t="str">
        <f>[2]!obCall("expOfIntegratedIntensityCorrelation"&amp;AE25, $T$54, "getExpOfIntegratedIntensity", [2]!obMake("", "int", AE25))</f>
        <v>expOfIntegratedIntensityCorrelation10 
[6501]</v>
      </c>
      <c r="AZ25" s="88">
        <f>[2]!obGet([2]!obCall("", AY25, "get",$AV$10))</f>
        <v>1.005277759872272</v>
      </c>
      <c r="BA25" s="18"/>
      <c r="BB25" s="88" t="str">
        <f>[2]!obCall("intensityLando"&amp;AE25, $W$53, "getIntensity", [2]!obMake("", "int", AE25))</f>
        <v>intensityLando10 
[5792]</v>
      </c>
      <c r="BC25" s="88">
        <f>[2]!obGet([2]!obCall("", BB25, "get",$AV$10))</f>
        <v>1E-3</v>
      </c>
      <c r="BD25" s="51"/>
      <c r="BE25" s="88" t="str">
        <f>[2]!obCall("expOfIntegratedIntensityLando"&amp;AE25, $W$53, "getExpOfIntegratedIntensity", [2]!obMake("", "int", AE25))</f>
        <v>expOfIntegratedIntensityLando10 
[5834]</v>
      </c>
      <c r="BF25" s="88">
        <f>[2]!obGet([2]!obCall("", BE25, "get",$AV$10))</f>
        <v>1.0010005001667088</v>
      </c>
      <c r="BG25" s="19"/>
    </row>
    <row r="26" spans="2:72" ht="15" thickTop="1" x14ac:dyDescent="0.3">
      <c r="S26" s="17"/>
      <c r="T26" s="39" t="s">
        <v>35</v>
      </c>
      <c r="U26" s="13"/>
      <c r="V26" s="98" t="str">
        <f>[2]!obMake("paymentDatesZCBond", "double[]", V27:V36)</f>
        <v>paymentDatesZCBond 
[5259]</v>
      </c>
      <c r="W26" s="107" t="str">
        <f>[2]!obMake("coupons0", "double[]", W27:W36)</f>
        <v>coupons0 
[5258]</v>
      </c>
      <c r="X26" s="98" t="str">
        <f>[2]!obMake("periodFactors0", "double[]", X27:X36)</f>
        <v>periodFactors0 
[5255]</v>
      </c>
      <c r="Y26" s="19"/>
      <c r="AD26" s="17"/>
      <c r="AE26" s="88">
        <v>11</v>
      </c>
      <c r="AF26" s="88">
        <f>[2]!obGet([2]!obCall("",$AE$10, "getTime",[2]!obMake("", "int", AE26)))</f>
        <v>1.0999999999999999</v>
      </c>
      <c r="AG26" s="51"/>
      <c r="AH26" s="88" t="str">
        <f>[2]!obCall("underlyingModelFromNPVAndDefault"&amp;AE26, $AH$10, "getUnderlying",  [2]!obMake("", "int", AE26), [2]!obMake("","int", 0))</f>
        <v>underlyingModelFromNPVAndDefault11 
[8007]</v>
      </c>
      <c r="AI26" s="88">
        <f>[2]!obGet([2]!obCall("",AH26,"get", $AV$10))</f>
        <v>-5.3361343841901783E-2</v>
      </c>
      <c r="AJ26" s="51"/>
      <c r="AK26" s="88" t="str">
        <f>[2]!obCall("numeraireFromNPVAndDefaultCorr"&amp;AE26, $T$54, "getNumeraire",  [2]!obMake("", "int", AE26))</f>
        <v>numeraireFromNPVAndDefaultCorr11 
[6841]</v>
      </c>
      <c r="AL26" s="88">
        <f>[2]!obGet([2]!obCall("",AK26,"get", $AV$10))</f>
        <v>1.008721947464885</v>
      </c>
      <c r="AM26" s="18"/>
      <c r="AN26" s="88" t="str">
        <f>[2]!obCall("zcbondFairPrice"&amp;AE26, $AN$10, "getZeroCouponBond", [2]!obMake("", "double",AF26), [2]!obMake("", "double", $AF$115))</f>
        <v>zcbondFairPrice11 
[8428]</v>
      </c>
      <c r="AO26" s="88">
        <f>[2]!obGet([2]!obCall("", AN26, "get",$AV$10))</f>
        <v>1.2230425064991783</v>
      </c>
      <c r="AP26" s="51"/>
      <c r="AQ26" s="88" t="str">
        <f>[2]!obCall("couponBondPrice"&amp;AE26,  $AH$10,"getFairValue", [2]!obMake("","int",AE26) )</f>
        <v>couponBondPrice11 
[7831]</v>
      </c>
      <c r="AR26" s="88">
        <f>[2]!obGet([2]!obCall("",  AQ26,"get", $AV$10))</f>
        <v>11.512543363171716</v>
      </c>
      <c r="AS26" s="51"/>
      <c r="AT26" s="88">
        <f t="shared" si="0"/>
        <v>11.412999778685279</v>
      </c>
      <c r="AU26" s="18"/>
      <c r="AV26" s="88" t="str">
        <f>[2]!obCall("intensityCorrelation"&amp;AE26, $T$54, "getIntensity", [2]!obMake("", "int", AE26))</f>
        <v>intensityCorrelation11 
[7521]</v>
      </c>
      <c r="AW26" s="88">
        <f>[2]!obGet([2]!obCall("", AV26, "get",$AV$10))</f>
        <v>6.6054875835316017E-3</v>
      </c>
      <c r="AX26" s="51"/>
      <c r="AY26" s="88" t="str">
        <f>[2]!obCall("expOfIntegratedIntensityCorrelation"&amp;AE26, $T$54, "getExpOfIntegratedIntensity", [2]!obMake("", "int", AE26))</f>
        <v>expOfIntegratedIntensityCorrelation11 
[6645]</v>
      </c>
      <c r="AZ26" s="88">
        <f>[2]!obGet([2]!obCall("", AY26, "get",$AV$10))</f>
        <v>1.0059247732573815</v>
      </c>
      <c r="BA26" s="18"/>
      <c r="BB26" s="88" t="str">
        <f>[2]!obCall("intensityLando"&amp;AE26, $W$53, "getIntensity", [2]!obMake("", "int", AE26))</f>
        <v>intensityLando11 
[5770]</v>
      </c>
      <c r="BC26" s="88">
        <f>[2]!obGet([2]!obCall("", BB26, "get",$AV$10))</f>
        <v>1E-3</v>
      </c>
      <c r="BD26" s="51"/>
      <c r="BE26" s="88" t="str">
        <f>[2]!obCall("expOfIntegratedIntensityLando"&amp;AE26, $W$53, "getExpOfIntegratedIntensity", [2]!obMake("", "int", AE26))</f>
        <v>expOfIntegratedIntensityLando11 
[5782]</v>
      </c>
      <c r="BF26" s="88">
        <f>[2]!obGet([2]!obCall("", BE26, "get",$AV$10))</f>
        <v>1.0011006052218949</v>
      </c>
      <c r="BG26" s="19"/>
    </row>
    <row r="27" spans="2:72" ht="15" thickBot="1" x14ac:dyDescent="0.35">
      <c r="S27" s="17"/>
      <c r="T27" s="37" t="str">
        <f>L44</f>
        <v>hullWhiteModel 
[5273]</v>
      </c>
      <c r="U27" s="13"/>
      <c r="V27" s="52">
        <v>1</v>
      </c>
      <c r="W27" s="53">
        <v>1</v>
      </c>
      <c r="X27" s="104">
        <v>1</v>
      </c>
      <c r="Y27" s="19"/>
      <c r="AD27" s="17"/>
      <c r="AE27" s="88">
        <v>12</v>
      </c>
      <c r="AF27" s="88">
        <f>[2]!obGet([2]!obCall("",$AE$10, "getTime",[2]!obMake("", "int", AE27)))</f>
        <v>1.2</v>
      </c>
      <c r="AG27" s="51"/>
      <c r="AH27" s="88" t="str">
        <f>[2]!obCall("underlyingModelFromNPVAndDefault"&amp;AE27, $AH$10, "getUnderlying",  [2]!obMake("", "int", AE27), [2]!obMake("","int", 0))</f>
        <v>underlyingModelFromNPVAndDefault12 
[7734]</v>
      </c>
      <c r="AI27" s="88">
        <f>[2]!obGet([2]!obCall("",AH27,"get", $AV$10))</f>
        <v>-5.1864820188048839E-2</v>
      </c>
      <c r="AJ27" s="51"/>
      <c r="AK27" s="88" t="str">
        <f>[2]!obCall("numeraireFromNPVAndDefaultCorr"&amp;AE27, $T$54, "getNumeraire",  [2]!obMake("", "int", AE27))</f>
        <v>numeraireFromNPVAndDefaultCorr12 
[7114]</v>
      </c>
      <c r="AL27" s="88">
        <f>[2]!obGet([2]!obCall("",AK27,"get", $AV$10))</f>
        <v>1.0055514402555301</v>
      </c>
      <c r="AM27" s="18"/>
      <c r="AN27" s="88" t="str">
        <f>[2]!obCall("zcbondFairPrice"&amp;AE27, $AN$10, "getZeroCouponBond", [2]!obMake("", "double",AF27), [2]!obMake("", "double", $AF$115))</f>
        <v>zcbondFairPrice12 
[8782]</v>
      </c>
      <c r="AO27" s="88">
        <f>[2]!obGet([2]!obCall("", AN27, "get",$AV$10))</f>
        <v>1.2056371435856172</v>
      </c>
      <c r="AP27" s="51"/>
      <c r="AQ27" s="88" t="str">
        <f>[2]!obCall("couponBondPrice"&amp;AE27,  $AH$10,"getFairValue", [2]!obMake("","int",AE27) )</f>
        <v>couponBondPrice12 
[7759]</v>
      </c>
      <c r="AR27" s="88">
        <f>[2]!obGet([2]!obCall("",  AQ27,"get", $AV$10))</f>
        <v>11.39785016010107</v>
      </c>
      <c r="AS27" s="51"/>
      <c r="AT27" s="88">
        <f t="shared" si="0"/>
        <v>11.334925001156236</v>
      </c>
      <c r="AU27" s="18"/>
      <c r="AV27" s="88" t="str">
        <f>[2]!obCall("intensityCorrelation"&amp;AE27, $T$54, "getIntensity", [2]!obMake("", "int", AE27))</f>
        <v>intensityCorrelation12 
[7066]</v>
      </c>
      <c r="AW27" s="88">
        <f>[2]!obGet([2]!obCall("", AV27, "get",$AV$10))</f>
        <v>6.7071221932544327E-3</v>
      </c>
      <c r="AX27" s="51"/>
      <c r="AY27" s="88" t="str">
        <f>[2]!obCall("expOfIntegratedIntensityCorrelation"&amp;AE27, $T$54, "getExpOfIntegratedIntensity", [2]!obMake("", "int", AE27))</f>
        <v>expOfIntegratedIntensityCorrelation12 
[7625]</v>
      </c>
      <c r="AZ27" s="88">
        <f>[2]!obGet([2]!obCall("", AY27, "get",$AV$10))</f>
        <v>1.0065945703498931</v>
      </c>
      <c r="BA27" s="18"/>
      <c r="BB27" s="88" t="str">
        <f>[2]!obCall("intensityLando"&amp;AE27, $W$53, "getIntensity", [2]!obMake("", "int", AE27))</f>
        <v>intensityLando12 
[5580]</v>
      </c>
      <c r="BC27" s="88">
        <f>[2]!obGet([2]!obCall("", BB27, "get",$AV$10))</f>
        <v>1E-3</v>
      </c>
      <c r="BD27" s="51"/>
      <c r="BE27" s="88" t="str">
        <f>[2]!obCall("expOfIntegratedIntensityLando"&amp;AE27, $W$53, "getExpOfIntegratedIntensity", [2]!obMake("", "int", AE27))</f>
        <v>expOfIntegratedIntensityLando12 
[5790]</v>
      </c>
      <c r="BF27" s="88">
        <f>[2]!obGet([2]!obCall("", BE27, "get",$AV$10))</f>
        <v>1.001200720288087</v>
      </c>
      <c r="BG27" s="19"/>
    </row>
    <row r="28" spans="2:72" ht="15" thickTop="1" x14ac:dyDescent="0.3">
      <c r="B28" s="62"/>
      <c r="C28" s="63"/>
      <c r="D28" s="63"/>
      <c r="E28" s="63"/>
      <c r="F28" s="63"/>
      <c r="G28" s="97"/>
      <c r="H28" s="64"/>
      <c r="K28" s="32"/>
      <c r="L28" s="15"/>
      <c r="M28" s="15"/>
      <c r="N28" s="15"/>
      <c r="O28" s="15"/>
      <c r="P28" s="15"/>
      <c r="Q28" s="23"/>
      <c r="S28" s="17"/>
      <c r="T28" s="37" t="str">
        <f>V26</f>
        <v>paymentDatesZCBond 
[5259]</v>
      </c>
      <c r="U28" s="18"/>
      <c r="V28" s="54">
        <v>2</v>
      </c>
      <c r="W28" s="55">
        <v>1</v>
      </c>
      <c r="X28" s="105">
        <v>1</v>
      </c>
      <c r="Y28" s="19"/>
      <c r="AD28" s="24"/>
      <c r="AE28" s="88">
        <v>13</v>
      </c>
      <c r="AF28" s="88">
        <f>[2]!obGet([2]!obCall("",$AE$10, "getTime",[2]!obMake("", "int", AE28)))</f>
        <v>1.3</v>
      </c>
      <c r="AG28" s="51"/>
      <c r="AH28" s="88" t="str">
        <f>[2]!obCall("underlyingModelFromNPVAndDefault"&amp;AE28, $AH$10, "getUnderlying",  [2]!obMake("", "int", AE28), [2]!obMake("","int", 0))</f>
        <v>underlyingModelFromNPVAndDefault13 
[8313]</v>
      </c>
      <c r="AI28" s="88">
        <f>[2]!obGet([2]!obCall("",AH28,"get", $AV$10))</f>
        <v>-7.3780779013425862E-2</v>
      </c>
      <c r="AJ28" s="51"/>
      <c r="AK28" s="88" t="str">
        <f>[2]!obCall("numeraireFromNPVAndDefaultCorr"&amp;AE28, $T$54, "getNumeraire",  [2]!obMake("", "int", AE28))</f>
        <v>numeraireFromNPVAndDefaultCorr13 
[7069]</v>
      </c>
      <c r="AL28" s="88">
        <f>[2]!obGet([2]!obCall("",AK28,"get", $AV$10))</f>
        <v>1.0013969871530932</v>
      </c>
      <c r="AM28" s="18"/>
      <c r="AN28" s="88" t="str">
        <f>[2]!obCall("zcbondFairPrice"&amp;AE28, $AN$10, "getZeroCouponBond", [2]!obMake("", "double",AF28), [2]!obMake("", "double", $AF$115))</f>
        <v>zcbondFairPrice13 
[8544]</v>
      </c>
      <c r="AO28" s="88">
        <f>[2]!obGet([2]!obCall("", AN28, "get",$AV$10))</f>
        <v>1.4022332842256646</v>
      </c>
      <c r="AP28" s="51"/>
      <c r="AQ28" s="88" t="str">
        <f>[2]!obCall("couponBondPrice"&amp;AE28,  $AH$10,"getFairValue", [2]!obMake("","int",AE28) )</f>
        <v>couponBondPrice13 
[7875]</v>
      </c>
      <c r="AR28" s="88">
        <f>[2]!obGet([2]!obCall("",  AQ28,"get", $AV$10))</f>
        <v>12.544448168641962</v>
      </c>
      <c r="AS28" s="51"/>
      <c r="AT28" s="88">
        <f t="shared" si="0"/>
        <v>12.526948182962897</v>
      </c>
      <c r="AU28" s="18"/>
      <c r="AV28" s="88" t="str">
        <f>[2]!obCall("intensityCorrelation"&amp;AE28, $T$54, "getIntensity", [2]!obMake("", "int", AE28))</f>
        <v>intensityCorrelation13 
[6847]</v>
      </c>
      <c r="AW28" s="88">
        <f>[2]!obGet([2]!obCall("", AV28, "get",$AV$10))</f>
        <v>7.5533266295924112E-3</v>
      </c>
      <c r="AX28" s="51"/>
      <c r="AY28" s="88" t="str">
        <f>[2]!obCall("expOfIntegratedIntensityCorrelation"&amp;AE28, $T$54, "getExpOfIntegratedIntensity", [2]!obMake("", "int", AE28))</f>
        <v>expOfIntegratedIntensityCorrelation13 
[7588]</v>
      </c>
      <c r="AZ28" s="88">
        <f>[2]!obGet([2]!obCall("", AY28, "get",$AV$10))</f>
        <v>1.0073125508053546</v>
      </c>
      <c r="BA28" s="18"/>
      <c r="BB28" s="88" t="str">
        <f>[2]!obCall("intensityLando"&amp;AE28, $W$53, "getIntensity", [2]!obMake("", "int", AE28))</f>
        <v>intensityLando13 
[5820]</v>
      </c>
      <c r="BC28" s="88">
        <f>[2]!obGet([2]!obCall("", BB28, "get",$AV$10))</f>
        <v>1E-3</v>
      </c>
      <c r="BD28" s="51"/>
      <c r="BE28" s="88" t="str">
        <f>[2]!obCall("expOfIntegratedIntensityLando"&amp;AE28, $W$53, "getExpOfIntegratedIntensity", [2]!obMake("", "int", AE28))</f>
        <v>expOfIntegratedIntensityLando13 
[5864]</v>
      </c>
      <c r="BF28" s="88">
        <f>[2]!obGet([2]!obCall("", BE28, "get",$AV$10))</f>
        <v>1.0013008453662864</v>
      </c>
      <c r="BG28" s="19"/>
    </row>
    <row r="29" spans="2:72" ht="25.8" x14ac:dyDescent="0.5">
      <c r="B29" s="49"/>
      <c r="C29" s="33" t="s">
        <v>51</v>
      </c>
      <c r="D29" s="18"/>
      <c r="E29" s="18"/>
      <c r="F29" s="33"/>
      <c r="G29" s="18"/>
      <c r="H29" s="65"/>
      <c r="K29" s="17"/>
      <c r="L29" s="67" t="s">
        <v>42</v>
      </c>
      <c r="M29" s="18"/>
      <c r="N29" s="33"/>
      <c r="O29" s="33"/>
      <c r="P29" s="18"/>
      <c r="Q29" s="19"/>
      <c r="S29" s="17"/>
      <c r="T29" s="37" t="str">
        <f>W26</f>
        <v>coupons0 
[5258]</v>
      </c>
      <c r="U29" s="18"/>
      <c r="V29" s="54">
        <v>3</v>
      </c>
      <c r="W29" s="55">
        <v>1</v>
      </c>
      <c r="X29" s="105">
        <v>1</v>
      </c>
      <c r="Y29" s="26"/>
      <c r="AD29" s="24"/>
      <c r="AE29" s="88">
        <v>14</v>
      </c>
      <c r="AF29" s="88">
        <f>[2]!obGet([2]!obCall("",$AE$10, "getTime",[2]!obMake("", "int", AE29)))</f>
        <v>1.4</v>
      </c>
      <c r="AG29" s="51"/>
      <c r="AH29" s="88" t="str">
        <f>[2]!obCall("underlyingModelFromNPVAndDefault"&amp;AE29, $AH$10, "getUnderlying",  [2]!obMake("", "int", AE29), [2]!obMake("","int", 0))</f>
        <v>underlyingModelFromNPVAndDefault14 
[7893]</v>
      </c>
      <c r="AI29" s="88">
        <f>[2]!obGet([2]!obCall("",AH29,"get", $AV$10))</f>
        <v>-8.0023565923518447E-2</v>
      </c>
      <c r="AJ29" s="51"/>
      <c r="AK29" s="88" t="str">
        <f>[2]!obCall("numeraireFromNPVAndDefaultCorr"&amp;AE29, $T$54, "getNumeraire",  [2]!obMake("", "int", AE29))</f>
        <v>numeraireFromNPVAndDefaultCorr14 
[7666]</v>
      </c>
      <c r="AL29" s="88">
        <f>[2]!obGet([2]!obCall("",AK29,"get", $AV$10))</f>
        <v>0.9958237220074504</v>
      </c>
      <c r="AM29" s="18"/>
      <c r="AN29" s="88" t="str">
        <f>[2]!obCall("zcbondFairPrice"&amp;AE29, $AN$10, "getZeroCouponBond", [2]!obMake("", "double",AF29), [2]!obMake("", "double", $AF$115))</f>
        <v>zcbondFairPrice14 
[8837]</v>
      </c>
      <c r="AO29" s="88">
        <f>[2]!obGet([2]!obCall("", AN29, "get",$AV$10))</f>
        <v>1.4575520086658018</v>
      </c>
      <c r="AP29" s="51"/>
      <c r="AQ29" s="88" t="str">
        <f>[2]!obCall("couponBondPrice"&amp;AE29,  $AH$10,"getFairValue", [2]!obMake("","int",AE29) )</f>
        <v>couponBondPrice14 
[8233]</v>
      </c>
      <c r="AR29" s="88">
        <f>[2]!obGet([2]!obCall("",  AQ29,"get", $AV$10))</f>
        <v>12.840444702790073</v>
      </c>
      <c r="AS29" s="51"/>
      <c r="AT29" s="88">
        <f t="shared" si="0"/>
        <v>12.894294862654423</v>
      </c>
      <c r="AU29" s="18"/>
      <c r="AV29" s="88" t="str">
        <f>[2]!obCall("intensityCorrelation"&amp;AE29, $T$54, "getIntensity", [2]!obMake("", "int", AE29))</f>
        <v>intensityCorrelation14 
[7336]</v>
      </c>
      <c r="AW29" s="88">
        <f>[2]!obGet([2]!obCall("", AV29, "get",$AV$10))</f>
        <v>7.9592528220765579E-3</v>
      </c>
      <c r="AX29" s="51"/>
      <c r="AY29" s="88" t="str">
        <f>[2]!obCall("expOfIntegratedIntensityCorrelation"&amp;AE29, $T$54, "getExpOfIntegratedIntensity", [2]!obMake("", "int", AE29))</f>
        <v>expOfIntegratedIntensityCorrelation14 
[6485]</v>
      </c>
      <c r="AZ29" s="88">
        <f>[2]!obGet([2]!obCall("", AY29, "get",$AV$10))</f>
        <v>1.0080941546823279</v>
      </c>
      <c r="BA29" s="18"/>
      <c r="BB29" s="88" t="str">
        <f>[2]!obCall("intensityLando"&amp;AE29, $W$53, "getIntensity", [2]!obMake("", "int", AE29))</f>
        <v>intensityLando14 
[5768]</v>
      </c>
      <c r="BC29" s="88">
        <f>[2]!obGet([2]!obCall("", BB29, "get",$AV$10))</f>
        <v>1E-3</v>
      </c>
      <c r="BD29" s="51"/>
      <c r="BE29" s="88" t="str">
        <f>[2]!obCall("expOfIntegratedIntensityLando"&amp;AE29, $W$53, "getExpOfIntegratedIntensity", [2]!obMake("", "int", AE29))</f>
        <v>expOfIntegratedIntensityLando14 
[5706]</v>
      </c>
      <c r="BF29" s="88">
        <f>[2]!obGet([2]!obCall("", BE29, "get",$AV$10))</f>
        <v>1.0014009804574941</v>
      </c>
      <c r="BG29" s="26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</row>
    <row r="30" spans="2:72" x14ac:dyDescent="0.3">
      <c r="B30" s="49"/>
      <c r="C30" s="18"/>
      <c r="D30" s="18"/>
      <c r="E30" s="18"/>
      <c r="F30" s="18"/>
      <c r="G30" s="18"/>
      <c r="H30" s="65"/>
      <c r="K30" s="17"/>
      <c r="L30" s="18"/>
      <c r="M30" s="18"/>
      <c r="N30" s="18"/>
      <c r="O30" s="18"/>
      <c r="P30" s="18"/>
      <c r="Q30" s="19"/>
      <c r="S30" s="17"/>
      <c r="T30" s="37" t="str">
        <f>X26</f>
        <v>periodFactors0 
[5255]</v>
      </c>
      <c r="U30" s="18"/>
      <c r="V30" s="54">
        <v>4</v>
      </c>
      <c r="W30" s="55">
        <v>1</v>
      </c>
      <c r="X30" s="105">
        <v>1</v>
      </c>
      <c r="Y30" s="26"/>
      <c r="AD30" s="24"/>
      <c r="AE30" s="88">
        <v>15</v>
      </c>
      <c r="AF30" s="88">
        <f>[2]!obGet([2]!obCall("",$AE$10, "getTime",[2]!obMake("", "int", AE30)))</f>
        <v>1.5</v>
      </c>
      <c r="AG30" s="51"/>
      <c r="AH30" s="88" t="str">
        <f>[2]!obCall("underlyingModelFromNPVAndDefault"&amp;AE30, $AH$10, "getUnderlying",  [2]!obMake("", "int", AE30), [2]!obMake("","int", 0))</f>
        <v>underlyingModelFromNPVAndDefault15 
[7907]</v>
      </c>
      <c r="AI30" s="88">
        <f>[2]!obGet([2]!obCall("",AH30,"get", $AV$10))</f>
        <v>-9.916946518301728E-2</v>
      </c>
      <c r="AJ30" s="51"/>
      <c r="AK30" s="88" t="str">
        <f>[2]!obCall("numeraireFromNPVAndDefaultCorr"&amp;AE30, $T$54, "getNumeraire",  [2]!obMake("", "int", AE30))</f>
        <v>numeraireFromNPVAndDefaultCorr15 
[7111]</v>
      </c>
      <c r="AL30" s="88">
        <f>[2]!obGet([2]!obCall("",AK30,"get", $AV$10))</f>
        <v>0.98902719711526543</v>
      </c>
      <c r="AM30" s="18"/>
      <c r="AN30" s="88" t="str">
        <f>[2]!obCall("zcbondFairPrice"&amp;AE30, $AN$10, "getZeroCouponBond", [2]!obMake("", "double",AF30), [2]!obMake("", "double", $AF$115))</f>
        <v>zcbondFairPrice15 
[8576]</v>
      </c>
      <c r="AO30" s="88">
        <f>[2]!obGet([2]!obCall("", AN30, "get",$AV$10))</f>
        <v>1.6553451287350007</v>
      </c>
      <c r="AP30" s="51"/>
      <c r="AQ30" s="88" t="str">
        <f>[2]!obCall("couponBondPrice"&amp;AE30,  $AH$10,"getFairValue", [2]!obMake("","int",AE30) )</f>
        <v>couponBondPrice15 
[8254]</v>
      </c>
      <c r="AR30" s="88">
        <f>[2]!obGet([2]!obCall("",  AQ30,"get", $AV$10))</f>
        <v>13.916937320577293</v>
      </c>
      <c r="AS30" s="51"/>
      <c r="AT30" s="88">
        <f t="shared" si="0"/>
        <v>14.071339353628872</v>
      </c>
      <c r="AU30" s="18"/>
      <c r="AV30" s="88" t="str">
        <f>[2]!obCall("intensityCorrelation"&amp;AE30, $T$54, "getIntensity", [2]!obMake("", "int", AE30))</f>
        <v>intensityCorrelation15 
[6858]</v>
      </c>
      <c r="AW30" s="88">
        <f>[2]!obGet([2]!obCall("", AV30, "get",$AV$10))</f>
        <v>9.0934718471423551E-3</v>
      </c>
      <c r="AX30" s="51"/>
      <c r="AY30" s="88" t="str">
        <f>[2]!obCall("expOfIntegratedIntensityCorrelation"&amp;AE30, $T$54, "getExpOfIntegratedIntensity", [2]!obMake("", "int", AE30))</f>
        <v>expOfIntegratedIntensityCorrelation15 
[7619]</v>
      </c>
      <c r="AZ30" s="88">
        <f>[2]!obGet([2]!obCall("", AY30, "get",$AV$10))</f>
        <v>1.0089540588259702</v>
      </c>
      <c r="BA30" s="18"/>
      <c r="BB30" s="88" t="str">
        <f>[2]!obCall("intensityLando"&amp;AE30, $W$53, "getIntensity", [2]!obMake("", "int", AE30))</f>
        <v>intensityLando15 
[5612]</v>
      </c>
      <c r="BC30" s="88">
        <f>[2]!obGet([2]!obCall("", BB30, "get",$AV$10))</f>
        <v>1E-3</v>
      </c>
      <c r="BD30" s="51"/>
      <c r="BE30" s="88" t="str">
        <f>[2]!obCall("expOfIntegratedIntensityLando"&amp;AE30, $W$53, "getExpOfIntegratedIntensity", [2]!obMake("", "int", AE30))</f>
        <v>expOfIntegratedIntensityLando15 
[5736]</v>
      </c>
      <c r="BF30" s="88">
        <f>[2]!obGet([2]!obCall("", BE30, "get",$AV$10))</f>
        <v>1.0015011255627118</v>
      </c>
      <c r="BG30" s="19"/>
      <c r="BT30" s="10"/>
    </row>
    <row r="31" spans="2:72" ht="15.6" x14ac:dyDescent="0.3">
      <c r="B31" s="49"/>
      <c r="C31" s="84" t="s">
        <v>48</v>
      </c>
      <c r="D31" s="18"/>
      <c r="E31" s="18"/>
      <c r="F31" s="84" t="s">
        <v>32</v>
      </c>
      <c r="G31" s="18"/>
      <c r="H31" s="65"/>
      <c r="K31" s="17"/>
      <c r="L31" s="42" t="s">
        <v>26</v>
      </c>
      <c r="M31" s="18"/>
      <c r="N31" s="42" t="s">
        <v>43</v>
      </c>
      <c r="O31" s="42"/>
      <c r="P31" s="18"/>
      <c r="Q31" s="19"/>
      <c r="S31" s="17"/>
      <c r="T31" s="18"/>
      <c r="U31" s="18"/>
      <c r="V31" s="54">
        <v>5</v>
      </c>
      <c r="W31" s="55">
        <v>1</v>
      </c>
      <c r="X31" s="105">
        <v>1</v>
      </c>
      <c r="Y31" s="19"/>
      <c r="AD31" s="24"/>
      <c r="AE31" s="88">
        <v>16</v>
      </c>
      <c r="AF31" s="88">
        <f>[2]!obGet([2]!obCall("",$AE$10, "getTime",[2]!obMake("", "int", AE31)))</f>
        <v>1.5999999999999999</v>
      </c>
      <c r="AG31" s="51"/>
      <c r="AH31" s="88" t="str">
        <f>[2]!obCall("underlyingModelFromNPVAndDefault"&amp;AE31, $AH$10, "getUnderlying",  [2]!obMake("", "int", AE31), [2]!obMake("","int", 0))</f>
        <v>underlyingModelFromNPVAndDefault16 
[8129]</v>
      </c>
      <c r="AI31" s="88">
        <f>[2]!obGet([2]!obCall("",AH31,"get", $AV$10))</f>
        <v>-0.10750562297328134</v>
      </c>
      <c r="AJ31" s="51"/>
      <c r="AK31" s="88" t="str">
        <f>[2]!obCall("numeraireFromNPVAndDefaultCorr"&amp;AE31, $T$54, "getNumeraire",  [2]!obMake("", "int", AE31))</f>
        <v>numeraireFromNPVAndDefaultCorr16 
[6793]</v>
      </c>
      <c r="AL31" s="88">
        <f>[2]!obGet([2]!obCall("",AK31,"get", $AV$10))</f>
        <v>0.98026101529464826</v>
      </c>
      <c r="AM31" s="18"/>
      <c r="AN31" s="88" t="str">
        <f>[2]!obCall("zcbondFairPrice"&amp;AE31, $AN$10, "getZeroCouponBond", [2]!obMake("", "double",AF31), [2]!obMake("", "double", $AF$115))</f>
        <v>zcbondFairPrice16 
[8483]</v>
      </c>
      <c r="AO31" s="88">
        <f>[2]!obGet([2]!obCall("", AN31, "get",$AV$10))</f>
        <v>1.7404604698771751</v>
      </c>
      <c r="AP31" s="51"/>
      <c r="AQ31" s="88" t="str">
        <f>[2]!obCall("couponBondPrice"&amp;AE31,  $AH$10,"getFairValue", [2]!obMake("","int",AE31) )</f>
        <v>couponBondPrice16 
[7828]</v>
      </c>
      <c r="AR31" s="88">
        <f>[2]!obGet([2]!obCall("",  AQ31,"get", $AV$10))</f>
        <v>14.340835413079002</v>
      </c>
      <c r="AS31" s="51"/>
      <c r="AT31" s="88">
        <f t="shared" si="0"/>
        <v>14.629609042208431</v>
      </c>
      <c r="AU31" s="18"/>
      <c r="AV31" s="88" t="str">
        <f>[2]!obCall("intensityCorrelation"&amp;AE31, $T$54, "getIntensity", [2]!obMake("", "int", AE31))</f>
        <v>intensityCorrelation16 
[7622]</v>
      </c>
      <c r="AW31" s="88">
        <f>[2]!obGet([2]!obCall("", AV31, "get",$AV$10))</f>
        <v>9.2958911319934584E-3</v>
      </c>
      <c r="AX31" s="51"/>
      <c r="AY31" s="88" t="str">
        <f>[2]!obCall("expOfIntegratedIntensityCorrelation"&amp;AE31, $T$54, "getExpOfIntegratedIntensity", [2]!obMake("", "int", AE31))</f>
        <v>expOfIntegratedIntensityCorrelation16 
[7288]</v>
      </c>
      <c r="AZ31" s="88">
        <f>[2]!obGet([2]!obCall("", AY31, "get",$AV$10))</f>
        <v>1.009882186573384</v>
      </c>
      <c r="BA31" s="18"/>
      <c r="BB31" s="88" t="str">
        <f>[2]!obCall("intensityLando"&amp;AE31, $W$53, "getIntensity", [2]!obMake("", "int", AE31))</f>
        <v>intensityLando16 
[5708]</v>
      </c>
      <c r="BC31" s="88">
        <f>[2]!obGet([2]!obCall("", BB31, "get",$AV$10))</f>
        <v>2.7874784678707867E-3</v>
      </c>
      <c r="BD31" s="51"/>
      <c r="BE31" s="88" t="str">
        <f>[2]!obCall("expOfIntegratedIntensityLando"&amp;AE31, $W$53, "getExpOfIntegratedIntensity", [2]!obMake("", "int", AE31))</f>
        <v>expOfIntegratedIntensityLando16 
[5524]</v>
      </c>
      <c r="BF31" s="88">
        <f>[2]!obGet([2]!obCall("", BE31, "get",$AV$10))</f>
        <v>1.0016908017194348</v>
      </c>
      <c r="BG31" s="19"/>
      <c r="BT31" s="10"/>
    </row>
    <row r="32" spans="2:72" x14ac:dyDescent="0.3">
      <c r="B32" s="49"/>
      <c r="C32" s="18"/>
      <c r="D32" s="18"/>
      <c r="E32" s="18"/>
      <c r="F32" s="18"/>
      <c r="G32" s="18"/>
      <c r="H32" s="65"/>
      <c r="K32" s="17"/>
      <c r="L32" s="18"/>
      <c r="M32" s="18"/>
      <c r="N32" s="51"/>
      <c r="O32" s="18"/>
      <c r="P32" s="18"/>
      <c r="Q32" s="19"/>
      <c r="S32" s="17"/>
      <c r="T32" s="48" t="s">
        <v>17</v>
      </c>
      <c r="U32" s="18"/>
      <c r="V32" s="54">
        <v>6</v>
      </c>
      <c r="W32" s="55">
        <v>1</v>
      </c>
      <c r="X32" s="105">
        <v>1</v>
      </c>
      <c r="Y32" s="19"/>
      <c r="AD32" s="24"/>
      <c r="AE32" s="88">
        <v>17</v>
      </c>
      <c r="AF32" s="88">
        <f>[2]!obGet([2]!obCall("",$AE$10, "getTime",[2]!obMake("", "int", AE32)))</f>
        <v>1.7</v>
      </c>
      <c r="AG32" s="51"/>
      <c r="AH32" s="88" t="str">
        <f>[2]!obCall("underlyingModelFromNPVAndDefault"&amp;AE32, $AH$10, "getUnderlying",  [2]!obMake("", "int", AE32), [2]!obMake("","int", 0))</f>
        <v>underlyingModelFromNPVAndDefault17 
[7730]</v>
      </c>
      <c r="AI32" s="88">
        <f>[2]!obGet([2]!obCall("",AH32,"get", $AV$10))</f>
        <v>-0.10998442002908057</v>
      </c>
      <c r="AJ32" s="51"/>
      <c r="AK32" s="88" t="str">
        <f>[2]!obCall("numeraireFromNPVAndDefaultCorr"&amp;AE32, $T$54, "getNumeraire",  [2]!obMake("", "int", AE32))</f>
        <v>numeraireFromNPVAndDefaultCorr17 
[6469]</v>
      </c>
      <c r="AL32" s="88">
        <f>[2]!obGet([2]!obCall("",AK32,"get", $AV$10))</f>
        <v>0.97091989602276396</v>
      </c>
      <c r="AM32" s="18"/>
      <c r="AN32" s="88" t="str">
        <f>[2]!obCall("zcbondFairPrice"&amp;AE32, $AN$10, "getZeroCouponBond", [2]!obMake("", "double",AF32), [2]!obMake("", "double", $AF$115))</f>
        <v>zcbondFairPrice17 
[8662]</v>
      </c>
      <c r="AO32" s="88">
        <f>[2]!obGet([2]!obCall("", AN32, "get",$AV$10))</f>
        <v>1.7566701153051123</v>
      </c>
      <c r="AP32" s="51"/>
      <c r="AQ32" s="88" t="str">
        <f>[2]!obCall("couponBondPrice"&amp;AE32,  $AH$10,"getFairValue", [2]!obMake("","int",AE32) )</f>
        <v>couponBondPrice17 
[7715]</v>
      </c>
      <c r="AR32" s="88">
        <f>[2]!obGet([2]!obCall("",  AQ32,"get", $AV$10))</f>
        <v>14.385221613691474</v>
      </c>
      <c r="AS32" s="51"/>
      <c r="AT32" s="88">
        <f t="shared" si="0"/>
        <v>14.816074603701603</v>
      </c>
      <c r="AU32" s="18"/>
      <c r="AV32" s="88" t="str">
        <f>[2]!obCall("intensityCorrelation"&amp;AE32, $T$54, "getIntensity", [2]!obMake("", "int", AE32))</f>
        <v>intensityCorrelation17 
[6542]</v>
      </c>
      <c r="AW32" s="88">
        <f>[2]!obGet([2]!obCall("", AV32, "get",$AV$10))</f>
        <v>9.422774090171105E-3</v>
      </c>
      <c r="AX32" s="51"/>
      <c r="AY32" s="88" t="str">
        <f>[2]!obCall("expOfIntegratedIntensityCorrelation"&amp;AE32, $T$54, "getExpOfIntegratedIntensity", [2]!obMake("", "int", AE32))</f>
        <v>expOfIntegratedIntensityCorrelation17 
[7348]</v>
      </c>
      <c r="AZ32" s="88">
        <f>[2]!obGet([2]!obCall("", AY32, "get",$AV$10))</f>
        <v>1.0108278113534126</v>
      </c>
      <c r="BA32" s="18"/>
      <c r="BB32" s="88" t="str">
        <f>[2]!obCall("intensityLando"&amp;AE32, $W$53, "getIntensity", [2]!obMake("", "int", AE32))</f>
        <v>intensityLando17 
[5780]</v>
      </c>
      <c r="BC32" s="88">
        <f>[2]!obGet([2]!obCall("", BB32, "get",$AV$10))</f>
        <v>4.4632149572953542E-3</v>
      </c>
      <c r="BD32" s="51"/>
      <c r="BE32" s="88" t="str">
        <f>[2]!obCall("expOfIntegratedIntensityLando"&amp;AE32, $W$53, "getExpOfIntegratedIntensity", [2]!obMake("", "int", AE32))</f>
        <v>expOfIntegratedIntensityLando17 
[5718]</v>
      </c>
      <c r="BF32" s="88">
        <f>[2]!obGet([2]!obCall("", BE32, "get",$AV$10))</f>
        <v>1.0020540151997004</v>
      </c>
      <c r="BG32" s="19"/>
      <c r="BT32" s="10"/>
    </row>
    <row r="33" spans="1:114" x14ac:dyDescent="0.3">
      <c r="B33" s="49"/>
      <c r="C33" s="39" t="s">
        <v>35</v>
      </c>
      <c r="D33" s="39"/>
      <c r="E33" s="18"/>
      <c r="F33" s="39" t="s">
        <v>34</v>
      </c>
      <c r="G33" s="18"/>
      <c r="H33" s="65"/>
      <c r="K33" s="17"/>
      <c r="L33" s="39" t="s">
        <v>35</v>
      </c>
      <c r="M33" s="18"/>
      <c r="N33" s="38" t="s">
        <v>35</v>
      </c>
      <c r="O33" s="109"/>
      <c r="P33" s="110"/>
      <c r="Q33" s="19"/>
      <c r="S33" s="17"/>
      <c r="T33" s="37" t="str">
        <f>[2]!obMake("cbConditionalFairValueProcess", "main.net.finmath.antonsporrer.masterthesis.montecarlo.product.CouponBondConditionalFairValueProcess", T27:T30 )</f>
        <v>cbConditionalFairValueProcess 
[5276]</v>
      </c>
      <c r="U33" s="18"/>
      <c r="V33" s="54">
        <v>7</v>
      </c>
      <c r="W33" s="55">
        <v>1</v>
      </c>
      <c r="X33" s="105">
        <v>1</v>
      </c>
      <c r="Y33" s="19"/>
      <c r="AD33" s="24"/>
      <c r="AE33" s="88">
        <v>18</v>
      </c>
      <c r="AF33" s="88">
        <f>[2]!obGet([2]!obCall("",$AE$10, "getTime",[2]!obMake("", "int", AE33)))</f>
        <v>1.8</v>
      </c>
      <c r="AG33" s="51"/>
      <c r="AH33" s="88" t="str">
        <f>[2]!obCall("underlyingModelFromNPVAndDefault"&amp;AE33, $AH$10, "getUnderlying",  [2]!obMake("", "int", AE33), [2]!obMake("","int", 0))</f>
        <v>underlyingModelFromNPVAndDefault18 
[8203]</v>
      </c>
      <c r="AI33" s="88">
        <f>[2]!obGet([2]!obCall("",AH33,"get", $AV$10))</f>
        <v>-0.11352499279405411</v>
      </c>
      <c r="AJ33" s="51"/>
      <c r="AK33" s="88" t="str">
        <f>[2]!obCall("numeraireFromNPVAndDefaultCorr"&amp;AE33, $T$54, "getNumeraire",  [2]!obMake("", "int", AE33))</f>
        <v>numeraireFromNPVAndDefaultCorr18 
[6658]</v>
      </c>
      <c r="AL33" s="88">
        <f>[2]!obGet([2]!obCall("",AK33,"get", $AV$10))</f>
        <v>0.96166244429591474</v>
      </c>
      <c r="AM33" s="18"/>
      <c r="AN33" s="88" t="str">
        <f>[2]!obCall("zcbondFairPrice"&amp;AE33, $AN$10, "getZeroCouponBond", [2]!obMake("", "double",AF33), [2]!obMake("", "double", $AF$115))</f>
        <v>zcbondFairPrice18 
[8813]</v>
      </c>
      <c r="AO33" s="88">
        <f>[2]!obGet([2]!obCall("", AN33, "get",$AV$10))</f>
        <v>1.7851828376290457</v>
      </c>
      <c r="AP33" s="51"/>
      <c r="AQ33" s="88" t="str">
        <f>[2]!obCall("couponBondPrice"&amp;AE33,  $AH$10,"getFairValue", [2]!obMake("","int",AE33) )</f>
        <v>couponBondPrice18 
[8169]</v>
      </c>
      <c r="AR33" s="88">
        <f>[2]!obGet([2]!obCall("",  AQ33,"get", $AV$10))</f>
        <v>14.491400892666068</v>
      </c>
      <c r="AS33" s="51"/>
      <c r="AT33" s="88">
        <f t="shared" si="0"/>
        <v>15.069113885669111</v>
      </c>
      <c r="AU33" s="18"/>
      <c r="AV33" s="88" t="str">
        <f>[2]!obCall("intensityCorrelation"&amp;AE33, $T$54, "getIntensity", [2]!obMake("", "int", AE33))</f>
        <v>intensityCorrelation18 
[7518]</v>
      </c>
      <c r="AW33" s="88">
        <f>[2]!obGet([2]!obCall("", AV33, "get",$AV$10))</f>
        <v>9.2265030131601436E-3</v>
      </c>
      <c r="AX33" s="51"/>
      <c r="AY33" s="88" t="str">
        <f>[2]!obCall("expOfIntegratedIntensityCorrelation"&amp;AE33, $T$54, "getExpOfIntegratedIntensity", [2]!obMake("", "int", AE33))</f>
        <v>expOfIntegratedIntensityCorrelation18 
[6798]</v>
      </c>
      <c r="AZ33" s="88">
        <f>[2]!obGet([2]!obCall("", AY33, "get",$AV$10))</f>
        <v>1.0117708113396708</v>
      </c>
      <c r="BA33" s="18"/>
      <c r="BB33" s="88" t="str">
        <f>[2]!obCall("intensityLando"&amp;AE33, $W$53, "getIntensity", [2]!obMake("", "int", AE33))</f>
        <v>intensityLando18 
[5608]</v>
      </c>
      <c r="BC33" s="88">
        <f>[2]!obGet([2]!obCall("", BB33, "get",$AV$10))</f>
        <v>6.7834884269217591E-3</v>
      </c>
      <c r="BD33" s="51"/>
      <c r="BE33" s="88" t="str">
        <f>[2]!obCall("expOfIntegratedIntensityLando"&amp;AE33, $W$53, "getExpOfIntegratedIntensity", [2]!obMake("", "int", AE33))</f>
        <v>expOfIntegratedIntensityLando18 
[5576]</v>
      </c>
      <c r="BF33" s="88">
        <f>[2]!obGet([2]!obCall("", BE33, "get",$AV$10))</f>
        <v>1.0026176638787807</v>
      </c>
      <c r="BG33" s="19"/>
      <c r="BT33" s="10"/>
    </row>
    <row r="34" spans="1:114" x14ac:dyDescent="0.3">
      <c r="B34" s="49"/>
      <c r="C34" s="72" t="str">
        <f>[2]!obMake("lossGivenDefault1", "double", D34)</f>
        <v>lossGivenDefault1 
[5247]</v>
      </c>
      <c r="D34" s="100">
        <v>1</v>
      </c>
      <c r="E34" s="18"/>
      <c r="F34" s="73" t="str">
        <f>C34</f>
        <v>lossGivenDefault1 
[5247]</v>
      </c>
      <c r="G34" s="18"/>
      <c r="H34" s="65"/>
      <c r="K34" s="17"/>
      <c r="L34" s="37" t="str">
        <f>L10</f>
        <v>td.initialTime 
[5242]</v>
      </c>
      <c r="M34" s="18"/>
      <c r="N34" s="37" t="str">
        <f>[2]!obMake("initialValue", "double", O34)</f>
        <v>initialValue 
[5267]</v>
      </c>
      <c r="O34" s="111">
        <v>5.0000000000000001E-3</v>
      </c>
      <c r="P34" s="112"/>
      <c r="Q34" s="19"/>
      <c r="S34" s="17"/>
      <c r="T34" s="18"/>
      <c r="U34" s="18"/>
      <c r="V34" s="54">
        <v>8</v>
      </c>
      <c r="W34" s="55">
        <v>1</v>
      </c>
      <c r="X34" s="105">
        <v>1</v>
      </c>
      <c r="Y34" s="19"/>
      <c r="AD34" s="24"/>
      <c r="AE34" s="88">
        <v>19</v>
      </c>
      <c r="AF34" s="88">
        <f>[2]!obGet([2]!obCall("",$AE$10, "getTime",[2]!obMake("", "int", AE34)))</f>
        <v>1.9</v>
      </c>
      <c r="AG34" s="51"/>
      <c r="AH34" s="88" t="str">
        <f>[2]!obCall("underlyingModelFromNPVAndDefault"&amp;AE34, $AH$10, "getUnderlying",  [2]!obMake("", "int", AE34), [2]!obMake("","int", 0))</f>
        <v>underlyingModelFromNPVAndDefault19 
[7889]</v>
      </c>
      <c r="AI34" s="88">
        <f>[2]!obGet([2]!obCall("",AH34,"get", $AV$10))</f>
        <v>-0.1113891633341509</v>
      </c>
      <c r="AJ34" s="51"/>
      <c r="AK34" s="88" t="str">
        <f>[2]!obCall("numeraireFromNPVAndDefaultCorr"&amp;AE34, $T$54, "getNumeraire",  [2]!obMake("", "int", AE34))</f>
        <v>numeraireFromNPVAndDefaultCorr19 
[6813]</v>
      </c>
      <c r="AL34" s="88">
        <f>[2]!obGet([2]!obCall("",AK34,"get", $AV$10))</f>
        <v>0.95229812928146851</v>
      </c>
      <c r="AM34" s="18"/>
      <c r="AN34" s="88" t="str">
        <f>[2]!obCall("zcbondFairPrice"&amp;AE34, $AN$10, "getZeroCouponBond", [2]!obMake("", "double",AF34), [2]!obMake("", "double", $AF$115))</f>
        <v>zcbondFairPrice19 
[8825]</v>
      </c>
      <c r="AO34" s="88">
        <f>[2]!obGet([2]!obCall("", AN34, "get",$AV$10))</f>
        <v>1.7460544906870545</v>
      </c>
      <c r="AP34" s="51"/>
      <c r="AQ34" s="88" t="str">
        <f>[2]!obCall("couponBondPrice"&amp;AE34,  $AH$10,"getFairValue", [2]!obMake("","int",AE34) )</f>
        <v>couponBondPrice19 
[8053]</v>
      </c>
      <c r="AR34" s="88">
        <f>[2]!obGet([2]!obCall("",  AQ34,"get", $AV$10))</f>
        <v>14.240930806495793</v>
      </c>
      <c r="AS34" s="51"/>
      <c r="AT34" s="88">
        <f t="shared" si="0"/>
        <v>14.954277834443413</v>
      </c>
      <c r="AU34" s="18"/>
      <c r="AV34" s="88" t="str">
        <f>[2]!obCall("intensityCorrelation"&amp;AE34, $T$54, "getIntensity", [2]!obMake("", "int", AE34))</f>
        <v>intensityCorrelation19 
[6774]</v>
      </c>
      <c r="AW34" s="88">
        <f>[2]!obGet([2]!obCall("", AV34, "get",$AV$10))</f>
        <v>9.0531859499354949E-3</v>
      </c>
      <c r="AX34" s="51"/>
      <c r="AY34" s="88" t="str">
        <f>[2]!obCall("expOfIntegratedIntensityCorrelation"&amp;AE34, $T$54, "getExpOfIntegratedIntensity", [2]!obMake("", "int", AE34))</f>
        <v>expOfIntegratedIntensityCorrelation19 
[7604]</v>
      </c>
      <c r="AZ34" s="88">
        <f>[2]!obGet([2]!obCall("", AY34, "get",$AV$10))</f>
        <v>1.0126959768553745</v>
      </c>
      <c r="BA34" s="18"/>
      <c r="BB34" s="88" t="str">
        <f>[2]!obCall("intensityLando"&amp;AE34, $W$53, "getIntensity", [2]!obMake("", "int", AE34))</f>
        <v>intensityLando19 
[5746]</v>
      </c>
      <c r="BC34" s="88">
        <f>[2]!obGet([2]!obCall("", BB34, "get",$AV$10))</f>
        <v>1.4907984293454073E-2</v>
      </c>
      <c r="BD34" s="51"/>
      <c r="BE34" s="88" t="str">
        <f>[2]!obCall("expOfIntegratedIntensityLando"&amp;AE34, $W$53, "getExpOfIntegratedIntensity", [2]!obMake("", "int", AE34))</f>
        <v>expOfIntegratedIntensityLando19 
[5658]</v>
      </c>
      <c r="BF34" s="88">
        <f>[2]!obGet([2]!obCall("", BE34, "get",$AV$10))</f>
        <v>1.0037056664668405</v>
      </c>
      <c r="BG34" s="19"/>
      <c r="BT34" s="10"/>
    </row>
    <row r="35" spans="1:114" x14ac:dyDescent="0.3">
      <c r="B35" s="49"/>
      <c r="C35" s="18"/>
      <c r="D35" s="18"/>
      <c r="E35" s="18"/>
      <c r="F35" s="18"/>
      <c r="G35" s="18"/>
      <c r="H35" s="65"/>
      <c r="K35" s="17"/>
      <c r="L35" s="37" t="str">
        <f>L11</f>
        <v>td.numberOfTimeSteps 
[5260]</v>
      </c>
      <c r="M35" s="18"/>
      <c r="N35" s="37" t="str">
        <f>[2]!obMake("kappa","double",O35)</f>
        <v>kappa 
[5244]</v>
      </c>
      <c r="O35" s="111">
        <v>0.05</v>
      </c>
      <c r="P35" s="112"/>
      <c r="Q35" s="19"/>
      <c r="S35" s="17"/>
      <c r="T35" s="18"/>
      <c r="U35" s="18"/>
      <c r="V35" s="54">
        <v>9</v>
      </c>
      <c r="W35" s="55">
        <v>1</v>
      </c>
      <c r="X35" s="105">
        <v>1</v>
      </c>
      <c r="Y35" s="19"/>
      <c r="AD35" s="17"/>
      <c r="AE35" s="88">
        <v>20</v>
      </c>
      <c r="AF35" s="88">
        <f>[2]!obGet([2]!obCall("",$AE$10, "getTime",[2]!obMake("", "int", AE35)))</f>
        <v>2</v>
      </c>
      <c r="AG35" s="51"/>
      <c r="AH35" s="88" t="str">
        <f>[2]!obCall("underlyingModelFromNPVAndDefault"&amp;AE35, $AH$10, "getUnderlying",  [2]!obMake("", "int", AE35), [2]!obMake("","int", 0))</f>
        <v>underlyingModelFromNPVAndDefault20 
[7947]</v>
      </c>
      <c r="AI35" s="88">
        <f>[2]!obGet([2]!obCall("",AH35,"get", $AV$10))</f>
        <v>-0.11714446520106971</v>
      </c>
      <c r="AJ35" s="51"/>
      <c r="AK35" s="88" t="str">
        <f>[2]!obCall("numeraireFromNPVAndDefaultCorr"&amp;AE35, $T$54, "getNumeraire",  [2]!obMake("", "int", AE35))</f>
        <v>numeraireFromNPVAndDefaultCorr20 
[7568]</v>
      </c>
      <c r="AL35" s="88">
        <f>[2]!obGet([2]!obCall("",AK35,"get", $AV$10))</f>
        <v>0.9432636761921469</v>
      </c>
      <c r="AM35" s="18"/>
      <c r="AN35" s="88" t="str">
        <f>[2]!obCall("zcbondFairPrice"&amp;AE35, $AN$10, "getZeroCouponBond", [2]!obMake("", "double",AF35), [2]!obMake("", "double", $AF$115))</f>
        <v>zcbondFairPrice20 
[8582]</v>
      </c>
      <c r="AO35" s="88">
        <f>[2]!obGet([2]!obCall("", AN35, "get",$AV$10))</f>
        <v>1.7995341088422121</v>
      </c>
      <c r="AP35" s="51"/>
      <c r="AQ35" s="88" t="str">
        <f>[2]!obCall("couponBondPrice"&amp;AE35,  $AH$10,"getFairValue", [2]!obMake("","int",AE35) )</f>
        <v>couponBondPrice20 
[8291]</v>
      </c>
      <c r="AR35" s="88">
        <f>[2]!obGet([2]!obCall("",  AQ35,"get", $AV$10))</f>
        <v>14.471170267687334</v>
      </c>
      <c r="AS35" s="51"/>
      <c r="AT35" s="88">
        <f t="shared" si="0"/>
        <v>15.341596027640838</v>
      </c>
      <c r="AU35" s="18"/>
      <c r="AV35" s="88" t="str">
        <f>[2]!obCall("intensityCorrelation"&amp;AE35, $T$54, "getIntensity", [2]!obMake("", "int", AE35))</f>
        <v>intensityCorrelation20 
[6851]</v>
      </c>
      <c r="AW35" s="88">
        <f>[2]!obGet([2]!obCall("", AV35, "get",$AV$10))</f>
        <v>9.3490000820315063E-3</v>
      </c>
      <c r="AX35" s="51"/>
      <c r="AY35" s="88" t="str">
        <f>[2]!obCall("expOfIntegratedIntensityCorrelation"&amp;AE35, $T$54, "getExpOfIntegratedIntensity", [2]!obMake("", "int", AE35))</f>
        <v>expOfIntegratedIntensityCorrelation20 
[7426]</v>
      </c>
      <c r="AZ35" s="88">
        <f>[2]!obGet([2]!obCall("", AY35, "get",$AV$10))</f>
        <v>1.0136281966496541</v>
      </c>
      <c r="BA35" s="18"/>
      <c r="BB35" s="88" t="str">
        <f>[2]!obCall("intensityLando"&amp;AE35, $W$53, "getIntensity", [2]!obMake("", "int", AE35))</f>
        <v>intensityLando20 
[5744]</v>
      </c>
      <c r="BC35" s="88">
        <f>[2]!obGet([2]!obCall("", BB35, "get",$AV$10))</f>
        <v>1.9927796547474126E-2</v>
      </c>
      <c r="BD35" s="51"/>
      <c r="BE35" s="88" t="str">
        <f>[2]!obCall("expOfIntegratedIntensityLando"&amp;AE35, $W$53, "getExpOfIntegratedIntensity", [2]!obMake("", "int", AE35))</f>
        <v>expOfIntegratedIntensityLando20 
[5538]</v>
      </c>
      <c r="BF35" s="88">
        <f>[2]!obGet([2]!obCall("", BE35, "get",$AV$10))</f>
        <v>1.0054554334182089</v>
      </c>
      <c r="BG35" s="19"/>
      <c r="BT35" s="10"/>
    </row>
    <row r="36" spans="1:114" x14ac:dyDescent="0.3">
      <c r="B36" s="49"/>
      <c r="C36" s="48" t="s">
        <v>17</v>
      </c>
      <c r="D36" s="13"/>
      <c r="E36" s="18"/>
      <c r="F36" s="48" t="s">
        <v>17</v>
      </c>
      <c r="G36" s="13"/>
      <c r="H36" s="65"/>
      <c r="K36" s="17"/>
      <c r="L36" s="37" t="str">
        <f>L12</f>
        <v>td.deltaT 
[5253]</v>
      </c>
      <c r="M36" s="18"/>
      <c r="N36" s="37" t="str">
        <f>[2]!obMake("mu","double",O36)</f>
        <v>mu 
[5251]</v>
      </c>
      <c r="O36" s="111">
        <v>5.0000000000000001E-3</v>
      </c>
      <c r="P36" s="112"/>
      <c r="Q36" s="19"/>
      <c r="S36" s="17"/>
      <c r="T36" s="18"/>
      <c r="U36" s="18"/>
      <c r="V36" s="57">
        <v>10</v>
      </c>
      <c r="W36" s="56">
        <v>1</v>
      </c>
      <c r="X36" s="106">
        <v>1</v>
      </c>
      <c r="Y36" s="19"/>
      <c r="AD36" s="17"/>
      <c r="AE36" s="88">
        <v>21</v>
      </c>
      <c r="AF36" s="88">
        <f>[2]!obGet([2]!obCall("",$AE$10, "getTime",[2]!obMake("", "int", AE36)))</f>
        <v>2.1</v>
      </c>
      <c r="AG36" s="51"/>
      <c r="AH36" s="88" t="str">
        <f>[2]!obCall("underlyingModelFromNPVAndDefault"&amp;AE36, $AH$10, "getUnderlying",  [2]!obMake("", "int", AE36), [2]!obMake("","int", 0))</f>
        <v>underlyingModelFromNPVAndDefault21 
[7797]</v>
      </c>
      <c r="AI36" s="88">
        <f>[2]!obGet([2]!obCall("",AH36,"get", $AV$10))</f>
        <v>-0.12538824625366538</v>
      </c>
      <c r="AJ36" s="51"/>
      <c r="AK36" s="88" t="str">
        <f>[2]!obCall("numeraireFromNPVAndDefaultCorr"&amp;AE36, $T$54, "getNumeraire",  [2]!obMake("", "int", AE36))</f>
        <v>numeraireFromNPVAndDefaultCorr21 
[6652]</v>
      </c>
      <c r="AL36" s="88">
        <f>[2]!obGet([2]!obCall("",AK36,"get", $AV$10))</f>
        <v>0.93312977544872477</v>
      </c>
      <c r="AM36" s="18"/>
      <c r="AN36" s="88" t="str">
        <f>[2]!obCall("zcbondFairPrice"&amp;AE36, $AN$10, "getZeroCouponBond", [2]!obMake("", "double",AF36), [2]!obMake("", "double", $AF$115))</f>
        <v>zcbondFairPrice21 
[8488]</v>
      </c>
      <c r="AO36" s="88">
        <f>[2]!obGet([2]!obCall("", AN36, "get",$AV$10))</f>
        <v>1.8826714230669299</v>
      </c>
      <c r="AP36" s="51"/>
      <c r="AQ36" s="88" t="str">
        <f>[2]!obCall("couponBondPrice"&amp;AE36,  $AH$10,"getFairValue", [2]!obMake("","int",AE36) )</f>
        <v>couponBondPrice21 
[7800]</v>
      </c>
      <c r="AR36" s="88">
        <f>[2]!obGet([2]!obCall("",  AQ36,"get", $AV$10))</f>
        <v>13.85147259965732</v>
      </c>
      <c r="AS36" s="51"/>
      <c r="AT36" s="88">
        <f t="shared" si="0"/>
        <v>14.844100964409161</v>
      </c>
      <c r="AU36" s="18"/>
      <c r="AV36" s="88" t="str">
        <f>[2]!obCall("intensityCorrelation"&amp;AE36, $T$54, "getIntensity", [2]!obMake("", "int", AE36))</f>
        <v>intensityCorrelation21 
[7556]</v>
      </c>
      <c r="AW36" s="88">
        <f>[2]!obGet([2]!obCall("", AV36, "get",$AV$10))</f>
        <v>9.8237830492770555E-3</v>
      </c>
      <c r="AX36" s="51"/>
      <c r="AY36" s="88" t="str">
        <f>[2]!obCall("expOfIntegratedIntensityCorrelation"&amp;AE36, $T$54, "getExpOfIntegratedIntensity", [2]!obMake("", "int", AE36))</f>
        <v>expOfIntegratedIntensityCorrelation21 
[7504]</v>
      </c>
      <c r="AZ36" s="88">
        <f>[2]!obGet([2]!obCall("", AY36, "get",$AV$10))</f>
        <v>1.0146003662346257</v>
      </c>
      <c r="BA36" s="18"/>
      <c r="BB36" s="88" t="str">
        <f>[2]!obCall("intensityLando"&amp;AE36, $W$53, "getIntensity", [2]!obMake("", "int", AE36))</f>
        <v>intensityLando21 
[5590]</v>
      </c>
      <c r="BC36" s="88">
        <f>[2]!obGet([2]!obCall("", BB36, "get",$AV$10))</f>
        <v>4.4621517692992885E-3</v>
      </c>
      <c r="BD36" s="51"/>
      <c r="BE36" s="88" t="str">
        <f>[2]!obCall("expOfIntegratedIntensityLando"&amp;AE36, $W$53, "getExpOfIntegratedIntensity", [2]!obMake("", "int", AE36))</f>
        <v>expOfIntegratedIntensityLando21 
[5490]</v>
      </c>
      <c r="BF36" s="88">
        <f>[2]!obGet([2]!obCall("", BE36, "get",$AV$10))</f>
        <v>1.0066823316685751</v>
      </c>
      <c r="BG36" s="19"/>
      <c r="BT36" s="10"/>
    </row>
    <row r="37" spans="1:114" x14ac:dyDescent="0.3">
      <c r="B37" s="49"/>
      <c r="C37" s="73" t="str">
        <f>[2]!obMake("intensityBasedCVA1", "main.net.finmath.antonsporrer.masterthesis.montecarlo.cva.IntensityBasedCVA", C34)</f>
        <v>intensityBasedCVA1 
[5271]</v>
      </c>
      <c r="D37" s="18"/>
      <c r="E37" s="18"/>
      <c r="F37" s="73" t="str">
        <f>[2]!obMake("constraintWorstCaseCVA","main.net.finmath.antonsporrer.masterthesis.montecarlo.cva.ConstrainedWorstCaseCVA", F34)</f>
        <v>constraintWorstCaseCVA 
[5272]</v>
      </c>
      <c r="G37" s="18"/>
      <c r="H37" s="65"/>
      <c r="K37" s="17"/>
      <c r="L37" s="37" t="str">
        <f>L49</f>
        <v>meanReversionArrayHW 
[5262]</v>
      </c>
      <c r="M37" s="18"/>
      <c r="N37" s="37" t="str">
        <f>[2]!obMake("nu","double", O37)</f>
        <v>nu 
[5248]</v>
      </c>
      <c r="O37" s="111">
        <v>1.4999999999999999E-2</v>
      </c>
      <c r="P37" s="112"/>
      <c r="Q37" s="19"/>
      <c r="S37" s="46"/>
      <c r="T37" s="18"/>
      <c r="U37" s="18"/>
      <c r="V37" s="18"/>
      <c r="W37" s="18"/>
      <c r="X37" s="18"/>
      <c r="Y37" s="19"/>
      <c r="AD37" s="17"/>
      <c r="AE37" s="88">
        <v>22</v>
      </c>
      <c r="AF37" s="88">
        <f>[2]!obGet([2]!obCall("",$AE$10, "getTime",[2]!obMake("", "int", AE37)))</f>
        <v>2.1999999999999997</v>
      </c>
      <c r="AG37" s="51"/>
      <c r="AH37" s="88" t="str">
        <f>[2]!obCall("underlyingModelFromNPVAndDefault"&amp;AE37, $AH$10, "getUnderlying",  [2]!obMake("", "int", AE37), [2]!obMake("","int", 0))</f>
        <v>underlyingModelFromNPVAndDefault22 
[7786]</v>
      </c>
      <c r="AI37" s="88">
        <f>[2]!obGet([2]!obCall("",AH37,"get", $AV$10))</f>
        <v>-0.14259409018072619</v>
      </c>
      <c r="AJ37" s="51"/>
      <c r="AK37" s="88" t="str">
        <f>[2]!obCall("numeraireFromNPVAndDefaultCorr"&amp;AE37, $T$54, "getNumeraire",  [2]!obMake("", "int", AE37))</f>
        <v>numeraireFromNPVAndDefaultCorr22 
[7642]</v>
      </c>
      <c r="AL37" s="88">
        <f>[2]!obGet([2]!obCall("",AK37,"get", $AV$10))</f>
        <v>0.9215501522665509</v>
      </c>
      <c r="AM37" s="18"/>
      <c r="AN37" s="88" t="str">
        <f>[2]!obCall("zcbondFairPrice"&amp;AE37, $AN$10, "getZeroCouponBond", [2]!obMake("", "double",AF37), [2]!obMake("", "double", $AF$115))</f>
        <v>zcbondFairPrice22 
[8404]</v>
      </c>
      <c r="AO37" s="88">
        <f>[2]!obGet([2]!obCall("", AN37, "get",$AV$10))</f>
        <v>2.0847358455555431</v>
      </c>
      <c r="AP37" s="51"/>
      <c r="AQ37" s="88" t="str">
        <f>[2]!obCall("couponBondPrice"&amp;AE37,  $AH$10,"getFairValue", [2]!obMake("","int",AE37) )</f>
        <v>couponBondPrice22 
[7970]</v>
      </c>
      <c r="AR37" s="88">
        <f>[2]!obGet([2]!obCall("",  AQ37,"get", $AV$10))</f>
        <v>14.806463794807332</v>
      </c>
      <c r="AS37" s="51"/>
      <c r="AT37" s="88">
        <f t="shared" si="0"/>
        <v>16.06691047512809</v>
      </c>
      <c r="AU37" s="18"/>
      <c r="AV37" s="88" t="str">
        <f>[2]!obCall("intensityCorrelation"&amp;AE37, $T$54, "getIntensity", [2]!obMake("", "int", AE37))</f>
        <v>intensityCorrelation22 
[7679]</v>
      </c>
      <c r="AW37" s="88">
        <f>[2]!obGet([2]!obCall("", AV37, "get",$AV$10))</f>
        <v>1.0604473257300058E-2</v>
      </c>
      <c r="AX37" s="51"/>
      <c r="AY37" s="88" t="str">
        <f>[2]!obCall("expOfIntegratedIntensityCorrelation"&amp;AE37, $T$54, "getExpOfIntegratedIntensity", [2]!obMake("", "int", AE37))</f>
        <v>expOfIntegratedIntensityCorrelation22 
[6941]</v>
      </c>
      <c r="AZ37" s="88">
        <f>[2]!obGet([2]!obCall("", AY37, "get",$AV$10))</f>
        <v>1.015637221489613</v>
      </c>
      <c r="BA37" s="18"/>
      <c r="BB37" s="88" t="str">
        <f>[2]!obCall("intensityLando"&amp;AE37, $W$53, "getIntensity", [2]!obMake("", "int", AE37))</f>
        <v>intensityLando22 
[5572]</v>
      </c>
      <c r="BC37" s="88">
        <f>[2]!obGet([2]!obCall("", BB37, "get",$AV$10))</f>
        <v>5.3007266212085069E-3</v>
      </c>
      <c r="BD37" s="51"/>
      <c r="BE37" s="88" t="str">
        <f>[2]!obCall("expOfIntegratedIntensityLando"&amp;AE37, $W$53, "getExpOfIntegratedIntensity", [2]!obMake("", "int", AE37))</f>
        <v>expOfIntegratedIntensityLando22 
[5824]</v>
      </c>
      <c r="BF37" s="88">
        <f>[2]!obGet([2]!obCall("", BE37, "get",$AV$10))</f>
        <v>1.007173857485582</v>
      </c>
      <c r="BG37" s="19"/>
      <c r="BT37" s="10"/>
    </row>
    <row r="38" spans="1:114" ht="15" thickBot="1" x14ac:dyDescent="0.35">
      <c r="B38" s="49"/>
      <c r="C38" s="18"/>
      <c r="D38" s="18"/>
      <c r="E38" s="18"/>
      <c r="F38" s="18"/>
      <c r="G38" s="18"/>
      <c r="H38" s="65"/>
      <c r="K38" s="17"/>
      <c r="L38" s="37" t="str">
        <f>M49</f>
        <v>volatilitesArrayHW 
[5245]</v>
      </c>
      <c r="M38" s="18"/>
      <c r="N38" s="37" t="str">
        <f>L24</f>
        <v>process 
[5452]</v>
      </c>
      <c r="O38" s="13"/>
      <c r="P38" s="13"/>
      <c r="Q38" s="19"/>
      <c r="S38" s="36"/>
      <c r="T38" s="21"/>
      <c r="U38" s="21"/>
      <c r="V38" s="21"/>
      <c r="W38" s="21"/>
      <c r="X38" s="21"/>
      <c r="Y38" s="22"/>
      <c r="AD38" s="17"/>
      <c r="AE38" s="88">
        <v>23</v>
      </c>
      <c r="AF38" s="88">
        <f>[2]!obGet([2]!obCall("",$AE$10, "getTime",[2]!obMake("", "int", AE38)))</f>
        <v>2.2999999999999998</v>
      </c>
      <c r="AG38" s="51"/>
      <c r="AH38" s="88" t="str">
        <f>[2]!obCall("underlyingModelFromNPVAndDefault"&amp;AE38, $AH$10, "getUnderlying",  [2]!obMake("", "int", AE38), [2]!obMake("","int", 0))</f>
        <v>underlyingModelFromNPVAndDefault23 
[8041]</v>
      </c>
      <c r="AI38" s="88">
        <f>[2]!obGet([2]!obCall("",AH38,"get", $AV$10))</f>
        <v>-0.14185801658587624</v>
      </c>
      <c r="AJ38" s="51"/>
      <c r="AK38" s="88" t="str">
        <f>[2]!obCall("numeraireFromNPVAndDefaultCorr"&amp;AE38, $T$54, "getNumeraire",  [2]!obMake("", "int", AE38))</f>
        <v>numeraireFromNPVAndDefaultCorr23 
[7456]</v>
      </c>
      <c r="AL38" s="88">
        <f>[2]!obGet([2]!obCall("",AK38,"get", $AV$10))</f>
        <v>0.9097593549827887</v>
      </c>
      <c r="AM38" s="18"/>
      <c r="AN38" s="88" t="str">
        <f>[2]!obCall("zcbondFairPrice"&amp;AE38, $AN$10, "getZeroCouponBond", [2]!obMake("", "double",AF38), [2]!obMake("", "double", $AF$115))</f>
        <v>zcbondFairPrice23 
[8422]</v>
      </c>
      <c r="AO38" s="88">
        <f>[2]!obGet([2]!obCall("", AN38, "get",$AV$10))</f>
        <v>2.0536177872280468</v>
      </c>
      <c r="AP38" s="51"/>
      <c r="AQ38" s="88" t="str">
        <f>[2]!obCall("couponBondPrice"&amp;AE38,  $AH$10,"getFairValue", [2]!obMake("","int",AE38) )</f>
        <v>couponBondPrice23 
[7037]</v>
      </c>
      <c r="AR38" s="88">
        <f>[2]!obGet([2]!obCall("",  AQ38,"get", $AV$10))</f>
        <v>14.59815817470877</v>
      </c>
      <c r="AS38" s="51"/>
      <c r="AT38" s="88">
        <f t="shared" si="0"/>
        <v>16.046175392156254</v>
      </c>
      <c r="AU38" s="18"/>
      <c r="AV38" s="88" t="str">
        <f>[2]!obCall("intensityCorrelation"&amp;AE38, $T$54, "getIntensity", [2]!obMake("", "int", AE38))</f>
        <v>intensityCorrelation23 
[6487]</v>
      </c>
      <c r="AW38" s="88">
        <f>[2]!obGet([2]!obCall("", AV38, "get",$AV$10))</f>
        <v>1.059860257197085E-2</v>
      </c>
      <c r="AX38" s="51"/>
      <c r="AY38" s="88" t="str">
        <f>[2]!obCall("expOfIntegratedIntensityCorrelation"&amp;AE38, $T$54, "getExpOfIntegratedIntensity", [2]!obMake("", "int", AE38))</f>
        <v>expOfIntegratedIntensityCorrelation23 
[7408]</v>
      </c>
      <c r="AZ38" s="88">
        <f>[2]!obGet([2]!obCall("", AY38, "get",$AV$10))</f>
        <v>1.0167145240930457</v>
      </c>
      <c r="BA38" s="18"/>
      <c r="BB38" s="88" t="str">
        <f>[2]!obCall("intensityLando"&amp;AE38, $W$53, "getIntensity", [2]!obMake("", "int", AE38))</f>
        <v>intensityLando23 
[5556]</v>
      </c>
      <c r="BC38" s="88">
        <f>[2]!obGet([2]!obCall("", BB38, "get",$AV$10))</f>
        <v>1.7654649382569304E-2</v>
      </c>
      <c r="BD38" s="51"/>
      <c r="BE38" s="88" t="str">
        <f>[2]!obCall("expOfIntegratedIntensityLando"&amp;AE38, $W$53, "getExpOfIntegratedIntensity", [2]!obMake("", "int", AE38))</f>
        <v>expOfIntegratedIntensityLando23 
[5878]</v>
      </c>
      <c r="BF38" s="88">
        <f>[2]!obGet([2]!obCall("", BE38, "get",$AV$10))</f>
        <v>1.0083305238813902</v>
      </c>
      <c r="BG38" s="19"/>
      <c r="BT38" s="10"/>
    </row>
    <row r="39" spans="1:114" x14ac:dyDescent="0.3">
      <c r="B39" s="49"/>
      <c r="C39" s="14" t="s">
        <v>39</v>
      </c>
      <c r="D39" s="23"/>
      <c r="E39" s="18"/>
      <c r="F39" s="14" t="s">
        <v>46</v>
      </c>
      <c r="G39" s="23"/>
      <c r="H39" s="65"/>
      <c r="K39" s="17"/>
      <c r="L39" s="37" t="str">
        <f>N49</f>
        <v>forwardRatesArrayHW 
[5263]</v>
      </c>
      <c r="M39" s="18"/>
      <c r="N39" s="18"/>
      <c r="O39" s="13"/>
      <c r="P39" s="13"/>
      <c r="Q39" s="19"/>
      <c r="S39" s="18"/>
      <c r="T39" s="18"/>
      <c r="U39" s="18"/>
      <c r="V39" s="18"/>
      <c r="AD39" s="17"/>
      <c r="AE39" s="88">
        <v>24</v>
      </c>
      <c r="AF39" s="88">
        <f>[2]!obGet([2]!obCall("",$AE$10, "getTime",[2]!obMake("", "int", AE39)))</f>
        <v>2.4</v>
      </c>
      <c r="AG39" s="51"/>
      <c r="AH39" s="88" t="str">
        <f>[2]!obCall("underlyingModelFromNPVAndDefault"&amp;AE39, $AH$10, "getUnderlying",  [2]!obMake("", "int", AE39), [2]!obMake("","int", 0))</f>
        <v>underlyingModelFromNPVAndDefault24 
[8166]</v>
      </c>
      <c r="AI39" s="88">
        <f>[2]!obGet([2]!obCall("",AH39,"get", $AV$10))</f>
        <v>-0.12899416253345378</v>
      </c>
      <c r="AJ39" s="51"/>
      <c r="AK39" s="88" t="str">
        <f>[2]!obCall("numeraireFromNPVAndDefaultCorr"&amp;AE39, $T$54, "getNumeraire",  [2]!obMake("", "int", AE39))</f>
        <v>numeraireFromNPVAndDefaultCorr24 
[7252]</v>
      </c>
      <c r="AL39" s="88">
        <f>[2]!obGet([2]!obCall("",AK39,"get", $AV$10))</f>
        <v>0.89887443128632838</v>
      </c>
      <c r="AM39" s="18"/>
      <c r="AN39" s="88" t="str">
        <f>[2]!obCall("zcbondFairPrice"&amp;AE39, $AN$10, "getZeroCouponBond", [2]!obMake("", "double",AF39), [2]!obMake("", "double", $AF$115))</f>
        <v>zcbondFairPrice24 
[8446]</v>
      </c>
      <c r="AO39" s="88">
        <f>[2]!obGet([2]!obCall("", AN39, "get",$AV$10))</f>
        <v>1.8738406785303445</v>
      </c>
      <c r="AP39" s="51"/>
      <c r="AQ39" s="88" t="str">
        <f>[2]!obCall("couponBondPrice"&amp;AE39,  $AH$10,"getFairValue", [2]!obMake("","int",AE39) )</f>
        <v>couponBondPrice24 
[7925]</v>
      </c>
      <c r="AR39" s="88">
        <f>[2]!obGet([2]!obCall("",  AQ39,"get", $AV$10))</f>
        <v>13.665644254143876</v>
      </c>
      <c r="AS39" s="51"/>
      <c r="AT39" s="88">
        <f t="shared" si="0"/>
        <v>15.203062606406265</v>
      </c>
      <c r="AU39" s="18"/>
      <c r="AV39" s="88" t="str">
        <f>[2]!obCall("intensityCorrelation"&amp;AE39, $T$54, "getIntensity", [2]!obMake("", "int", AE39))</f>
        <v>intensityCorrelation24 
[6688]</v>
      </c>
      <c r="AW39" s="88">
        <f>[2]!obGet([2]!obCall("", AV39, "get",$AV$10))</f>
        <v>1.0192995827185414E-2</v>
      </c>
      <c r="AX39" s="51"/>
      <c r="AY39" s="88" t="str">
        <f>[2]!obCall("expOfIntegratedIntensityCorrelation"&amp;AE39, $T$54, "getExpOfIntegratedIntensity", [2]!obMake("", "int", AE39))</f>
        <v>expOfIntegratedIntensityCorrelation24 
[7438]</v>
      </c>
      <c r="AZ39" s="88">
        <f>[2]!obGet([2]!obCall("", AY39, "get",$AV$10))</f>
        <v>1.0177720296821706</v>
      </c>
      <c r="BA39" s="18"/>
      <c r="BB39" s="88" t="str">
        <f>[2]!obCall("intensityLando"&amp;AE39, $W$53, "getIntensity", [2]!obMake("", "int", AE39))</f>
        <v>intensityLando24 
[5850]</v>
      </c>
      <c r="BC39" s="88">
        <f>[2]!obGet([2]!obCall("", BB39, "get",$AV$10))</f>
        <v>2.0757961099976657E-2</v>
      </c>
      <c r="BD39" s="51"/>
      <c r="BE39" s="88" t="str">
        <f>[2]!obCall("expOfIntegratedIntensityLando"&amp;AE39, $W$53, "getExpOfIntegratedIntensity", [2]!obMake("", "int", AE39))</f>
        <v>expOfIntegratedIntensityLando24 
[5716]</v>
      </c>
      <c r="BF39" s="88">
        <f>[2]!obGet([2]!obCall("", BE39, "get",$AV$10))</f>
        <v>1.0102690152308986</v>
      </c>
      <c r="BG39" s="19"/>
      <c r="BT39" s="10"/>
    </row>
    <row r="40" spans="1:114" ht="15" thickBot="1" x14ac:dyDescent="0.35">
      <c r="B40" s="49"/>
      <c r="C40" s="17"/>
      <c r="D40" s="19"/>
      <c r="E40" s="18"/>
      <c r="F40" s="17"/>
      <c r="G40" s="19"/>
      <c r="H40" s="65"/>
      <c r="I40" s="18"/>
      <c r="K40" s="17"/>
      <c r="L40" s="37" t="str">
        <f>O12</f>
        <v>numberOfPaths 
[5261]</v>
      </c>
      <c r="M40" s="18"/>
      <c r="N40" s="48" t="s">
        <v>17</v>
      </c>
      <c r="O40" s="58"/>
      <c r="P40" s="59"/>
      <c r="Q40" s="19"/>
      <c r="S40" s="18"/>
      <c r="T40" s="18"/>
      <c r="U40" s="18"/>
      <c r="V40" s="18"/>
      <c r="AD40" s="17"/>
      <c r="AE40" s="88">
        <v>25</v>
      </c>
      <c r="AF40" s="88">
        <f>[2]!obGet([2]!obCall("",$AE$10, "getTime",[2]!obMake("", "int", AE40)))</f>
        <v>2.5</v>
      </c>
      <c r="AG40" s="51"/>
      <c r="AH40" s="88" t="str">
        <f>[2]!obCall("underlyingModelFromNPVAndDefault"&amp;AE40, $AH$10, "getUnderlying",  [2]!obMake("", "int", AE40), [2]!obMake("","int", 0))</f>
        <v>underlyingModelFromNPVAndDefault25 
[8023]</v>
      </c>
      <c r="AI40" s="88">
        <f>[2]!obGet([2]!obCall("",AH40,"get", $AV$10))</f>
        <v>-0.13271022982768665</v>
      </c>
      <c r="AJ40" s="51"/>
      <c r="AK40" s="88" t="str">
        <f>[2]!obCall("numeraireFromNPVAndDefaultCorr"&amp;AE40, $T$54, "getNumeraire",  [2]!obMake("", "int", AE40))</f>
        <v>numeraireFromNPVAndDefaultCorr25 
[6984]</v>
      </c>
      <c r="AL40" s="88">
        <f>[2]!obGet([2]!obCall("",AK40,"get", $AV$10))</f>
        <v>0.88821984574337298</v>
      </c>
      <c r="AM40" s="18"/>
      <c r="AN40" s="88" t="str">
        <f>[2]!obCall("zcbondFairPrice"&amp;AE40, $AN$10, "getZeroCouponBond", [2]!obMake("", "double",AF40), [2]!obMake("", "double", $AF$115))</f>
        <v>zcbondFairPrice25 
[8477]</v>
      </c>
      <c r="AO40" s="88">
        <f>[2]!obGet([2]!obCall("", AN40, "get",$AV$10))</f>
        <v>1.8999792998536209</v>
      </c>
      <c r="AP40" s="51"/>
      <c r="AQ40" s="88" t="str">
        <f>[2]!obCall("couponBondPrice"&amp;AE40,  $AH$10,"getFairValue", [2]!obMake("","int",AE40) )</f>
        <v>couponBondPrice25 
[8044]</v>
      </c>
      <c r="AR40" s="88">
        <f>[2]!obGet([2]!obCall("",  AQ40,"get", $AV$10))</f>
        <v>13.743325767349974</v>
      </c>
      <c r="AS40" s="51"/>
      <c r="AT40" s="88">
        <f t="shared" si="0"/>
        <v>15.472887521273348</v>
      </c>
      <c r="AU40" s="18"/>
      <c r="AV40" s="88" t="str">
        <f>[2]!obCall("intensityCorrelation"&amp;AE40, $T$54, "getIntensity", [2]!obMake("", "int", AE40))</f>
        <v>intensityCorrelation25 
[7576]</v>
      </c>
      <c r="AW40" s="88">
        <f>[2]!obGet([2]!obCall("", AV40, "get",$AV$10))</f>
        <v>1.0501032256902007E-2</v>
      </c>
      <c r="AX40" s="51"/>
      <c r="AY40" s="88" t="str">
        <f>[2]!obCall("expOfIntegratedIntensityCorrelation"&amp;AE40, $T$54, "getExpOfIntegratedIntensity", [2]!obMake("", "int", AE40))</f>
        <v>expOfIntegratedIntensityCorrelation25 
[7202]</v>
      </c>
      <c r="AZ40" s="88">
        <f>[2]!obGet([2]!obCall("", AY40, "get",$AV$10))</f>
        <v>1.0188256648353264</v>
      </c>
      <c r="BA40" s="18"/>
      <c r="BB40" s="88" t="str">
        <f>[2]!obCall("intensityLando"&amp;AE40, $W$53, "getIntensity", [2]!obMake("", "int", AE40))</f>
        <v>intensityLando25 
[5752]</v>
      </c>
      <c r="BC40" s="88">
        <f>[2]!obGet([2]!obCall("", BB40, "get",$AV$10))</f>
        <v>2.0121733658870725E-2</v>
      </c>
      <c r="BD40" s="51"/>
      <c r="BE40" s="88" t="str">
        <f>[2]!obCall("expOfIntegratedIntensityLando"&amp;AE40, $W$53, "getExpOfIntegratedIntensity", [2]!obMake("", "int", AE40))</f>
        <v>expOfIntegratedIntensityLando25 
[5724]</v>
      </c>
      <c r="BF40" s="88">
        <f>[2]!obGet([2]!obCall("", BE40, "get",$AV$10))</f>
        <v>1.0123361015059771</v>
      </c>
      <c r="BG40" s="19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</row>
    <row r="41" spans="1:114" x14ac:dyDescent="0.3">
      <c r="B41" s="49"/>
      <c r="C41" s="76" t="s">
        <v>44</v>
      </c>
      <c r="D41" s="77"/>
      <c r="E41" s="18"/>
      <c r="F41" s="76" t="s">
        <v>44</v>
      </c>
      <c r="G41" s="77"/>
      <c r="H41" s="65"/>
      <c r="I41" s="18"/>
      <c r="K41" s="17"/>
      <c r="L41" s="37" t="str">
        <f>[2]!obMake("hullWhiteCreationHelper",  "test.net.finmath.antonsporrer.masterthesis.montecarlo.HullWhiteCreationHelper",)</f>
        <v>hullWhiteCreationHelper 
[5269]</v>
      </c>
      <c r="M41" s="18"/>
      <c r="N41" s="37" t="str">
        <f>[2]!obMake("cirModel",obLibs&amp;"main.net.finmath.antonsporrer.masterthesis.montecarlo.intensitymodel.CIRModel",N34:N37,L24)</f>
        <v>cirModel 
[5998]</v>
      </c>
      <c r="O41" s="58"/>
      <c r="P41" s="59"/>
      <c r="Q41" s="19"/>
      <c r="S41" s="32"/>
      <c r="T41" s="15"/>
      <c r="U41" s="15"/>
      <c r="V41" s="15"/>
      <c r="W41" s="15"/>
      <c r="X41" s="15"/>
      <c r="Y41" s="23"/>
      <c r="AD41" s="17"/>
      <c r="AE41" s="88">
        <v>26</v>
      </c>
      <c r="AF41" s="88">
        <f>[2]!obGet([2]!obCall("",$AE$10, "getTime",[2]!obMake("", "int", AE41)))</f>
        <v>2.6</v>
      </c>
      <c r="AG41" s="51"/>
      <c r="AH41" s="88" t="str">
        <f>[2]!obCall("underlyingModelFromNPVAndDefault"&amp;AE41, $AH$10, "getUnderlying",  [2]!obMake("", "int", AE41), [2]!obMake("","int", 0))</f>
        <v>underlyingModelFromNPVAndDefault26 
[8196]</v>
      </c>
      <c r="AI41" s="88">
        <f>[2]!obGet([2]!obCall("",AH41,"get", $AV$10))</f>
        <v>-0.12437806505936669</v>
      </c>
      <c r="AJ41" s="51"/>
      <c r="AK41" s="88" t="str">
        <f>[2]!obCall("numeraireFromNPVAndDefaultCorr"&amp;AE41, $T$54, "getNumeraire",  [2]!obMake("", "int", AE41))</f>
        <v>numeraireFromNPVAndDefaultCorr26 
[7627]</v>
      </c>
      <c r="AL41" s="88">
        <f>[2]!obGet([2]!obCall("",AK41,"get", $AV$10))</f>
        <v>0.8779233015322131</v>
      </c>
      <c r="AM41" s="18"/>
      <c r="AN41" s="88" t="str">
        <f>[2]!obCall("zcbondFairPrice"&amp;AE41, $AN$10, "getZeroCouponBond", [2]!obMake("", "double",AF41), [2]!obMake("", "double", $AF$115))</f>
        <v>zcbondFairPrice26 
[8392]</v>
      </c>
      <c r="AO41" s="88">
        <f>[2]!obGet([2]!obCall("", AN41, "get",$AV$10))</f>
        <v>1.7875485116418104</v>
      </c>
      <c r="AP41" s="51"/>
      <c r="AQ41" s="88" t="str">
        <f>[2]!obCall("couponBondPrice"&amp;AE41,  $AH$10,"getFairValue", [2]!obMake("","int",AE41) )</f>
        <v>couponBondPrice26 
[8244]</v>
      </c>
      <c r="AR41" s="88">
        <f>[2]!obGet([2]!obCall("",  AQ41,"get", $AV$10))</f>
        <v>13.148762914343433</v>
      </c>
      <c r="AS41" s="51"/>
      <c r="AT41" s="88">
        <f t="shared" si="0"/>
        <v>14.977120314946982</v>
      </c>
      <c r="AU41" s="18"/>
      <c r="AV41" s="88" t="str">
        <f>[2]!obCall("intensityCorrelation"&amp;AE41, $T$54, "getIntensity", [2]!obMake("", "int", AE41))</f>
        <v>intensityCorrelation26 
[7597]</v>
      </c>
      <c r="AW41" s="88">
        <f>[2]!obGet([2]!obCall("", AV41, "get",$AV$10))</f>
        <v>9.8615139782429698E-3</v>
      </c>
      <c r="AX41" s="51"/>
      <c r="AY41" s="88" t="str">
        <f>[2]!obCall("expOfIntegratedIntensityCorrelation"&amp;AE41, $T$54, "getExpOfIntegratedIntensity", [2]!obMake("", "int", AE41))</f>
        <v>expOfIntegratedIntensityCorrelation26 
[7360]</v>
      </c>
      <c r="AZ41" s="88">
        <f>[2]!obGet([2]!obCall("", AY41, "get",$AV$10))</f>
        <v>1.0198634872986627</v>
      </c>
      <c r="BA41" s="18"/>
      <c r="BB41" s="88" t="str">
        <f>[2]!obCall("intensityLando"&amp;AE41, $W$53, "getIntensity", [2]!obMake("", "int", AE41))</f>
        <v>intensityLando26 
[5856]</v>
      </c>
      <c r="BC41" s="88">
        <f>[2]!obGet([2]!obCall("", BB41, "get",$AV$10))</f>
        <v>1.4195696981277775E-2</v>
      </c>
      <c r="BD41" s="51"/>
      <c r="BE41" s="88" t="str">
        <f>[2]!obCall("expOfIntegratedIntensityLando"&amp;AE41, $W$53, "getExpOfIntegratedIntensity", [2]!obMake("", "int", AE41))</f>
        <v>expOfIntegratedIntensityLando26 
[5838]</v>
      </c>
      <c r="BF41" s="88">
        <f>[2]!obGet([2]!obCall("", BE41, "get",$AV$10))</f>
        <v>1.014074631323735</v>
      </c>
      <c r="BG41" s="19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</row>
    <row r="42" spans="1:114" ht="18" customHeight="1" x14ac:dyDescent="0.5">
      <c r="B42" s="49"/>
      <c r="C42" s="78" t="str">
        <f xml:space="preserve"> [2]!obCall("integrationMethodEnum1_1", "main.net.finmath.antonsporrer.masterthesis.integration.Integration$IntegrationMethod", "valueOf",[2]!obMake("","String", D42))</f>
        <v>integrationMethodEnum1_1 
[5250]</v>
      </c>
      <c r="D42" s="79" t="s">
        <v>22</v>
      </c>
      <c r="E42" s="18"/>
      <c r="F42" s="81" t="str">
        <f>[2]!obMake("penaltyFactorCBCorrIntensity", "double", G42)</f>
        <v>penaltyFactorCBCorrIntensity 
[5268]</v>
      </c>
      <c r="G42" s="101">
        <v>20</v>
      </c>
      <c r="H42" s="65"/>
      <c r="I42" s="18"/>
      <c r="K42" s="17"/>
      <c r="L42" s="18"/>
      <c r="M42" s="18"/>
      <c r="N42" s="18"/>
      <c r="O42" s="18"/>
      <c r="P42" s="18"/>
      <c r="Q42" s="19"/>
      <c r="S42" s="17"/>
      <c r="T42" s="67" t="s">
        <v>50</v>
      </c>
      <c r="U42" s="18"/>
      <c r="V42" s="18"/>
      <c r="W42" s="18"/>
      <c r="X42" s="18"/>
      <c r="Y42" s="19"/>
      <c r="AD42" s="17"/>
      <c r="AE42" s="88">
        <v>27</v>
      </c>
      <c r="AF42" s="88">
        <f>[2]!obGet([2]!obCall("",$AE$10, "getTime",[2]!obMake("", "int", AE42)))</f>
        <v>2.6999999999999997</v>
      </c>
      <c r="AG42" s="51"/>
      <c r="AH42" s="88" t="str">
        <f>[2]!obCall("underlyingModelFromNPVAndDefault"&amp;AE42, $AH$10, "getUnderlying",  [2]!obMake("", "int", AE42), [2]!obMake("","int", 0))</f>
        <v>underlyingModelFromNPVAndDefault27 
[7125]</v>
      </c>
      <c r="AI42" s="88">
        <f>[2]!obGet([2]!obCall("",AH42,"get", $AV$10))</f>
        <v>-0.13055562638066454</v>
      </c>
      <c r="AJ42" s="51"/>
      <c r="AK42" s="88" t="str">
        <f>[2]!obCall("numeraireFromNPVAndDefaultCorr"&amp;AE42, $T$54, "getNumeraire",  [2]!obMake("", "int", AE42))</f>
        <v>numeraireFromNPVAndDefaultCorr27 
[7654]</v>
      </c>
      <c r="AL42" s="88">
        <f>[2]!obGet([2]!obCall("",AK42,"get", $AV$10))</f>
        <v>0.86764184696096547</v>
      </c>
      <c r="AM42" s="18"/>
      <c r="AN42" s="88" t="str">
        <f>[2]!obCall("zcbondFairPrice"&amp;AE42, $AN$10, "getZeroCouponBond", [2]!obMake("", "double",AF42), [2]!obMake("", "double", $AF$115))</f>
        <v>zcbondFairPrice27 
[8891]</v>
      </c>
      <c r="AO42" s="88">
        <f>[2]!obGet([2]!obCall("", AN42, "get",$AV$10))</f>
        <v>1.8399790872959603</v>
      </c>
      <c r="AP42" s="51"/>
      <c r="AQ42" s="88" t="str">
        <f>[2]!obCall("couponBondPrice"&amp;AE42,  $AH$10,"getFairValue", [2]!obMake("","int",AE42) )</f>
        <v>couponBondPrice27 
[7903]</v>
      </c>
      <c r="AR42" s="88">
        <f>[2]!obGet([2]!obCall("",  AQ42,"get", $AV$10))</f>
        <v>13.353681800593977</v>
      </c>
      <c r="AS42" s="51"/>
      <c r="AT42" s="88">
        <f t="shared" si="0"/>
        <v>15.390776559898624</v>
      </c>
      <c r="AU42" s="18"/>
      <c r="AV42" s="88" t="str">
        <f>[2]!obCall("intensityCorrelation"&amp;AE42, $T$54, "getIntensity", [2]!obMake("", "int", AE42))</f>
        <v>intensityCorrelation27 
[7636]</v>
      </c>
      <c r="AW42" s="88">
        <f>[2]!obGet([2]!obCall("", AV42, "get",$AV$10))</f>
        <v>9.9382918022697508E-3</v>
      </c>
      <c r="AX42" s="51"/>
      <c r="AY42" s="88" t="str">
        <f>[2]!obCall("expOfIntegratedIntensityCorrelation"&amp;AE42, $T$54, "getExpOfIntegratedIntensity", [2]!obMake("", "int", AE42))</f>
        <v>expOfIntegratedIntensityCorrelation27 
[6654]</v>
      </c>
      <c r="AZ42" s="88">
        <f>[2]!obGet([2]!obCall("", AY42, "get",$AV$10))</f>
        <v>1.0208736421864821</v>
      </c>
      <c r="BA42" s="18"/>
      <c r="BB42" s="88" t="str">
        <f>[2]!obCall("intensityLando"&amp;AE42, $W$53, "getIntensity", [2]!obMake("", "int", AE42))</f>
        <v>intensityLando27 
[5844]</v>
      </c>
      <c r="BC42" s="88">
        <f>[2]!obGet([2]!obCall("", BB42, "get",$AV$10))</f>
        <v>1.5477588248275817E-2</v>
      </c>
      <c r="BD42" s="51"/>
      <c r="BE42" s="88" t="str">
        <f>[2]!obCall("expOfIntegratedIntensityLando"&amp;AE42, $W$53, "getExpOfIntegratedIntensity", [2]!obMake("", "int", AE42))</f>
        <v>expOfIntegratedIntensityLando27 
[5784]</v>
      </c>
      <c r="BF42" s="88">
        <f>[2]!obGet([2]!obCall("", BE42, "get",$AV$10))</f>
        <v>1.015580294285668</v>
      </c>
      <c r="BG42" s="26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</row>
    <row r="43" spans="1:114" x14ac:dyDescent="0.3">
      <c r="B43" s="49"/>
      <c r="C43" s="17"/>
      <c r="D43" s="26"/>
      <c r="E43" s="18"/>
      <c r="F43" s="17"/>
      <c r="G43" s="19"/>
      <c r="H43" s="65"/>
      <c r="I43" s="18"/>
      <c r="K43" s="17"/>
      <c r="L43" s="48" t="s">
        <v>17</v>
      </c>
      <c r="M43" s="18"/>
      <c r="N43" s="18"/>
      <c r="O43" s="18"/>
      <c r="P43" s="18"/>
      <c r="Q43" s="19"/>
      <c r="S43" s="17"/>
      <c r="T43" s="18"/>
      <c r="U43" s="18"/>
      <c r="V43" s="18"/>
      <c r="W43" s="18"/>
      <c r="X43" s="18"/>
      <c r="Y43" s="19"/>
      <c r="AD43" s="17"/>
      <c r="AE43" s="88">
        <v>28</v>
      </c>
      <c r="AF43" s="88">
        <f>[2]!obGet([2]!obCall("",$AE$10, "getTime",[2]!obMake("", "int", AE43)))</f>
        <v>2.8</v>
      </c>
      <c r="AG43" s="51"/>
      <c r="AH43" s="88" t="str">
        <f>[2]!obCall("underlyingModelFromNPVAndDefault"&amp;AE43, $AH$10, "getUnderlying",  [2]!obMake("", "int", AE43), [2]!obMake("","int", 0))</f>
        <v>underlyingModelFromNPVAndDefault28 
[7804]</v>
      </c>
      <c r="AI43" s="88">
        <f>[2]!obGet([2]!obCall("",AH43,"get", $AV$10))</f>
        <v>-0.13919766807720721</v>
      </c>
      <c r="AJ43" s="51"/>
      <c r="AK43" s="88" t="str">
        <f>[2]!obCall("numeraireFromNPVAndDefaultCorr"&amp;AE43, $T$54, "getNumeraire",  [2]!obMake("", "int", AE43))</f>
        <v>numeraireFromNPVAndDefaultCorr28 
[6978]</v>
      </c>
      <c r="AL43" s="88">
        <f>[2]!obGet([2]!obCall("",AK43,"get", $AV$10))</f>
        <v>0.85728562111867146</v>
      </c>
      <c r="AM43" s="18"/>
      <c r="AN43" s="88" t="str">
        <f>[2]!obCall("zcbondFairPrice"&amp;AE43, $AN$10, "getZeroCouponBond", [2]!obMake("", "double",AF43), [2]!obMake("", "double", $AF$115))</f>
        <v>zcbondFairPrice28 
[8494]</v>
      </c>
      <c r="AO43" s="88">
        <f>[2]!obGet([2]!obCall("", AN43, "get",$AV$10))</f>
        <v>1.9207551212352187</v>
      </c>
      <c r="AP43" s="51"/>
      <c r="AQ43" s="88" t="str">
        <f>[2]!obCall("couponBondPrice"&amp;AE43,  $AH$10,"getFairValue", [2]!obMake("","int",AE43) )</f>
        <v>couponBondPrice28 
[7932]</v>
      </c>
      <c r="AR43" s="88">
        <f>[2]!obGet([2]!obCall("",  AQ43,"get", $AV$10))</f>
        <v>13.684067884685533</v>
      </c>
      <c r="AS43" s="51"/>
      <c r="AT43" s="88">
        <f t="shared" si="0"/>
        <v>15.962087252588235</v>
      </c>
      <c r="AU43" s="18"/>
      <c r="AV43" s="88" t="str">
        <f>[2]!obCall("intensityCorrelation"&amp;AE43, $T$54, "getIntensity", [2]!obMake("", "int", AE43))</f>
        <v>intensityCorrelation28 
[7303]</v>
      </c>
      <c r="AW43" s="88">
        <f>[2]!obGet([2]!obCall("", AV43, "get",$AV$10))</f>
        <v>1.0190497506473731E-2</v>
      </c>
      <c r="AX43" s="51"/>
      <c r="AY43" s="88" t="str">
        <f>[2]!obCall("expOfIntegratedIntensityCorrelation"&amp;AE43, $T$54, "getExpOfIntegratedIntensity", [2]!obMake("", "int", AE43))</f>
        <v>expOfIntegratedIntensityCorrelation28 
[7312]</v>
      </c>
      <c r="AZ43" s="88">
        <f>[2]!obGet([2]!obCall("", AY43, "get",$AV$10))</f>
        <v>1.0219016069145683</v>
      </c>
      <c r="BA43" s="18"/>
      <c r="BB43" s="88" t="str">
        <f>[2]!obCall("intensityLando"&amp;AE43, $W$53, "getIntensity", [2]!obMake("", "int", AE43))</f>
        <v>intensityLando28 
[5762]</v>
      </c>
      <c r="BC43" s="88">
        <f>[2]!obGet([2]!obCall("", BB43, "get",$AV$10))</f>
        <v>1.3093612190405106E-2</v>
      </c>
      <c r="BD43" s="51"/>
      <c r="BE43" s="88" t="str">
        <f>[2]!obCall("expOfIntegratedIntensityLando"&amp;AE43, $W$53, "getExpOfIntegratedIntensity", [2]!obMake("", "int", AE43))</f>
        <v>expOfIntegratedIntensityLando28 
[5536]</v>
      </c>
      <c r="BF43" s="88">
        <f>[2]!obGet([2]!obCall("", BE43, "get",$AV$10))</f>
        <v>1.017032148476666</v>
      </c>
      <c r="BG43" s="26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</row>
    <row r="44" spans="1:114" x14ac:dyDescent="0.3">
      <c r="A44" s="12"/>
      <c r="B44" s="49"/>
      <c r="C44" s="76" t="s">
        <v>49</v>
      </c>
      <c r="D44" s="77"/>
      <c r="E44" s="18"/>
      <c r="F44" s="17"/>
      <c r="G44" s="19"/>
      <c r="H44" s="65"/>
      <c r="I44" s="18"/>
      <c r="K44" s="17"/>
      <c r="L44" s="37" t="str">
        <f>[2]!obCall("hullWhiteModel",L41,"createHullWhiteModel",L34,L35,L36,L37:L39, L40)</f>
        <v>hullWhiteModel 
[5273]</v>
      </c>
      <c r="M44" s="18"/>
      <c r="N44" s="18"/>
      <c r="O44" s="18"/>
      <c r="P44" s="18"/>
      <c r="Q44" s="19"/>
      <c r="S44" s="17"/>
      <c r="T44" s="25" t="s">
        <v>30</v>
      </c>
      <c r="U44" s="18"/>
      <c r="V44" s="18"/>
      <c r="W44" s="25" t="s">
        <v>31</v>
      </c>
      <c r="X44" s="18"/>
      <c r="Y44" s="19"/>
      <c r="AD44" s="17"/>
      <c r="AE44" s="88">
        <v>29</v>
      </c>
      <c r="AF44" s="88">
        <f>[2]!obGet([2]!obCall("",$AE$10, "getTime",[2]!obMake("", "int", AE44)))</f>
        <v>2.9</v>
      </c>
      <c r="AG44" s="51"/>
      <c r="AH44" s="88" t="str">
        <f>[2]!obCall("underlyingModelFromNPVAndDefault"&amp;AE44, $AH$10, "getUnderlying",  [2]!obMake("", "int", AE44), [2]!obMake("","int", 0))</f>
        <v>underlyingModelFromNPVAndDefault29 
[8133]</v>
      </c>
      <c r="AI44" s="88">
        <f>[2]!obGet([2]!obCall("",AH44,"get", $AV$10))</f>
        <v>-0.14720892661141882</v>
      </c>
      <c r="AJ44" s="51"/>
      <c r="AK44" s="88" t="str">
        <f>[2]!obCall("numeraireFromNPVAndDefaultCorr"&amp;AE44, $T$54, "getNumeraire",  [2]!obMake("", "int", AE44))</f>
        <v>numeraireFromNPVAndDefaultCorr29 
[7616]</v>
      </c>
      <c r="AL44" s="88">
        <f>[2]!obGet([2]!obCall("",AK44,"get", $AV$10))</f>
        <v>0.84642779703011894</v>
      </c>
      <c r="AM44" s="18"/>
      <c r="AN44" s="88" t="str">
        <f>[2]!obCall("zcbondFairPrice"&amp;AE44, $AN$10, "getZeroCouponBond", [2]!obMake("", "double",AF44), [2]!obMake("", "double", $AF$115))</f>
        <v>zcbondFairPrice29 
[8452]</v>
      </c>
      <c r="AO44" s="88">
        <f>[2]!obGet([2]!obCall("", AN44, "get",$AV$10))</f>
        <v>1.9951421991317002</v>
      </c>
      <c r="AP44" s="51"/>
      <c r="AQ44" s="88" t="str">
        <f>[2]!obCall("couponBondPrice"&amp;AE44,  $AH$10,"getFairValue", [2]!obMake("","int",AE44) )</f>
        <v>couponBondPrice29 
[7121]</v>
      </c>
      <c r="AR44" s="88">
        <f>[2]!obGet([2]!obCall("",  AQ44,"get", $AV$10))</f>
        <v>13.972534047816243</v>
      </c>
      <c r="AS44" s="51"/>
      <c r="AT44" s="88">
        <f t="shared" si="0"/>
        <v>16.507650264844798</v>
      </c>
      <c r="AU44" s="18"/>
      <c r="AV44" s="88" t="str">
        <f>[2]!obCall("intensityCorrelation"&amp;AE44, $T$54, "getIntensity", [2]!obMake("", "int", AE44))</f>
        <v>intensityCorrelation29 
[7294]</v>
      </c>
      <c r="AW44" s="88">
        <f>[2]!obGet([2]!obCall("", AV44, "get",$AV$10))</f>
        <v>1.0678534553768935E-2</v>
      </c>
      <c r="AX44" s="51"/>
      <c r="AY44" s="88" t="str">
        <f>[2]!obCall("expOfIntegratedIntensityCorrelation"&amp;AE44, $T$54, "getExpOfIntegratedIntensity", [2]!obMake("", "int", AE44))</f>
        <v>expOfIntegratedIntensityCorrelation29 
[6494]</v>
      </c>
      <c r="AZ44" s="88">
        <f>[2]!obGet([2]!obCall("", AY44, "get",$AV$10))</f>
        <v>1.0229684682967346</v>
      </c>
      <c r="BA44" s="18"/>
      <c r="BB44" s="88" t="str">
        <f>[2]!obCall("intensityLando"&amp;AE44, $W$53, "getIntensity", [2]!obMake("", "int", AE44))</f>
        <v>intensityLando29 
[5872]</v>
      </c>
      <c r="BC44" s="88">
        <f>[2]!obGet([2]!obCall("", BB44, "get",$AV$10))</f>
        <v>8.7265352994880599E-3</v>
      </c>
      <c r="BD44" s="51"/>
      <c r="BE44" s="88" t="str">
        <f>[2]!obCall("expOfIntegratedIntensityLando"&amp;AE44, $W$53, "getExpOfIntegratedIntensity", [2]!obMake("", "int", AE44))</f>
        <v>expOfIntegratedIntensityLando29 
[5644]</v>
      </c>
      <c r="BF44" s="88">
        <f>[2]!obGet([2]!obCall("", BE44, "get",$AV$10))</f>
        <v>1.0181423435561399</v>
      </c>
      <c r="BG44" s="26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</row>
    <row r="45" spans="1:114" x14ac:dyDescent="0.3">
      <c r="A45" s="10"/>
      <c r="B45" s="49"/>
      <c r="C45" s="83" t="str">
        <f>[2]!obCall("cvaRandomVariable1_1", C37, "getCVA", T54, C42  )</f>
        <v>cvaRandomVariable1_1 
[6510]</v>
      </c>
      <c r="D45" s="19"/>
      <c r="E45" s="18"/>
      <c r="F45" s="17"/>
      <c r="G45" s="19"/>
      <c r="H45" s="65"/>
      <c r="I45" s="18"/>
      <c r="K45" s="17"/>
      <c r="L45" s="18"/>
      <c r="M45" s="18"/>
      <c r="N45" s="18"/>
      <c r="O45" s="18"/>
      <c r="P45" s="18"/>
      <c r="Q45" s="19"/>
      <c r="S45" s="17"/>
      <c r="T45" s="18"/>
      <c r="U45" s="18"/>
      <c r="V45" s="18"/>
      <c r="W45" s="18"/>
      <c r="X45" s="18"/>
      <c r="Y45" s="19"/>
      <c r="AD45" s="17"/>
      <c r="AE45" s="88">
        <v>30</v>
      </c>
      <c r="AF45" s="88">
        <f>[2]!obGet([2]!obCall("",$AE$10, "getTime",[2]!obMake("", "int", AE45)))</f>
        <v>3</v>
      </c>
      <c r="AG45" s="51"/>
      <c r="AH45" s="88" t="str">
        <f>[2]!obCall("underlyingModelFromNPVAndDefault"&amp;AE45, $AH$10, "getUnderlying",  [2]!obMake("", "int", AE45), [2]!obMake("","int", 0))</f>
        <v>underlyingModelFromNPVAndDefault30 
[8000]</v>
      </c>
      <c r="AI45" s="88">
        <f>[2]!obGet([2]!obCall("",AH45,"get", $AV$10))</f>
        <v>-0.13018335740172671</v>
      </c>
      <c r="AJ45" s="51"/>
      <c r="AK45" s="88" t="str">
        <f>[2]!obCall("numeraireFromNPVAndDefaultCorr"&amp;AE45, $T$54, "getNumeraire",  [2]!obMake("", "int", AE45))</f>
        <v>numeraireFromNPVAndDefaultCorr30 
[6519]</v>
      </c>
      <c r="AL45" s="88">
        <f>[2]!obGet([2]!obCall("",AK45,"get", $AV$10))</f>
        <v>0.83634815018303899</v>
      </c>
      <c r="AM45" s="18"/>
      <c r="AN45" s="88" t="str">
        <f>[2]!obCall("zcbondFairPrice"&amp;AE45, $AN$10, "getZeroCouponBond", [2]!obMake("", "double",AF45), [2]!obMake("", "double", $AF$115))</f>
        <v>zcbondFairPrice30 
[8788]</v>
      </c>
      <c r="AO45" s="88">
        <f>[2]!obGet([2]!obCall("", AN45, "get",$AV$10))</f>
        <v>1.7855403615195968</v>
      </c>
      <c r="AP45" s="51"/>
      <c r="AQ45" s="88" t="str">
        <f>[2]!obCall("couponBondPrice"&amp;AE45,  $AH$10,"getFairValue", [2]!obMake("","int",AE45) )</f>
        <v>couponBondPrice30 
[8110]</v>
      </c>
      <c r="AR45" s="88">
        <f>[2]!obGet([2]!obCall("",  AQ45,"get", $AV$10))</f>
        <v>12.945478748107163</v>
      </c>
      <c r="AS45" s="51"/>
      <c r="AT45" s="88">
        <f xml:space="preserve"> MAX( ($AL$15 * AR45/AL45 ), 0 )</f>
        <v>15.478576410163615</v>
      </c>
      <c r="AU45" s="18"/>
      <c r="AV45" s="88" t="str">
        <f>[2]!obCall("intensityCorrelation"&amp;AE45, $T$54, "getIntensity", [2]!obMake("", "int", AE45))</f>
        <v>intensityCorrelation30 
[7694]</v>
      </c>
      <c r="AW45" s="88">
        <f>[2]!obGet([2]!obCall("", AV45, "get",$AV$10))</f>
        <v>9.4466216641590078E-3</v>
      </c>
      <c r="AX45" s="51"/>
      <c r="AY45" s="88" t="str">
        <f>[2]!obCall("expOfIntegratedIntensityCorrelation"&amp;AE45, $T$54, "getExpOfIntegratedIntensity", [2]!obMake("", "int", AE45))</f>
        <v>expOfIntegratedIntensityCorrelation30 
[6855]</v>
      </c>
      <c r="AZ45" s="88">
        <f>[2]!obGet([2]!obCall("", AY45, "get",$AV$10))</f>
        <v>1.0239983563878254</v>
      </c>
      <c r="BA45" s="18"/>
      <c r="BB45" s="88" t="str">
        <f>[2]!obCall("intensityLando"&amp;AE45, $W$53, "getIntensity", [2]!obMake("", "int", AE45))</f>
        <v>intensityLando30 
[5534]</v>
      </c>
      <c r="BC45" s="88">
        <f>[2]!obGet([2]!obCall("", BB45, "get",$AV$10))</f>
        <v>1.9608864360258646E-2</v>
      </c>
      <c r="BD45" s="51"/>
      <c r="BE45" s="88" t="str">
        <f>[2]!obCall("expOfIntegratedIntensityLando"&amp;AE45, $W$53, "getExpOfIntegratedIntensity", [2]!obMake("", "int", AE45))</f>
        <v>expOfIntegratedIntensityLando30 
[5678]</v>
      </c>
      <c r="BF45" s="88">
        <f>[2]!obGet([2]!obCall("", BE45, "get",$AV$10))</f>
        <v>1.0195858393762196</v>
      </c>
      <c r="BG45" s="26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</row>
    <row r="46" spans="1:114" x14ac:dyDescent="0.3">
      <c r="B46" s="49"/>
      <c r="C46" s="17"/>
      <c r="D46" s="19"/>
      <c r="E46" s="18"/>
      <c r="F46" s="17"/>
      <c r="G46" s="19"/>
      <c r="H46" s="65"/>
      <c r="I46" s="18"/>
      <c r="K46" s="17"/>
      <c r="L46" s="18"/>
      <c r="M46" s="18"/>
      <c r="N46" s="18"/>
      <c r="O46" s="18"/>
      <c r="P46" s="18"/>
      <c r="Q46" s="19"/>
      <c r="S46" s="17"/>
      <c r="T46" s="40" t="s">
        <v>35</v>
      </c>
      <c r="U46" s="41"/>
      <c r="V46" s="18"/>
      <c r="W46" s="39" t="s">
        <v>35</v>
      </c>
      <c r="X46" s="13"/>
      <c r="Y46" s="19"/>
      <c r="AD46" s="17"/>
      <c r="AE46" s="88">
        <v>31</v>
      </c>
      <c r="AF46" s="88">
        <f>[2]!obGet([2]!obCall("",$AE$10, "getTime",[2]!obMake("", "int", AE46)))</f>
        <v>3.1</v>
      </c>
      <c r="AG46" s="51"/>
      <c r="AH46" s="88" t="str">
        <f>[2]!obCall("underlyingModelFromNPVAndDefault"&amp;AE46, $AH$10, "getUnderlying",  [2]!obMake("", "int", AE46), [2]!obMake("","int", 0))</f>
        <v>underlyingModelFromNPVAndDefault31 
[7918]</v>
      </c>
      <c r="AI46" s="88">
        <f>[2]!obGet([2]!obCall("",AH46,"get", $AV$10))</f>
        <v>-0.13207788160854092</v>
      </c>
      <c r="AJ46" s="51"/>
      <c r="AK46" s="88" t="str">
        <f>[2]!obCall("numeraireFromNPVAndDefaultCorr"&amp;AE46, $T$54, "getNumeraire",  [2]!obMake("", "int", AE46))</f>
        <v>numeraireFromNPVAndDefaultCorr31 
[7660]</v>
      </c>
      <c r="AL46" s="88">
        <f>[2]!obGet([2]!obCall("",AK46,"get", $AV$10))</f>
        <v>0.82686080514330873</v>
      </c>
      <c r="AM46" s="18"/>
      <c r="AN46" s="88" t="str">
        <f>[2]!obCall("zcbondFairPrice"&amp;AE46, $AN$10, "getZeroCouponBond", [2]!obMake("", "double",AF46), [2]!obMake("", "double", $AF$115))</f>
        <v>zcbondFairPrice31 
[8536]</v>
      </c>
      <c r="AO46" s="88">
        <f>[2]!obGet([2]!obCall("", AN46, "get",$AV$10))</f>
        <v>1.7891155942413617</v>
      </c>
      <c r="AP46" s="51"/>
      <c r="AQ46" s="88" t="str">
        <f>[2]!obCall("couponBondPrice"&amp;AE46,  $AH$10,"getFairValue", [2]!obMake("","int",AE46) )</f>
        <v>couponBondPrice31 
[8319]</v>
      </c>
      <c r="AR46" s="88">
        <f>[2]!obGet([2]!obCall("",  AQ46,"get", $AV$10))</f>
        <v>11.922793617687198</v>
      </c>
      <c r="AS46" s="51"/>
      <c r="AT46" s="88">
        <f t="shared" si="0"/>
        <v>14.419347904174487</v>
      </c>
      <c r="AU46" s="18"/>
      <c r="AV46" s="88" t="str">
        <f>[2]!obCall("intensityCorrelation"&amp;AE46, $T$54, "getIntensity", [2]!obMake("", "int", AE46))</f>
        <v>intensityCorrelation31 
[7390]</v>
      </c>
      <c r="AW46" s="88">
        <f>[2]!obGet([2]!obCall("", AV46, "get",$AV$10))</f>
        <v>9.2159382303758034E-3</v>
      </c>
      <c r="AX46" s="51"/>
      <c r="AY46" s="88" t="str">
        <f>[2]!obCall("expOfIntegratedIntensityCorrelation"&amp;AE46, $T$54, "getExpOfIntegratedIntensity", [2]!obMake("", "int", AE46))</f>
        <v>expOfIntegratedIntensityCorrelation31 
[6779]</v>
      </c>
      <c r="AZ46" s="88">
        <f>[2]!obGet([2]!obCall("", AY46, "get",$AV$10))</f>
        <v>1.0249543238713699</v>
      </c>
      <c r="BA46" s="18"/>
      <c r="BB46" s="88" t="str">
        <f>[2]!obCall("intensityLando"&amp;AE46, $W$53, "getIntensity", [2]!obMake("", "int", AE46))</f>
        <v>intensityLando31 
[5798]</v>
      </c>
      <c r="BC46" s="88">
        <f>[2]!obGet([2]!obCall("", BB46, "get",$AV$10))</f>
        <v>3.0871646728691693E-2</v>
      </c>
      <c r="BD46" s="51"/>
      <c r="BE46" s="88" t="str">
        <f>[2]!obCall("expOfIntegratedIntensityLando"&amp;AE46, $W$53, "getExpOfIntegratedIntensity", [2]!obMake("", "int", AE46))</f>
        <v>expOfIntegratedIntensityLando31 
[5654]</v>
      </c>
      <c r="BF46" s="88">
        <f>[2]!obGet([2]!obCall("", BE46, "get",$AV$10))</f>
        <v>1.0221625505642451</v>
      </c>
      <c r="BG46" s="26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</row>
    <row r="47" spans="1:114" x14ac:dyDescent="0.3">
      <c r="B47" s="49"/>
      <c r="C47" s="76" t="s">
        <v>38</v>
      </c>
      <c r="D47" s="77"/>
      <c r="E47" s="18"/>
      <c r="F47" s="76" t="s">
        <v>45</v>
      </c>
      <c r="G47" s="77"/>
      <c r="H47" s="65"/>
      <c r="I47" s="18"/>
      <c r="J47" s="18"/>
      <c r="K47" s="17"/>
      <c r="L47" s="25" t="s">
        <v>20</v>
      </c>
      <c r="M47" s="18"/>
      <c r="N47" s="18"/>
      <c r="O47" s="18"/>
      <c r="P47" s="18"/>
      <c r="Q47" s="19"/>
      <c r="S47" s="46"/>
      <c r="T47" s="74" t="str">
        <f>T27</f>
        <v>hullWhiteModel 
[5273]</v>
      </c>
      <c r="U47" s="91"/>
      <c r="V47" s="18"/>
      <c r="W47" s="73" t="str">
        <f>T27</f>
        <v>hullWhiteModel 
[5273]</v>
      </c>
      <c r="X47" s="18"/>
      <c r="Y47" s="19"/>
      <c r="AD47" s="17"/>
      <c r="AE47" s="88">
        <v>32</v>
      </c>
      <c r="AF47" s="88">
        <f>[2]!obGet([2]!obCall("",$AE$10, "getTime",[2]!obMake("", "int", AE47)))</f>
        <v>3.1999999999999997</v>
      </c>
      <c r="AG47" s="51"/>
      <c r="AH47" s="88" t="str">
        <f>[2]!obCall("underlyingModelFromNPVAndDefault"&amp;AE47, $AH$10, "getUnderlying",  [2]!obMake("", "int", AE47), [2]!obMake("","int", 0))</f>
        <v>underlyingModelFromNPVAndDefault32 
[8158]</v>
      </c>
      <c r="AI47" s="88">
        <f>[2]!obGet([2]!obCall("",AH47,"get", $AV$10))</f>
        <v>-0.1374456061282307</v>
      </c>
      <c r="AJ47" s="51"/>
      <c r="AK47" s="88" t="str">
        <f>[2]!obCall("numeraireFromNPVAndDefaultCorr"&amp;AE47, $T$54, "getNumeraire",  [2]!obMake("", "int", AE47))</f>
        <v>numeraireFromNPVAndDefaultCorr32 
[7582]</v>
      </c>
      <c r="AL47" s="88">
        <f>[2]!obGet([2]!obCall("",AK47,"get", $AV$10))</f>
        <v>0.81727075826307471</v>
      </c>
      <c r="AM47" s="18"/>
      <c r="AN47" s="88" t="str">
        <f>[2]!obCall("zcbondFairPrice"&amp;AE47, $AN$10, "getZeroCouponBond", [2]!obMake("", "double",AF47), [2]!obMake("", "double", $AF$115))</f>
        <v>zcbondFairPrice32 
[8350]</v>
      </c>
      <c r="AO47" s="88">
        <f>[2]!obGet([2]!obCall("", AN47, "get",$AV$10))</f>
        <v>1.8284813597515914</v>
      </c>
      <c r="AP47" s="51"/>
      <c r="AQ47" s="88" t="str">
        <f>[2]!obCall("couponBondPrice"&amp;AE47,  $AH$10,"getFairValue", [2]!obMake("","int",AE47) )</f>
        <v>couponBondPrice32 
[7217]</v>
      </c>
      <c r="AR47" s="88">
        <f>[2]!obGet([2]!obCall("",  AQ47,"get", $AV$10))</f>
        <v>12.061830603608721</v>
      </c>
      <c r="AS47" s="51"/>
      <c r="AT47" s="88">
        <f t="shared" si="0"/>
        <v>14.758671445976399</v>
      </c>
      <c r="AU47" s="18"/>
      <c r="AV47" s="88" t="str">
        <f>[2]!obCall("intensityCorrelation"&amp;AE47, $T$54, "getIntensity", [2]!obMake("", "int", AE47))</f>
        <v>intensityCorrelation32 
[6517]</v>
      </c>
      <c r="AW47" s="88">
        <f>[2]!obGet([2]!obCall("", AV47, "get",$AV$10))</f>
        <v>9.4177532933287008E-3</v>
      </c>
      <c r="AX47" s="51"/>
      <c r="AY47" s="88" t="str">
        <f>[2]!obCall("expOfIntegratedIntensityCorrelation"&amp;AE47, $T$54, "getExpOfIntegratedIntensity", [2]!obMake("", "int", AE47))</f>
        <v>expOfIntegratedIntensityCorrelation32 
[6639]</v>
      </c>
      <c r="AZ47" s="88">
        <f>[2]!obGet([2]!obCall("", AY47, "get",$AV$10))</f>
        <v>1.0259097029931026</v>
      </c>
      <c r="BA47" s="18"/>
      <c r="BB47" s="88" t="str">
        <f>[2]!obCall("intensityLando"&amp;AE47, $W$53, "getIntensity", [2]!obMake("", "int", AE47))</f>
        <v>intensityLando32 
[5870]</v>
      </c>
      <c r="BC47" s="88">
        <f>[2]!obGet([2]!obCall("", BB47, "get",$AV$10))</f>
        <v>3.0829688249342804E-2</v>
      </c>
      <c r="BD47" s="51"/>
      <c r="BE47" s="88" t="str">
        <f>[2]!obCall("expOfIntegratedIntensityLando"&amp;AE47, $W$53, "getExpOfIntegratedIntensity", [2]!obMake("", "int", AE47))</f>
        <v>expOfIntegratedIntensityLando32 
[5674]</v>
      </c>
      <c r="BF47" s="88">
        <f>[2]!obGet([2]!obCall("", BE47, "get",$AV$10))</f>
        <v>1.0253208595530161</v>
      </c>
      <c r="BG47" s="26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</row>
    <row r="48" spans="1:114" ht="15" thickBot="1" x14ac:dyDescent="0.35">
      <c r="B48" s="49"/>
      <c r="C48" s="82" t="str">
        <f>[2]!obCall("cvaValue1_1", C45, "getAverage")</f>
        <v>cvaValue1_1 
[7134]</v>
      </c>
      <c r="D48" s="102">
        <f>[2]!obGet(C48)</f>
        <v>0.32257986729375843</v>
      </c>
      <c r="E48" s="18"/>
      <c r="F48" s="82" t="str">
        <f>[2]!obCall("cwcCVACouponCorr", F37, "getConstrainedWorstCaseCVA",T54,F42)</f>
        <v>cwcCVACouponCorr 
[7677]</v>
      </c>
      <c r="G48" s="102">
        <f>[2]!obGet(F48)</f>
        <v>0.58765903935130515</v>
      </c>
      <c r="H48" s="65"/>
      <c r="I48" s="18"/>
      <c r="J48" s="18"/>
      <c r="K48" s="17"/>
      <c r="L48" s="25"/>
      <c r="M48" s="18"/>
      <c r="N48" s="18"/>
      <c r="O48" s="18"/>
      <c r="P48" s="18"/>
      <c r="Q48" s="19"/>
      <c r="S48" s="24"/>
      <c r="T48" s="72" t="str">
        <f>T33</f>
        <v>cbConditionalFairValueProcess 
[5276]</v>
      </c>
      <c r="U48" s="92"/>
      <c r="V48" s="18"/>
      <c r="W48" s="73" t="str">
        <f>T33</f>
        <v>cbConditionalFairValueProcess 
[5276]</v>
      </c>
      <c r="X48" s="18"/>
      <c r="Y48" s="19"/>
      <c r="AD48" s="17"/>
      <c r="AE48" s="88">
        <v>33</v>
      </c>
      <c r="AF48" s="88">
        <f>[2]!obGet([2]!obCall("",$AE$10, "getTime",[2]!obMake("", "int", AE48)))</f>
        <v>3.3</v>
      </c>
      <c r="AG48" s="51"/>
      <c r="AH48" s="88" t="str">
        <f>[2]!obCall("underlyingModelFromNPVAndDefault"&amp;AE48, $AH$10, "getUnderlying",  [2]!obMake("", "int", AE48), [2]!obMake("","int", 0))</f>
        <v>underlyingModelFromNPVAndDefault33 
[7702]</v>
      </c>
      <c r="AI48" s="88">
        <f>[2]!obGet([2]!obCall("",AH48,"get", $AV$10))</f>
        <v>-0.13790418992223602</v>
      </c>
      <c r="AJ48" s="51"/>
      <c r="AK48" s="88" t="str">
        <f>[2]!obCall("numeraireFromNPVAndDefaultCorr"&amp;AE48, $T$54, "getNumeraire",  [2]!obMake("", "int", AE48))</f>
        <v>numeraireFromNPVAndDefaultCorr33 
[6633]</v>
      </c>
      <c r="AL48" s="88">
        <f>[2]!obGet([2]!obCall("",AK48,"get", $AV$10))</f>
        <v>0.80769281912803759</v>
      </c>
      <c r="AM48" s="18"/>
      <c r="AN48" s="88" t="str">
        <f>[2]!obCall("zcbondFairPrice"&amp;AE48, $AN$10, "getZeroCouponBond", [2]!obMake("", "double",AF48), [2]!obMake("", "double", $AF$115))</f>
        <v>zcbondFairPrice33 
[8362]</v>
      </c>
      <c r="AO48" s="88">
        <f>[2]!obGet([2]!obCall("", AN48, "get",$AV$10))</f>
        <v>1.8158360692491193</v>
      </c>
      <c r="AP48" s="51"/>
      <c r="AQ48" s="88" t="str">
        <f>[2]!obCall("couponBondPrice"&amp;AE48,  $AH$10,"getFairValue", [2]!obMake("","int",AE48) )</f>
        <v>couponBondPrice33 
[7914]</v>
      </c>
      <c r="AR48" s="88">
        <f>[2]!obGet([2]!obCall("",  AQ48,"get", $AV$10))</f>
        <v>11.961605378929681</v>
      </c>
      <c r="AS48" s="51"/>
      <c r="AT48" s="88">
        <f t="shared" si="0"/>
        <v>14.809597282099269</v>
      </c>
      <c r="AU48" s="18"/>
      <c r="AV48" s="88" t="str">
        <f>[2]!obCall("intensityCorrelation"&amp;AE48, $T$54, "getIntensity", [2]!obMake("", "int", AE48))</f>
        <v>intensityCorrelation33 
[7539]</v>
      </c>
      <c r="AW48" s="88">
        <f>[2]!obGet([2]!obCall("", AV48, "get",$AV$10))</f>
        <v>9.5218300171865822E-3</v>
      </c>
      <c r="AX48" s="51"/>
      <c r="AY48" s="88" t="str">
        <f>[2]!obCall("expOfIntegratedIntensityCorrelation"&amp;AE48, $T$54, "getExpOfIntegratedIntensity", [2]!obMake("", "int", AE48))</f>
        <v>expOfIntegratedIntensityCorrelation33 
[7375]</v>
      </c>
      <c r="AZ48" s="88">
        <f>[2]!obGet([2]!obCall("", AY48, "get",$AV$10))</f>
        <v>1.0268816782550725</v>
      </c>
      <c r="BA48" s="18"/>
      <c r="BB48" s="88" t="str">
        <f>[2]!obCall("intensityLando"&amp;AE48, $W$53, "getIntensity", [2]!obMake("", "int", AE48))</f>
        <v>intensityLando33 
[5604]</v>
      </c>
      <c r="BC48" s="88">
        <f>[2]!obGet([2]!obCall("", BB48, "get",$AV$10))</f>
        <v>2.9893934510325987E-2</v>
      </c>
      <c r="BD48" s="51"/>
      <c r="BE48" s="88" t="str">
        <f>[2]!obCall("expOfIntegratedIntensityLando"&amp;AE48, $W$53, "getExpOfIntegratedIntensity", [2]!obMake("", "int", AE48))</f>
        <v>expOfIntegratedIntensityLando33 
[5848]</v>
      </c>
      <c r="BF48" s="88">
        <f>[2]!obGet([2]!obCall("", BE48, "get",$AV$10))</f>
        <v>1.0284386501005129</v>
      </c>
      <c r="BG48" s="26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</row>
    <row r="49" spans="1:72" ht="15" thickBot="1" x14ac:dyDescent="0.35">
      <c r="B49" s="49"/>
      <c r="C49" s="18"/>
      <c r="D49" s="18"/>
      <c r="E49" s="18"/>
      <c r="F49" s="18"/>
      <c r="G49" s="18"/>
      <c r="H49" s="65"/>
      <c r="I49" s="18"/>
      <c r="J49" s="18"/>
      <c r="K49" s="17"/>
      <c r="L49" s="31" t="str">
        <f>[2]!obMake("meanReversionArrayHW", "double[]",L50:L150)</f>
        <v>meanReversionArrayHW 
[5262]</v>
      </c>
      <c r="M49" s="31" t="str">
        <f>[2]!obMake("volatilitesArrayHW", "double[]",M50:M150)</f>
        <v>volatilitesArrayHW 
[5245]</v>
      </c>
      <c r="N49" s="31" t="str">
        <f>[2]!obMake("forwardRatesArrayHW", "double[]",N50:N54)</f>
        <v>forwardRatesArrayHW 
[5263]</v>
      </c>
      <c r="O49" s="13"/>
      <c r="P49" s="18"/>
      <c r="Q49" s="19"/>
      <c r="S49" s="17"/>
      <c r="T49" s="72" t="str">
        <f>N41</f>
        <v>cirModel 
[5998]</v>
      </c>
      <c r="U49" s="92"/>
      <c r="V49" s="18"/>
      <c r="W49" s="73" t="str">
        <f>[2]!obMake("seed_LandosIntensitySimulation", "int", U51)</f>
        <v>seed_LandosIntensitySimulation 
[5246]</v>
      </c>
      <c r="X49" s="18"/>
      <c r="Y49" s="19"/>
      <c r="AD49" s="17"/>
      <c r="AE49" s="88">
        <v>34</v>
      </c>
      <c r="AF49" s="88">
        <f>[2]!obGet([2]!obCall("",$AE$10, "getTime",[2]!obMake("", "int", AE49)))</f>
        <v>3.4</v>
      </c>
      <c r="AG49" s="51"/>
      <c r="AH49" s="88" t="str">
        <f>[2]!obCall("underlyingModelFromNPVAndDefault"&amp;AE49, $AH$10, "getUnderlying",  [2]!obMake("", "int", AE49), [2]!obMake("","int", 0))</f>
        <v>underlyingModelFromNPVAndDefault34 
[7767]</v>
      </c>
      <c r="AI49" s="88">
        <f>[2]!obGet([2]!obCall("",AH49,"get", $AV$10))</f>
        <v>-0.14345819496222939</v>
      </c>
      <c r="AJ49" s="51"/>
      <c r="AK49" s="88" t="str">
        <f>[2]!obCall("numeraireFromNPVAndDefaultCorr"&amp;AE49, $T$54, "getNumeraire",  [2]!obMake("", "int", AE49))</f>
        <v>numeraireFromNPVAndDefaultCorr34 
[7663]</v>
      </c>
      <c r="AL49" s="88">
        <f>[2]!obGet([2]!obCall("",AK49,"get", $AV$10))</f>
        <v>0.79755285099958895</v>
      </c>
      <c r="AM49" s="18"/>
      <c r="AN49" s="88" t="str">
        <f>[2]!obCall("zcbondFairPrice"&amp;AE49, $AN$10, "getZeroCouponBond", [2]!obMake("", "double",AF49), [2]!obMake("", "double", $AF$115))</f>
        <v>zcbondFairPrice34 
[8556]</v>
      </c>
      <c r="AO49" s="88">
        <f>[2]!obGet([2]!obCall("", AN49, "get",$AV$10))</f>
        <v>1.8555728402529339</v>
      </c>
      <c r="AP49" s="51"/>
      <c r="AQ49" s="88" t="str">
        <f>[2]!obCall("couponBondPrice"&amp;AE49,  $AH$10,"getFairValue", [2]!obMake("","int",AE49) )</f>
        <v>couponBondPrice34 
[8322]</v>
      </c>
      <c r="AR49" s="88">
        <f>[2]!obGet([2]!obCall("",  AQ49,"get", $AV$10))</f>
        <v>12.094764324453449</v>
      </c>
      <c r="AS49" s="51"/>
      <c r="AT49" s="88">
        <f t="shared" si="0"/>
        <v>15.164843695680904</v>
      </c>
      <c r="AU49" s="18"/>
      <c r="AV49" s="88" t="str">
        <f>[2]!obCall("intensityCorrelation"&amp;AE49, $T$54, "getIntensity", [2]!obMake("", "int", AE49))</f>
        <v>intensityCorrelation34 
[6613]</v>
      </c>
      <c r="AW49" s="88">
        <f>[2]!obGet([2]!obCall("", AV49, "get",$AV$10))</f>
        <v>1.0118735035267369E-2</v>
      </c>
      <c r="AX49" s="51"/>
      <c r="AY49" s="88" t="str">
        <f>[2]!obCall("expOfIntegratedIntensityCorrelation"&amp;AE49, $T$54, "getExpOfIntegratedIntensity", [2]!obMake("", "int", AE49))</f>
        <v>expOfIntegratedIntensityCorrelation34 
[6660]</v>
      </c>
      <c r="AZ49" s="88">
        <f>[2]!obGet([2]!obCall("", AY49, "get",$AV$10))</f>
        <v>1.0278906003891577</v>
      </c>
      <c r="BA49" s="18"/>
      <c r="BB49" s="88" t="str">
        <f>[2]!obCall("intensityLando"&amp;AE49, $W$53, "getIntensity", [2]!obMake("", "int", AE49))</f>
        <v>intensityLando34 
[5692]</v>
      </c>
      <c r="BC49" s="88">
        <f>[2]!obGet([2]!obCall("", BB49, "get",$AV$10))</f>
        <v>3.8216703899188603E-2</v>
      </c>
      <c r="BD49" s="51"/>
      <c r="BE49" s="88" t="str">
        <f>[2]!obCall("expOfIntegratedIntensityLando"&amp;AE49, $W$53, "getExpOfIntegratedIntensity", [2]!obMake("", "int", AE49))</f>
        <v>expOfIntegratedIntensityLando34 
[5528]</v>
      </c>
      <c r="BF49" s="88">
        <f>[2]!obGet([2]!obCall("", BE49, "get",$AV$10))</f>
        <v>1.0319470012618976</v>
      </c>
      <c r="BG49" s="26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</row>
    <row r="50" spans="1:72" x14ac:dyDescent="0.3">
      <c r="B50" s="49"/>
      <c r="C50" s="14" t="s">
        <v>40</v>
      </c>
      <c r="D50" s="23"/>
      <c r="E50" s="18"/>
      <c r="F50" s="14" t="s">
        <v>47</v>
      </c>
      <c r="G50" s="23"/>
      <c r="H50" s="65"/>
      <c r="I50" s="18"/>
      <c r="J50" s="18"/>
      <c r="K50" s="17"/>
      <c r="L50" s="52">
        <v>0.05</v>
      </c>
      <c r="M50" s="53">
        <v>0.03</v>
      </c>
      <c r="N50" s="53">
        <v>0.02</v>
      </c>
      <c r="O50" s="13"/>
      <c r="P50" s="18"/>
      <c r="Q50" s="19"/>
      <c r="S50" s="17"/>
      <c r="T50" s="72" t="str">
        <f>T16</f>
        <v>correlation 
[5270]</v>
      </c>
      <c r="U50" s="75"/>
      <c r="V50" s="18"/>
      <c r="W50" s="73" t="str">
        <f>W16</f>
        <v>intensityFunctionSwitchShiftFloor 
[5274]</v>
      </c>
      <c r="X50" s="18"/>
      <c r="Y50" s="19"/>
      <c r="AD50" s="17"/>
      <c r="AE50" s="88">
        <v>35</v>
      </c>
      <c r="AF50" s="88">
        <f>[2]!obGet([2]!obCall("",$AE$10, "getTime",[2]!obMake("", "int", AE50)))</f>
        <v>3.5</v>
      </c>
      <c r="AG50" s="51"/>
      <c r="AH50" s="88" t="str">
        <f>[2]!obCall("underlyingModelFromNPVAndDefault"&amp;AE50, $AH$10, "getUnderlying",  [2]!obMake("", "int", AE50), [2]!obMake("","int", 0))</f>
        <v>underlyingModelFromNPVAndDefault35 
[7865]</v>
      </c>
      <c r="AI50" s="88">
        <f>[2]!obGet([2]!obCall("",AH50,"get", $AV$10))</f>
        <v>-0.14942515205474097</v>
      </c>
      <c r="AJ50" s="51"/>
      <c r="AK50" s="88" t="str">
        <f>[2]!obCall("numeraireFromNPVAndDefaultCorr"&amp;AE50, $T$54, "getNumeraire",  [2]!obMake("", "int", AE50))</f>
        <v>numeraireFromNPVAndDefaultCorr35 
[7550]</v>
      </c>
      <c r="AL50" s="88">
        <f>[2]!obGet([2]!obCall("",AK50,"get", $AV$10))</f>
        <v>0.78708078165635786</v>
      </c>
      <c r="AM50" s="18"/>
      <c r="AN50" s="88" t="str">
        <f>[2]!obCall("zcbondFairPrice"&amp;AE50, $AN$10, "getZeroCouponBond", [2]!obMake("", "double",AF50), [2]!obMake("", "double", $AF$115))</f>
        <v>zcbondFairPrice35 
[8518]</v>
      </c>
      <c r="AO50" s="88">
        <f>[2]!obGet([2]!obCall("", AN50, "get",$AV$10))</f>
        <v>1.8990253252361906</v>
      </c>
      <c r="AP50" s="51"/>
      <c r="AQ50" s="88" t="str">
        <f>[2]!obCall("couponBondPrice"&amp;AE50,  $AH$10,"getFairValue", [2]!obMake("","int",AE50) )</f>
        <v>couponBondPrice35 
[7770]</v>
      </c>
      <c r="AR50" s="88">
        <f>[2]!obGet([2]!obCall("",  AQ50,"get", $AV$10))</f>
        <v>12.238595196989989</v>
      </c>
      <c r="AS50" s="51"/>
      <c r="AT50" s="88">
        <f t="shared" si="0"/>
        <v>15.54935081915569</v>
      </c>
      <c r="AU50" s="18"/>
      <c r="AV50" s="88" t="str">
        <f>[2]!obCall("intensityCorrelation"&amp;AE50, $T$54, "getIntensity", [2]!obMake("", "int", AE50))</f>
        <v>intensityCorrelation35 
[7339]</v>
      </c>
      <c r="AW50" s="88">
        <f>[2]!obGet([2]!obCall("", AV50, "get",$AV$10))</f>
        <v>1.0520239295926933E-2</v>
      </c>
      <c r="AX50" s="51"/>
      <c r="AY50" s="88" t="str">
        <f>[2]!obCall("expOfIntegratedIntensityCorrelation"&amp;AE50, $T$54, "getExpOfIntegratedIntensity", [2]!obMake("", "int", AE50))</f>
        <v>expOfIntegratedIntensityCorrelation35 
[7483]</v>
      </c>
      <c r="AZ50" s="88">
        <f>[2]!obGet([2]!obCall("", AY50, "get",$AV$10))</f>
        <v>1.0289518782729872</v>
      </c>
      <c r="BA50" s="18"/>
      <c r="BB50" s="88" t="str">
        <f>[2]!obCall("intensityLando"&amp;AE50, $W$53, "getIntensity", [2]!obMake("", "int", AE50))</f>
        <v>intensityLando35 
[5846]</v>
      </c>
      <c r="BC50" s="88">
        <f>[2]!obGet([2]!obCall("", BB50, "get",$AV$10))</f>
        <v>3.3056072978353293E-2</v>
      </c>
      <c r="BD50" s="51"/>
      <c r="BE50" s="88" t="str">
        <f>[2]!obCall("expOfIntegratedIntensityLando"&amp;AE50, $W$53, "getExpOfIntegratedIntensity", [2]!obMake("", "int", AE50))</f>
        <v>expOfIntegratedIntensityLando35 
[5626]</v>
      </c>
      <c r="BF50" s="88">
        <f>[2]!obGet([2]!obCall("", BE50, "get",$AV$10))</f>
        <v>1.0356310480878008</v>
      </c>
      <c r="BG50" s="26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</row>
    <row r="51" spans="1:72" x14ac:dyDescent="0.3">
      <c r="A51" s="10"/>
      <c r="B51" s="49"/>
      <c r="C51" s="17"/>
      <c r="D51" s="19"/>
      <c r="E51" s="18"/>
      <c r="F51" s="17"/>
      <c r="G51" s="19"/>
      <c r="H51" s="65"/>
      <c r="K51" s="17"/>
      <c r="L51" s="54">
        <v>0.05</v>
      </c>
      <c r="M51" s="55">
        <v>0.03</v>
      </c>
      <c r="N51" s="55">
        <v>0.02</v>
      </c>
      <c r="O51" s="13"/>
      <c r="P51" s="18"/>
      <c r="Q51" s="19"/>
      <c r="S51" s="17"/>
      <c r="T51" s="72" t="str">
        <f>[2]!obMake("seed2", "int", U51)</f>
        <v>seed2 
[5241]</v>
      </c>
      <c r="U51" s="100">
        <v>186</v>
      </c>
      <c r="V51" s="18"/>
      <c r="W51" s="18"/>
      <c r="X51" s="18"/>
      <c r="Y51" s="19"/>
      <c r="AD51" s="17"/>
      <c r="AE51" s="88">
        <v>36</v>
      </c>
      <c r="AF51" s="88">
        <f>[2]!obGet([2]!obCall("",$AE$10, "getTime",[2]!obMake("", "int", AE51)))</f>
        <v>3.6</v>
      </c>
      <c r="AG51" s="51"/>
      <c r="AH51" s="88" t="str">
        <f>[2]!obCall("underlyingModelFromNPVAndDefault"&amp;AE51, $AH$10, "getUnderlying",  [2]!obMake("", "int", AE51), [2]!obMake("","int", 0))</f>
        <v>underlyingModelFromNPVAndDefault36 
[7723]</v>
      </c>
      <c r="AI51" s="88">
        <f>[2]!obGet([2]!obCall("",AH51,"get", $AV$10))</f>
        <v>-0.13753542145157807</v>
      </c>
      <c r="AJ51" s="51"/>
      <c r="AK51" s="88" t="str">
        <f>[2]!obCall("numeraireFromNPVAndDefaultCorr"&amp;AE51, $T$54, "getNumeraire",  [2]!obMake("", "int", AE51))</f>
        <v>numeraireFromNPVAndDefaultCorr36 
[6807]</v>
      </c>
      <c r="AL51" s="88">
        <f>[2]!obGet([2]!obCall("",AK51,"get", $AV$10))</f>
        <v>0.77759589616249958</v>
      </c>
      <c r="AM51" s="18"/>
      <c r="AN51" s="88" t="str">
        <f>[2]!obCall("zcbondFairPrice"&amp;AE51, $AN$10, "getZeroCouponBond", [2]!obMake("", "double",AF51), [2]!obMake("", "double", $AF$115))</f>
        <v>zcbondFairPrice36 
[8694]</v>
      </c>
      <c r="AO51" s="88">
        <f>[2]!obGet([2]!obCall("", AN51, "get",$AV$10))</f>
        <v>1.7612155979666966</v>
      </c>
      <c r="AP51" s="51"/>
      <c r="AQ51" s="88" t="str">
        <f>[2]!obCall("couponBondPrice"&amp;AE51,  $AH$10,"getFairValue", [2]!obMake("","int",AE51) )</f>
        <v>couponBondPrice36 
[7980]</v>
      </c>
      <c r="AR51" s="88">
        <f>[2]!obGet([2]!obCall("",  AQ51,"get", $AV$10))</f>
        <v>11.588195858633902</v>
      </c>
      <c r="AS51" s="51"/>
      <c r="AT51" s="88">
        <f t="shared" si="0"/>
        <v>14.902593899765435</v>
      </c>
      <c r="AU51" s="18"/>
      <c r="AV51" s="88" t="str">
        <f>[2]!obCall("intensityCorrelation"&amp;AE51, $T$54, "getIntensity", [2]!obMake("", "int", AE51))</f>
        <v>intensityCorrelation36 
[7411]</v>
      </c>
      <c r="AW51" s="88">
        <f>[2]!obGet([2]!obCall("", AV51, "get",$AV$10))</f>
        <v>9.4796118612539785E-3</v>
      </c>
      <c r="AX51" s="51"/>
      <c r="AY51" s="88" t="str">
        <f>[2]!obCall("expOfIntegratedIntensityCorrelation"&amp;AE51, $T$54, "getExpOfIntegratedIntensity", [2]!obMake("", "int", AE51))</f>
        <v>expOfIntegratedIntensityCorrelation36 
[7423]</v>
      </c>
      <c r="AZ51" s="88">
        <f>[2]!obGet([2]!obCall("", AY51, "get",$AV$10))</f>
        <v>1.0299813371334678</v>
      </c>
      <c r="BA51" s="18"/>
      <c r="BB51" s="88" t="str">
        <f>[2]!obCall("intensityLando"&amp;AE51, $W$53, "getIntensity", [2]!obMake("", "int", AE51))</f>
        <v>intensityLando36 
[5730]</v>
      </c>
      <c r="BC51" s="88">
        <f>[2]!obGet([2]!obCall("", BB51, "get",$AV$10))</f>
        <v>5.8666534329524789E-2</v>
      </c>
      <c r="BD51" s="51"/>
      <c r="BE51" s="88" t="str">
        <f>[2]!obCall("expOfIntegratedIntensityLando"&amp;AE51, $W$53, "getExpOfIntegratedIntensity", [2]!obMake("", "int", AE51))</f>
        <v>expOfIntegratedIntensityLando36 
[5546]</v>
      </c>
      <c r="BF51" s="88">
        <f>[2]!obGet([2]!obCall("", BE51, "get",$AV$10))</f>
        <v>1.0403914947555808</v>
      </c>
      <c r="BG51" s="26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</row>
    <row r="52" spans="1:72" x14ac:dyDescent="0.3">
      <c r="A52" s="10"/>
      <c r="B52" s="49"/>
      <c r="C52" s="76" t="s">
        <v>44</v>
      </c>
      <c r="D52" s="77"/>
      <c r="E52" s="18"/>
      <c r="F52" s="76" t="s">
        <v>44</v>
      </c>
      <c r="G52" s="77"/>
      <c r="H52" s="65"/>
      <c r="K52" s="17"/>
      <c r="L52" s="54">
        <v>0.05</v>
      </c>
      <c r="M52" s="55">
        <v>0.03</v>
      </c>
      <c r="N52" s="55">
        <v>0.01</v>
      </c>
      <c r="O52" s="13"/>
      <c r="P52" s="18"/>
      <c r="Q52" s="19"/>
      <c r="S52" s="17"/>
      <c r="T52" s="18"/>
      <c r="U52" s="18"/>
      <c r="V52" s="18"/>
      <c r="W52" s="48" t="s">
        <v>17</v>
      </c>
      <c r="X52" s="13"/>
      <c r="Y52" s="19"/>
      <c r="AD52" s="17"/>
      <c r="AE52" s="88">
        <v>37</v>
      </c>
      <c r="AF52" s="88">
        <f>[2]!obGet([2]!obCall("",$AE$10, "getTime",[2]!obMake("", "int", AE52)))</f>
        <v>3.6999999999999997</v>
      </c>
      <c r="AG52" s="51"/>
      <c r="AH52" s="88" t="str">
        <f>[2]!obCall("underlyingModelFromNPVAndDefault"&amp;AE52, $AH$10, "getUnderlying",  [2]!obMake("", "int", AE52), [2]!obMake("","int", 0))</f>
        <v>underlyingModelFromNPVAndDefault37 
[7984]</v>
      </c>
      <c r="AI52" s="88">
        <f>[2]!obGet([2]!obCall("",AH52,"get", $AV$10))</f>
        <v>-0.13082517573426947</v>
      </c>
      <c r="AJ52" s="51"/>
      <c r="AK52" s="88" t="str">
        <f>[2]!obCall("numeraireFromNPVAndDefaultCorr"&amp;AE52, $T$54, "getNumeraire",  [2]!obMake("", "int", AE52))</f>
        <v>numeraireFromNPVAndDefaultCorr37 
[6776]</v>
      </c>
      <c r="AL52" s="88">
        <f>[2]!obGet([2]!obCall("",AK52,"get", $AV$10))</f>
        <v>0.76849712239465362</v>
      </c>
      <c r="AM52" s="18"/>
      <c r="AN52" s="88" t="str">
        <f>[2]!obCall("zcbondFairPrice"&amp;AE52, $AN$10, "getZeroCouponBond", [2]!obMake("", "double",AF52), [2]!obMake("", "double", $AF$115))</f>
        <v>zcbondFairPrice37 
[8875]</v>
      </c>
      <c r="AO52" s="88">
        <f>[2]!obGet([2]!obCall("", AN52, "get",$AV$10))</f>
        <v>1.6826904233565136</v>
      </c>
      <c r="AP52" s="51"/>
      <c r="AQ52" s="88" t="str">
        <f>[2]!obCall("couponBondPrice"&amp;AE52,  $AH$10,"getFairValue", [2]!obMake("","int",AE52) )</f>
        <v>couponBondPrice37 
[8185]</v>
      </c>
      <c r="AR52" s="88">
        <f>[2]!obGet([2]!obCall("",  AQ52,"get", $AV$10))</f>
        <v>11.201800860706243</v>
      </c>
      <c r="AS52" s="51"/>
      <c r="AT52" s="88">
        <f t="shared" si="0"/>
        <v>14.576243077919655</v>
      </c>
      <c r="AU52" s="18"/>
      <c r="AV52" s="88" t="str">
        <f>[2]!obCall("intensityCorrelation"&amp;AE52, $T$54, "getIntensity", [2]!obMake("", "int", AE52))</f>
        <v>intensityCorrelation37 
[7533]</v>
      </c>
      <c r="AW52" s="88">
        <f>[2]!obGet([2]!obCall("", AV52, "get",$AV$10))</f>
        <v>9.3016186236952077E-3</v>
      </c>
      <c r="AX52" s="51"/>
      <c r="AY52" s="88" t="str">
        <f>[2]!obCall("expOfIntegratedIntensityCorrelation"&amp;AE52, $T$54, "getExpOfIntegratedIntensity", [2]!obMake("", "int", AE52))</f>
        <v>expOfIntegratedIntensityCorrelation37 
[6975]</v>
      </c>
      <c r="AZ52" s="88">
        <f>[2]!obGet([2]!obCall("", AY52, "get",$AV$10))</f>
        <v>1.030949007257643</v>
      </c>
      <c r="BA52" s="18"/>
      <c r="BB52" s="88" t="str">
        <f>[2]!obCall("intensityLando"&amp;AE52, $W$53, "getIntensity", [2]!obMake("", "int", AE52))</f>
        <v>intensityLando37 
[5482]</v>
      </c>
      <c r="BC52" s="88">
        <f>[2]!obGet([2]!obCall("", BB52, "get",$AV$10))</f>
        <v>5.3464811517779917E-2</v>
      </c>
      <c r="BD52" s="51"/>
      <c r="BE52" s="88" t="str">
        <f>[2]!obCall("expOfIntegratedIntensityLando"&amp;AE52, $W$53, "getExpOfIntegratedIntensity", [2]!obMake("", "int", AE52))</f>
        <v>expOfIntegratedIntensityLando37 
[5646]</v>
      </c>
      <c r="BF52" s="88">
        <f>[2]!obGet([2]!obCall("", BE52, "get",$AV$10))</f>
        <v>1.0462409019064207</v>
      </c>
      <c r="BG52" s="26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</row>
    <row r="53" spans="1:72" x14ac:dyDescent="0.3">
      <c r="B53" s="49"/>
      <c r="C53" s="78" t="str">
        <f xml:space="preserve"> [2]!obCall("integrationMethodEnum2_1", "main.net.finmath.antonsporrer.masterthesis.integration.Integration$IntegrationMethod", "valueOf",[2]!obMake("","String", D53))</f>
        <v>integrationMethodEnum2_1 
[5265]</v>
      </c>
      <c r="D53" s="79" t="s">
        <v>22</v>
      </c>
      <c r="E53" s="18"/>
      <c r="F53" s="81" t="str">
        <f>[2]!obMake("penaltyFactorCBLandosIntensity", "double", G53)</f>
        <v>penaltyFactorCBLandosIntensity 
[5257]</v>
      </c>
      <c r="G53" s="101">
        <v>30</v>
      </c>
      <c r="H53" s="65"/>
      <c r="K53" s="17"/>
      <c r="L53" s="54">
        <v>0.05</v>
      </c>
      <c r="M53" s="55">
        <v>0.03</v>
      </c>
      <c r="N53" s="55">
        <v>0.02</v>
      </c>
      <c r="O53" s="13"/>
      <c r="P53" s="18"/>
      <c r="Q53" s="19"/>
      <c r="S53" s="17"/>
      <c r="T53" s="48" t="s">
        <v>17</v>
      </c>
      <c r="U53" s="13"/>
      <c r="V53" s="18"/>
      <c r="W53" s="73" t="str">
        <f>[2]!obMake("npvAndDefaultIntensityFunctionSimulationCB","main.net.finmath.antonsporrer.masterthesis.montecarlo.cva.NPVAndDefaultsimulation.NPVAndDefaultIntensityFunctionSimulation", W47:W50)</f>
        <v>npvAndDefaultIntensityFunctionSimulationCB 
[5478]</v>
      </c>
      <c r="X53" s="18"/>
      <c r="Y53" s="19"/>
      <c r="AD53" s="17"/>
      <c r="AE53" s="88">
        <v>38</v>
      </c>
      <c r="AF53" s="88">
        <f>[2]!obGet([2]!obCall("",$AE$10, "getTime",[2]!obMake("", "int", AE53)))</f>
        <v>3.8</v>
      </c>
      <c r="AG53" s="51"/>
      <c r="AH53" s="88" t="str">
        <f>[2]!obCall("underlyingModelFromNPVAndDefault"&amp;AE53, $AH$10, "getUnderlying",  [2]!obMake("", "int", AE53), [2]!obMake("","int", 0))</f>
        <v>underlyingModelFromNPVAndDefault38 
[6949]</v>
      </c>
      <c r="AI53" s="88">
        <f>[2]!obGet([2]!obCall("",AH53,"get", $AV$10))</f>
        <v>-0.12017818083072659</v>
      </c>
      <c r="AJ53" s="51"/>
      <c r="AK53" s="88" t="str">
        <f>[2]!obCall("numeraireFromNPVAndDefaultCorr"&amp;AE53, $T$54, "getNumeraire",  [2]!obMake("", "int", AE53))</f>
        <v>numeraireFromNPVAndDefaultCorr38 
[6860]</v>
      </c>
      <c r="AL53" s="88">
        <f>[2]!obGet([2]!obCall("",AK53,"get", $AV$10))</f>
        <v>0.76050306229252285</v>
      </c>
      <c r="AM53" s="18"/>
      <c r="AN53" s="88" t="str">
        <f>[2]!obCall("zcbondFairPrice"&amp;AE53, $AN$10, "getZeroCouponBond", [2]!obMake("", "double",AF53), [2]!obMake("", "double", $AF$115))</f>
        <v>zcbondFairPrice38 
[8740]</v>
      </c>
      <c r="AO53" s="88">
        <f>[2]!obGet([2]!obCall("", AN53, "get",$AV$10))</f>
        <v>1.5758373982557907</v>
      </c>
      <c r="AP53" s="51"/>
      <c r="AQ53" s="88" t="str">
        <f>[2]!obCall("couponBondPrice"&amp;AE53,  $AH$10,"getFairValue", [2]!obMake("","int",AE53) )</f>
        <v>couponBondPrice38 
[7861]</v>
      </c>
      <c r="AR53" s="88">
        <f>[2]!obGet([2]!obCall("",  AQ53,"get", $AV$10))</f>
        <v>10.695327194623923</v>
      </c>
      <c r="AS53" s="51"/>
      <c r="AT53" s="88">
        <f t="shared" si="0"/>
        <v>14.063489977782668</v>
      </c>
      <c r="AU53" s="18"/>
      <c r="AV53" s="88" t="str">
        <f>[2]!obCall("intensityCorrelation"&amp;AE53, $T$54, "getIntensity", [2]!obMake("", "int", AE53))</f>
        <v>intensityCorrelation38 
[7116]</v>
      </c>
      <c r="AW53" s="88">
        <f>[2]!obGet([2]!obCall("", AV53, "get",$AV$10))</f>
        <v>9.3859473467923175E-3</v>
      </c>
      <c r="AX53" s="51"/>
      <c r="AY53" s="88" t="str">
        <f>[2]!obCall("expOfIntegratedIntensityCorrelation"&amp;AE53, $T$54, "getExpOfIntegratedIntensity", [2]!obMake("", "int", AE53))</f>
        <v>expOfIntegratedIntensityCorrelation38 
[7498]</v>
      </c>
      <c r="AZ53" s="88">
        <f>[2]!obGet([2]!obCall("", AY53, "get",$AV$10))</f>
        <v>1.0319127538187283</v>
      </c>
      <c r="BA53" s="18"/>
      <c r="BB53" s="88" t="str">
        <f>[2]!obCall("intensityLando"&amp;AE53, $W$53, "getIntensity", [2]!obMake("", "int", AE53))</f>
        <v>intensityLando38 
[5690]</v>
      </c>
      <c r="BC53" s="88">
        <f>[2]!obGet([2]!obCall("", BB53, "get",$AV$10))</f>
        <v>5.7576353673194289E-2</v>
      </c>
      <c r="BD53" s="51"/>
      <c r="BE53" s="88" t="str">
        <f>[2]!obCall("expOfIntegratedIntensityLando"&amp;AE53, $W$53, "getExpOfIntegratedIntensity", [2]!obMake("", "int", AE53))</f>
        <v>expOfIntegratedIntensityLando38 
[5484]</v>
      </c>
      <c r="BF53" s="88">
        <f>[2]!obGet([2]!obCall("", BE53, "get",$AV$10))</f>
        <v>1.0520658476032698</v>
      </c>
      <c r="BG53" s="26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</row>
    <row r="54" spans="1:72" x14ac:dyDescent="0.3">
      <c r="B54" s="49"/>
      <c r="C54" s="17"/>
      <c r="D54" s="26"/>
      <c r="E54" s="18"/>
      <c r="F54" s="17"/>
      <c r="G54" s="19"/>
      <c r="H54" s="65"/>
      <c r="K54" s="17"/>
      <c r="L54" s="54">
        <v>0.05</v>
      </c>
      <c r="M54" s="55">
        <v>0.03</v>
      </c>
      <c r="N54" s="56">
        <v>0.01</v>
      </c>
      <c r="O54" s="13"/>
      <c r="P54" s="18"/>
      <c r="Q54" s="19"/>
      <c r="S54" s="24"/>
      <c r="T54" s="73" t="str">
        <f>[2]!obMake("npvAndCorrelatedDefaultIntensitySimulationCB", "main.net.finmath.antonsporrer.masterthesis.montecarlo.cva.NPVAndDefaultsimulation.NPVAndCorrelatedDefaultIntensitySimulation",  T47:T51)</f>
        <v>npvAndCorrelatedDefaultIntensitySimulationCB 
[6465]</v>
      </c>
      <c r="U54" s="18"/>
      <c r="V54" s="18"/>
      <c r="W54" s="18"/>
      <c r="X54" s="18"/>
      <c r="Y54" s="19"/>
      <c r="AD54" s="17"/>
      <c r="AE54" s="88">
        <v>39</v>
      </c>
      <c r="AF54" s="88">
        <f>[2]!obGet([2]!obCall("",$AE$10, "getTime",[2]!obMake("", "int", AE54)))</f>
        <v>3.9</v>
      </c>
      <c r="AG54" s="51"/>
      <c r="AH54" s="88" t="str">
        <f>[2]!obCall("underlyingModelFromNPVAndDefault"&amp;AE54, $AH$10, "getUnderlying",  [2]!obMake("", "int", AE54), [2]!obMake("","int", 0))</f>
        <v>underlyingModelFromNPVAndDefault39 
[8305]</v>
      </c>
      <c r="AI54" s="88">
        <f>[2]!obGet([2]!obCall("",AH54,"get", $AV$10))</f>
        <v>-0.11197308140393351</v>
      </c>
      <c r="AJ54" s="51"/>
      <c r="AK54" s="88" t="str">
        <f>[2]!obCall("numeraireFromNPVAndDefaultCorr"&amp;AE54, $T$54, "getNumeraire",  [2]!obMake("", "int", AE54))</f>
        <v>numeraireFromNPVAndDefaultCorr39 
[7672]</v>
      </c>
      <c r="AL54" s="88">
        <f>[2]!obGet([2]!obCall("",AK54,"get", $AV$10))</f>
        <v>0.75309364946542212</v>
      </c>
      <c r="AM54" s="18"/>
      <c r="AN54" s="88" t="str">
        <f>[2]!obCall("zcbondFairPrice"&amp;AE54, $AN$10, "getZeroCouponBond", [2]!obMake("", "double",AF54), [2]!obMake("", "double", $AF$115))</f>
        <v>zcbondFairPrice39 
[8674]</v>
      </c>
      <c r="AO54" s="88">
        <f>[2]!obGet([2]!obCall("", AN54, "get",$AV$10))</f>
        <v>1.4971966613425296</v>
      </c>
      <c r="AP54" s="51"/>
      <c r="AQ54" s="88" t="str">
        <f>[2]!obCall("couponBondPrice"&amp;AE54,  $AH$10,"getFairValue", [2]!obMake("","int",AE54) )</f>
        <v>couponBondPrice39 
[8056]</v>
      </c>
      <c r="AR54" s="88">
        <f>[2]!obGet([2]!obCall("",  AQ54,"get", $AV$10))</f>
        <v>10.316619668384709</v>
      </c>
      <c r="AS54" s="51"/>
      <c r="AT54" s="88">
        <f t="shared" si="0"/>
        <v>13.698986408540138</v>
      </c>
      <c r="AU54" s="18"/>
      <c r="AV54" s="88" t="str">
        <f>[2]!obCall("intensityCorrelation"&amp;AE54, $T$54, "getIntensity", [2]!obMake("", "int", AE54))</f>
        <v>intensityCorrelation39 
[7675]</v>
      </c>
      <c r="AW54" s="88">
        <f>[2]!obGet([2]!obCall("", AV54, "get",$AV$10))</f>
        <v>8.6304938771543851E-3</v>
      </c>
      <c r="AX54" s="51"/>
      <c r="AY54" s="88" t="str">
        <f>[2]!obCall("expOfIntegratedIntensityCorrelation"&amp;AE54, $T$54, "getExpOfIntegratedIntensity", [2]!obMake("", "int", AE54))</f>
        <v>expOfIntegratedIntensityCorrelation39 
[7024]</v>
      </c>
      <c r="AZ54" s="88">
        <f>[2]!obGet([2]!obCall("", AY54, "get",$AV$10))</f>
        <v>1.0328427424068285</v>
      </c>
      <c r="BA54" s="18"/>
      <c r="BB54" s="88" t="str">
        <f>[2]!obCall("intensityLando"&amp;AE54, $W$53, "getIntensity", [2]!obMake("", "int", AE54))</f>
        <v>intensityLando39 
[5722]</v>
      </c>
      <c r="BC54" s="88">
        <f>[2]!obGet([2]!obCall("", BB54, "get",$AV$10))</f>
        <v>7.0553762215133542E-2</v>
      </c>
      <c r="BD54" s="51"/>
      <c r="BE54" s="88" t="str">
        <f>[2]!obCall("expOfIntegratedIntensityLando"&amp;AE54, $W$53, "getExpOfIntegratedIntensity", [2]!obMake("", "int", AE54))</f>
        <v>expOfIntegratedIntensityLando39 
[5532]</v>
      </c>
      <c r="BF54" s="88">
        <f>[2]!obGet([2]!obCall("", BE54, "get",$AV$10))</f>
        <v>1.058827549867541</v>
      </c>
      <c r="BG54" s="26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</row>
    <row r="55" spans="1:72" x14ac:dyDescent="0.3">
      <c r="B55" s="49"/>
      <c r="C55" s="80" t="s">
        <v>49</v>
      </c>
      <c r="D55" s="26"/>
      <c r="E55" s="18"/>
      <c r="F55" s="17"/>
      <c r="G55" s="19"/>
      <c r="H55" s="65"/>
      <c r="K55" s="17"/>
      <c r="L55" s="54">
        <v>0.05</v>
      </c>
      <c r="M55" s="55">
        <v>0.03</v>
      </c>
      <c r="N55" s="51"/>
      <c r="O55" s="18"/>
      <c r="P55" s="13"/>
      <c r="Q55" s="19"/>
      <c r="S55" s="24"/>
      <c r="T55" s="18"/>
      <c r="U55" s="18"/>
      <c r="V55" s="18"/>
      <c r="W55" s="18"/>
      <c r="X55" s="18"/>
      <c r="Y55" s="19"/>
      <c r="AD55" s="17"/>
      <c r="AE55" s="88">
        <v>40</v>
      </c>
      <c r="AF55" s="88">
        <f>[2]!obGet([2]!obCall("",$AE$10, "getTime",[2]!obMake("", "int", AE55)))</f>
        <v>4</v>
      </c>
      <c r="AG55" s="51"/>
      <c r="AH55" s="88" t="str">
        <f>[2]!obCall("underlyingModelFromNPVAndDefault"&amp;AE55, $AH$10, "getUnderlying",  [2]!obMake("", "int", AE55), [2]!obMake("","int", 0))</f>
        <v>underlyingModelFromNPVAndDefault40 
[6991]</v>
      </c>
      <c r="AI55" s="88">
        <f>[2]!obGet([2]!obCall("",AH55,"get", $AV$10))</f>
        <v>-0.11292549905007231</v>
      </c>
      <c r="AJ55" s="51"/>
      <c r="AK55" s="88" t="str">
        <f>[2]!obCall("numeraireFromNPVAndDefaultCorr"&amp;AE55, $T$54, "getNumeraire",  [2]!obMake("", "int", AE55))</f>
        <v>numeraireFromNPVAndDefaultCorr40 
[7489]</v>
      </c>
      <c r="AL55" s="88">
        <f>[2]!obGet([2]!obCall("",AK55,"get", $AV$10))</f>
        <v>0.74631070746185213</v>
      </c>
      <c r="AM55" s="18"/>
      <c r="AN55" s="88" t="str">
        <f>[2]!obCall("zcbondFairPrice"&amp;AE55, $AN$10, "getZeroCouponBond", [2]!obMake("", "double",AF55), [2]!obMake("", "double", $AF$115))</f>
        <v>zcbondFairPrice40 
[8934]</v>
      </c>
      <c r="AO55" s="88">
        <f>[2]!obGet([2]!obCall("", AN55, "get",$AV$10))</f>
        <v>1.4934645434734648</v>
      </c>
      <c r="AP55" s="51"/>
      <c r="AQ55" s="88" t="str">
        <f>[2]!obCall("couponBondPrice"&amp;AE55,  $AH$10,"getFairValue", [2]!obMake("","int",AE55) )</f>
        <v>couponBondPrice40 
[6993]</v>
      </c>
      <c r="AR55" s="88">
        <f>[2]!obGet([2]!obCall("",  AQ55,"get", $AV$10))</f>
        <v>10.26707208540655</v>
      </c>
      <c r="AS55" s="51"/>
      <c r="AT55" s="88">
        <f t="shared" si="0"/>
        <v>13.757101409309948</v>
      </c>
      <c r="AU55" s="18"/>
      <c r="AV55" s="88" t="str">
        <f>[2]!obCall("intensityCorrelation"&amp;AE55, $T$54, "getIntensity", [2]!obMake("", "int", AE55))</f>
        <v>intensityCorrelation40 
[6781]</v>
      </c>
      <c r="AW55" s="88">
        <f>[2]!obGet([2]!obCall("", AV55, "get",$AV$10))</f>
        <v>8.5550346739866369E-3</v>
      </c>
      <c r="AX55" s="51"/>
      <c r="AY55" s="88" t="str">
        <f>[2]!obCall("expOfIntegratedIntensityCorrelation"&amp;AE55, $T$54, "getExpOfIntegratedIntensity", [2]!obMake("", "int", AE55))</f>
        <v>expOfIntegratedIntensityCorrelation40 
[6627]</v>
      </c>
      <c r="AZ55" s="88">
        <f>[2]!obGet([2]!obCall("", AY55, "get",$AV$10))</f>
        <v>1.0337306212407975</v>
      </c>
      <c r="BA55" s="18"/>
      <c r="BB55" s="88" t="str">
        <f>[2]!obCall("intensityLando"&amp;AE55, $W$53, "getIntensity", [2]!obMake("", "int", AE55))</f>
        <v>intensityLando40 
[5802]</v>
      </c>
      <c r="BC55" s="88">
        <f>[2]!obGet([2]!obCall("", BB55, "get",$AV$10))</f>
        <v>5.4643055520875394E-2</v>
      </c>
      <c r="BD55" s="51"/>
      <c r="BE55" s="88" t="str">
        <f>[2]!obCall("expOfIntegratedIntensityLando"&amp;AE55, $W$53, "getExpOfIntegratedIntensity", [2]!obMake("", "int", AE55))</f>
        <v>expOfIntegratedIntensityLando40 
[5622]</v>
      </c>
      <c r="BF55" s="88">
        <f>[2]!obGet([2]!obCall("", BE55, "get",$AV$10))</f>
        <v>1.065476430612353</v>
      </c>
      <c r="BG55" s="26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</row>
    <row r="56" spans="1:72" ht="15" thickBot="1" x14ac:dyDescent="0.35">
      <c r="B56" s="49"/>
      <c r="C56" s="81" t="str">
        <f>[2]!obCall("cvaRandomVariable2_1", C37, "getCVA", W53, C53  )</f>
        <v>cvaRandomVariable2_1 
[5919]</v>
      </c>
      <c r="D56" s="19"/>
      <c r="E56" s="18"/>
      <c r="F56" s="17"/>
      <c r="G56" s="19"/>
      <c r="H56" s="65"/>
      <c r="I56" s="10"/>
      <c r="J56" s="29"/>
      <c r="K56" s="17"/>
      <c r="L56" s="54">
        <v>0.05</v>
      </c>
      <c r="M56" s="55">
        <v>0.03</v>
      </c>
      <c r="N56" s="51"/>
      <c r="O56" s="18"/>
      <c r="P56" s="13"/>
      <c r="Q56" s="19"/>
      <c r="S56" s="20"/>
      <c r="T56" s="21"/>
      <c r="U56" s="21"/>
      <c r="V56" s="21"/>
      <c r="W56" s="21"/>
      <c r="X56" s="21"/>
      <c r="Y56" s="22"/>
      <c r="AD56" s="17"/>
      <c r="AE56" s="88">
        <v>41</v>
      </c>
      <c r="AF56" s="88">
        <f>[2]!obGet([2]!obCall("",$AE$10, "getTime",[2]!obMake("", "int", AE56)))</f>
        <v>4.0999999999999996</v>
      </c>
      <c r="AG56" s="51"/>
      <c r="AH56" s="88" t="str">
        <f>[2]!obCall("underlyingModelFromNPVAndDefault"&amp;AE56, $AH$10, "getUnderlying",  [2]!obMake("", "int", AE56), [2]!obMake("","int", 0))</f>
        <v>underlyingModelFromNPVAndDefault41 
[8248]</v>
      </c>
      <c r="AI56" s="88">
        <f>[2]!obGet([2]!obCall("",AH56,"get", $AV$10))</f>
        <v>-0.107320493398497</v>
      </c>
      <c r="AJ56" s="51"/>
      <c r="AK56" s="88" t="str">
        <f>[2]!obCall("numeraireFromNPVAndDefaultCorr"&amp;AE56, $T$54, "getNumeraire",  [2]!obMake("", "int", AE56))</f>
        <v>numeraireFromNPVAndDefaultCorr41 
[7633]</v>
      </c>
      <c r="AL56" s="88">
        <f>[2]!obGet([2]!obCall("",AK56,"get", $AV$10))</f>
        <v>0.73968919862198024</v>
      </c>
      <c r="AM56" s="18"/>
      <c r="AN56" s="88" t="str">
        <f>[2]!obCall("zcbondFairPrice"&amp;AE56, $AN$10, "getZeroCouponBond", [2]!obMake("", "double",AF56), [2]!obMake("", "double", $AF$115))</f>
        <v>zcbondFairPrice41 
[8668]</v>
      </c>
      <c r="AO56" s="88">
        <f>[2]!obGet([2]!obCall("", AN56, "get",$AV$10))</f>
        <v>1.440733192111245</v>
      </c>
      <c r="AP56" s="51"/>
      <c r="AQ56" s="88" t="str">
        <f>[2]!obCall("couponBondPrice"&amp;AE56,  $AH$10,"getFairValue", [2]!obMake("","int",AE56) )</f>
        <v>couponBondPrice41 
[7950]</v>
      </c>
      <c r="AR56" s="88">
        <f>[2]!obGet([2]!obCall("",  AQ56,"get", $AV$10))</f>
        <v>9.0166023044903589</v>
      </c>
      <c r="AS56" s="51"/>
      <c r="AT56" s="88">
        <f t="shared" si="0"/>
        <v>12.189717412783681</v>
      </c>
      <c r="AU56" s="18"/>
      <c r="AV56" s="88" t="str">
        <f>[2]!obCall("intensityCorrelation"&amp;AE56, $T$54, "getIntensity", [2]!obMake("", "int", AE56))</f>
        <v>intensityCorrelation41 
[7102]</v>
      </c>
      <c r="AW56" s="88">
        <f>[2]!obGet([2]!obCall("", AV56, "get",$AV$10))</f>
        <v>8.2923749914815114E-3</v>
      </c>
      <c r="AX56" s="51"/>
      <c r="AY56" s="88" t="str">
        <f>[2]!obCall("expOfIntegratedIntensityCorrelation"&amp;AE56, $T$54, "getExpOfIntegratedIntensity", [2]!obMake("", "int", AE56))</f>
        <v>expOfIntegratedIntensityCorrelation41 
[7012]</v>
      </c>
      <c r="AZ56" s="88">
        <f>[2]!obGet([2]!obCall("", AY56, "get",$AV$10))</f>
        <v>1.0346017722682292</v>
      </c>
      <c r="BA56" s="18"/>
      <c r="BB56" s="88" t="str">
        <f>[2]!obCall("intensityLando"&amp;AE56, $W$53, "getIntensity", [2]!obMake("", "int", AE56))</f>
        <v>intensityLando41 
[5868]</v>
      </c>
      <c r="BC56" s="88">
        <f>[2]!obGet([2]!obCall("", BB56, "get",$AV$10))</f>
        <v>4.056926042239857E-2</v>
      </c>
      <c r="BD56" s="51"/>
      <c r="BE56" s="88" t="str">
        <f>[2]!obCall("expOfIntegratedIntensityLando"&amp;AE56, $W$53, "getExpOfIntegratedIntensity", [2]!obMake("", "int", AE56))</f>
        <v>expOfIntegratedIntensityLando41 
[5808]</v>
      </c>
      <c r="BF56" s="88">
        <f>[2]!obGet([2]!obCall("", BE56, "get",$AV$10))</f>
        <v>1.070560847414368</v>
      </c>
      <c r="BG56" s="26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</row>
    <row r="57" spans="1:72" x14ac:dyDescent="0.3">
      <c r="B57" s="49"/>
      <c r="C57" s="17"/>
      <c r="D57" s="19"/>
      <c r="E57" s="18"/>
      <c r="F57" s="17"/>
      <c r="G57" s="19"/>
      <c r="H57" s="65"/>
      <c r="I57" s="10"/>
      <c r="J57" s="29"/>
      <c r="K57" s="17"/>
      <c r="L57" s="54">
        <v>0.05</v>
      </c>
      <c r="M57" s="55">
        <v>0.03</v>
      </c>
      <c r="N57" s="51"/>
      <c r="O57" s="18"/>
      <c r="P57" s="34"/>
      <c r="Q57" s="26"/>
      <c r="R57" s="10"/>
      <c r="AD57" s="17"/>
      <c r="AE57" s="88">
        <v>42</v>
      </c>
      <c r="AF57" s="88">
        <f>[2]!obGet([2]!obCall("",$AE$10, "getTime",[2]!obMake("", "int", AE57)))</f>
        <v>4.2</v>
      </c>
      <c r="AG57" s="51"/>
      <c r="AH57" s="88" t="str">
        <f>[2]!obCall("underlyingModelFromNPVAndDefault"&amp;AE57, $AH$10, "getUnderlying",  [2]!obMake("", "int", AE57), [2]!obMake("","int", 0))</f>
        <v>underlyingModelFromNPVAndDefault42 
[7774]</v>
      </c>
      <c r="AI57" s="88">
        <f>[2]!obGet([2]!obCall("",AH57,"get", $AV$10))</f>
        <v>-0.11589752415968751</v>
      </c>
      <c r="AJ57" s="51"/>
      <c r="AK57" s="88" t="str">
        <f>[2]!obCall("numeraireFromNPVAndDefaultCorr"&amp;AE57, $T$54, "getNumeraire",  [2]!obMake("", "int", AE57))</f>
        <v>numeraireFromNPVAndDefaultCorr42 
[7669]</v>
      </c>
      <c r="AL57" s="88">
        <f>[2]!obGet([2]!obCall("",AK57,"get", $AV$10))</f>
        <v>0.73337240914493385</v>
      </c>
      <c r="AM57" s="18"/>
      <c r="AN57" s="88" t="str">
        <f>[2]!obCall("zcbondFairPrice"&amp;AE57, $AN$10, "getZeroCouponBond", [2]!obMake("", "double",AF57), [2]!obMake("", "double", $AF$115))</f>
        <v>zcbondFairPrice42 
[8356]</v>
      </c>
      <c r="AO57" s="88">
        <f>[2]!obGet([2]!obCall("", AN57, "get",$AV$10))</f>
        <v>1.4940068869503724</v>
      </c>
      <c r="AP57" s="51"/>
      <c r="AQ57" s="88" t="str">
        <f>[2]!obCall("couponBondPrice"&amp;AE57,  $AH$10,"getFairValue", [2]!obMake("","int",AE57) )</f>
        <v>couponBondPrice42 
[7753]</v>
      </c>
      <c r="AR57" s="88">
        <f>[2]!obGet([2]!obCall("",  AQ57,"get", $AV$10))</f>
        <v>9.2197888163267478</v>
      </c>
      <c r="AS57" s="51"/>
      <c r="AT57" s="88">
        <f t="shared" si="0"/>
        <v>12.571769405773585</v>
      </c>
      <c r="AU57" s="18"/>
      <c r="AV57" s="88" t="str">
        <f>[2]!obCall("intensityCorrelation"&amp;AE57, $T$54, "getIntensity", [2]!obMake("", "int", AE57))</f>
        <v>intensityCorrelation42 
[6830]</v>
      </c>
      <c r="AW57" s="88">
        <f>[2]!obGet([2]!obCall("", AV57, "get",$AV$10))</f>
        <v>8.9107800080748117E-3</v>
      </c>
      <c r="AX57" s="51"/>
      <c r="AY57" s="88" t="str">
        <f>[2]!obCall("expOfIntegratedIntensityCorrelation"&amp;AE57, $T$54, "getExpOfIntegratedIntensity", [2]!obMake("", "int", AE57))</f>
        <v>expOfIntegratedIntensityCorrelation42 
[6817]</v>
      </c>
      <c r="AZ57" s="88">
        <f>[2]!obGet([2]!obCall("", AY57, "get",$AV$10))</f>
        <v>1.0354920758466555</v>
      </c>
      <c r="BA57" s="18"/>
      <c r="BB57" s="88" t="str">
        <f>[2]!obCall("intensityLando"&amp;AE57, $W$53, "getIntensity", [2]!obMake("", "int", AE57))</f>
        <v>intensityLando42 
[5688]</v>
      </c>
      <c r="BC57" s="88">
        <f>[2]!obGet([2]!obCall("", BB57, "get",$AV$10))</f>
        <v>6.1783014977865452E-2</v>
      </c>
      <c r="BD57" s="51"/>
      <c r="BE57" s="88" t="str">
        <f>[2]!obCall("expOfIntegratedIntensityLando"&amp;AE57, $W$53, "getExpOfIntegratedIntensity", [2]!obMake("", "int", AE57))</f>
        <v>expOfIntegratedIntensityLando42 
[5880]</v>
      </c>
      <c r="BF57" s="88">
        <f>[2]!obGet([2]!obCall("", BE57, "get",$AV$10))</f>
        <v>1.076053607272546</v>
      </c>
      <c r="BG57" s="26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</row>
    <row r="58" spans="1:72" x14ac:dyDescent="0.3">
      <c r="B58" s="49"/>
      <c r="C58" s="76" t="s">
        <v>38</v>
      </c>
      <c r="D58" s="77"/>
      <c r="E58" s="18"/>
      <c r="F58" s="76" t="s">
        <v>45</v>
      </c>
      <c r="G58" s="77"/>
      <c r="H58" s="65"/>
      <c r="I58" s="10"/>
      <c r="J58" s="10"/>
      <c r="K58" s="17"/>
      <c r="L58" s="54">
        <v>0.05</v>
      </c>
      <c r="M58" s="55">
        <v>0.03</v>
      </c>
      <c r="N58" s="51"/>
      <c r="O58" s="18"/>
      <c r="P58" s="13"/>
      <c r="Q58" s="26"/>
      <c r="R58" s="10"/>
      <c r="AD58" s="17"/>
      <c r="AE58" s="88">
        <v>43</v>
      </c>
      <c r="AF58" s="88">
        <f>[2]!obGet([2]!obCall("",$AE$10, "getTime",[2]!obMake("", "int", AE58)))</f>
        <v>4.3</v>
      </c>
      <c r="AG58" s="51"/>
      <c r="AH58" s="88" t="str">
        <f>[2]!obCall("underlyingModelFromNPVAndDefault"&amp;AE58, $AH$10, "getUnderlying",  [2]!obMake("", "int", AE58), [2]!obMake("","int", 0))</f>
        <v>underlyingModelFromNPVAndDefault43 
[7858]</v>
      </c>
      <c r="AI58" s="88">
        <f>[2]!obGet([2]!obCall("",AH58,"get", $AV$10))</f>
        <v>-0.11162678858230236</v>
      </c>
      <c r="AJ58" s="51"/>
      <c r="AK58" s="88" t="str">
        <f>[2]!obCall("numeraireFromNPVAndDefaultCorr"&amp;AE58, $T$54, "getNumeraire",  [2]!obMake("", "int", AE58))</f>
        <v>numeraireFromNPVAndDefaultCorr43 
[7354]</v>
      </c>
      <c r="AL58" s="88">
        <f>[2]!obGet([2]!obCall("",AK58,"get", $AV$10))</f>
        <v>0.72653889397566629</v>
      </c>
      <c r="AM58" s="18"/>
      <c r="AN58" s="88" t="str">
        <f>[2]!obCall("zcbondFairPrice"&amp;AE58, $AN$10, "getZeroCouponBond", [2]!obMake("", "double",AF58), [2]!obMake("", "double", $AF$115))</f>
        <v>zcbondFairPrice43 
[8717]</v>
      </c>
      <c r="AO58" s="88">
        <f>[2]!obGet([2]!obCall("", AN58, "get",$AV$10))</f>
        <v>1.4517675715919733</v>
      </c>
      <c r="AP58" s="51"/>
      <c r="AQ58" s="88" t="str">
        <f>[2]!obCall("couponBondPrice"&amp;AE58,  $AH$10,"getFairValue", [2]!obMake("","int",AE58) )</f>
        <v>couponBondPrice43 
[8013]</v>
      </c>
      <c r="AR58" s="88">
        <f>[2]!obGet([2]!obCall("",  AQ58,"get", $AV$10))</f>
        <v>9.0166737277431128</v>
      </c>
      <c r="AS58" s="51"/>
      <c r="AT58" s="88">
        <f t="shared" si="0"/>
        <v>12.410448776394214</v>
      </c>
      <c r="AU58" s="18"/>
      <c r="AV58" s="88" t="str">
        <f>[2]!obCall("intensityCorrelation"&amp;AE58, $T$54, "getIntensity", [2]!obMake("", "int", AE58))</f>
        <v>intensityCorrelation43 
[7330]</v>
      </c>
      <c r="AW58" s="88">
        <f>[2]!obGet([2]!obCall("", AV58, "get",$AV$10))</f>
        <v>8.7560240785112594E-3</v>
      </c>
      <c r="AX58" s="51"/>
      <c r="AY58" s="88" t="str">
        <f>[2]!obCall("expOfIntegratedIntensityCorrelation"&amp;AE58, $T$54, "getExpOfIntegratedIntensity", [2]!obMake("", "int", AE58))</f>
        <v>expOfIntegratedIntensityCorrelation43 
[6682]</v>
      </c>
      <c r="AZ58" s="88">
        <f>[2]!obGet([2]!obCall("", AY58, "get",$AV$10))</f>
        <v>1.0364071717395082</v>
      </c>
      <c r="BA58" s="18"/>
      <c r="BB58" s="88" t="str">
        <f>[2]!obCall("intensityLando"&amp;AE58, $W$53, "getIntensity", [2]!obMake("", "int", AE58))</f>
        <v>intensityLando43 
[5680]</v>
      </c>
      <c r="BC58" s="88">
        <f>[2]!obGet([2]!obCall("", BB58, "get",$AV$10))</f>
        <v>7.5825105687852043E-2</v>
      </c>
      <c r="BD58" s="51"/>
      <c r="BE58" s="88" t="str">
        <f>[2]!obCall("expOfIntegratedIntensityLando"&amp;AE58, $W$53, "getExpOfIntegratedIntensity", [2]!obMake("", "int", AE58))</f>
        <v>expOfIntegratedIntensityLando43 
[5494]</v>
      </c>
      <c r="BF58" s="88">
        <f>[2]!obGet([2]!obCall("", BE58, "get",$AV$10))</f>
        <v>1.083482821701834</v>
      </c>
      <c r="BG58" s="26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</row>
    <row r="59" spans="1:72" ht="15" thickBot="1" x14ac:dyDescent="0.35">
      <c r="B59" s="49"/>
      <c r="C59" s="82" t="str">
        <f>[2]!obCall("cvaValue2_1", C56, "getAverage")</f>
        <v>cvaValue2_1 
[6269]</v>
      </c>
      <c r="D59" s="102">
        <f>[2]!obGet(C59)</f>
        <v>0.32440736889024624</v>
      </c>
      <c r="E59" s="18"/>
      <c r="F59" s="82" t="str">
        <f>[2]!obCall("cwcCVACouponLando", F37, "getConstrainedWorstCaseCVA",W53,F53)</f>
        <v>cwcCVACouponLando 
[5985]</v>
      </c>
      <c r="G59" s="102">
        <f>[2]!obGet(F59)</f>
        <v>0.94289026247217322</v>
      </c>
      <c r="H59" s="65"/>
      <c r="K59" s="17"/>
      <c r="L59" s="54">
        <v>0.05</v>
      </c>
      <c r="M59" s="55">
        <v>0.03</v>
      </c>
      <c r="N59" s="51"/>
      <c r="O59" s="18"/>
      <c r="P59" s="13"/>
      <c r="Q59" s="26"/>
      <c r="R59" s="10"/>
      <c r="AD59" s="17"/>
      <c r="AE59" s="88">
        <v>44</v>
      </c>
      <c r="AF59" s="88">
        <f>[2]!obGet([2]!obCall("",$AE$10, "getTime",[2]!obMake("", "int", AE59)))</f>
        <v>4.3999999999999995</v>
      </c>
      <c r="AG59" s="51"/>
      <c r="AH59" s="88" t="str">
        <f>[2]!obCall("underlyingModelFromNPVAndDefault"&amp;AE59, $AH$10, "getUnderlying",  [2]!obMake("", "int", AE59), [2]!obMake("","int", 0))</f>
        <v>underlyingModelFromNPVAndDefault44 
[7843]</v>
      </c>
      <c r="AI59" s="88">
        <f>[2]!obGet([2]!obCall("",AH59,"get", $AV$10))</f>
        <v>-0.10298021795278274</v>
      </c>
      <c r="AJ59" s="51"/>
      <c r="AK59" s="88" t="str">
        <f>[2]!obCall("numeraireFromNPVAndDefaultCorr"&amp;AE59, $T$54, "getNumeraire",  [2]!obMake("", "int", AE59))</f>
        <v>numeraireFromNPVAndDefaultCorr44 
[6838]</v>
      </c>
      <c r="AL59" s="88">
        <f>[2]!obGet([2]!obCall("",AK59,"get", $AV$10))</f>
        <v>0.72019801352335266</v>
      </c>
      <c r="AM59" s="18"/>
      <c r="AN59" s="88" t="str">
        <f>[2]!obCall("zcbondFairPrice"&amp;AE59, $AN$10, "getZeroCouponBond", [2]!obMake("", "double",AF59), [2]!obMake("", "double", $AF$115))</f>
        <v>zcbondFairPrice44 
[8764]</v>
      </c>
      <c r="AO59" s="88">
        <f>[2]!obGet([2]!obCall("", AN59, "get",$AV$10))</f>
        <v>1.3818016945594662</v>
      </c>
      <c r="AP59" s="51"/>
      <c r="AQ59" s="88" t="str">
        <f>[2]!obCall("couponBondPrice"&amp;AE59,  $AH$10,"getFairValue", [2]!obMake("","int",AE59) )</f>
        <v>couponBondPrice44 
[8274]</v>
      </c>
      <c r="AR59" s="88">
        <f>[2]!obGet([2]!obCall("",  AQ59,"get", $AV$10))</f>
        <v>8.699658946549663</v>
      </c>
      <c r="AS59" s="51"/>
      <c r="AT59" s="88">
        <f t="shared" si="0"/>
        <v>12.079537548276747</v>
      </c>
      <c r="AU59" s="18"/>
      <c r="AV59" s="88" t="str">
        <f>[2]!obCall("intensityCorrelation"&amp;AE59, $T$54, "getIntensity", [2]!obMake("", "int", AE59))</f>
        <v>intensityCorrelation44 
[6826]</v>
      </c>
      <c r="AW59" s="88">
        <f>[2]!obGet([2]!obCall("", AV59, "get",$AV$10))</f>
        <v>8.518759250056027E-3</v>
      </c>
      <c r="AX59" s="51"/>
      <c r="AY59" s="88" t="str">
        <f>[2]!obCall("expOfIntegratedIntensityCorrelation"&amp;AE59, $T$54, "getExpOfIntegratedIntensity", [2]!obMake("", "int", AE59))</f>
        <v>expOfIntegratedIntensityCorrelation44 
[7591]</v>
      </c>
      <c r="AZ59" s="88">
        <f>[2]!obGet([2]!obCall("", AY59, "get",$AV$10))</f>
        <v>1.0373027439208133</v>
      </c>
      <c r="BA59" s="18"/>
      <c r="BB59" s="88" t="str">
        <f>[2]!obCall("intensityLando"&amp;AE59, $W$53, "getIntensity", [2]!obMake("", "int", AE59))</f>
        <v>intensityLando44 
[5550]</v>
      </c>
      <c r="BC59" s="88">
        <f>[2]!obGet([2]!obCall("", BB59, "get",$AV$10))</f>
        <v>8.0169199452127679E-2</v>
      </c>
      <c r="BD59" s="51"/>
      <c r="BE59" s="88" t="str">
        <f>[2]!obCall("expOfIntegratedIntensityLando"&amp;AE59, $W$53, "getExpOfIntegratedIntensity", [2]!obMake("", "int", AE59))</f>
        <v>expOfIntegratedIntensityLando44 
[5656]</v>
      </c>
      <c r="BF59" s="88">
        <f>[2]!obGet([2]!obCall("", BE59, "get",$AV$10))</f>
        <v>1.091966722190808</v>
      </c>
      <c r="BG59" s="26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</row>
    <row r="60" spans="1:72" x14ac:dyDescent="0.3">
      <c r="B60" s="49"/>
      <c r="C60" s="18"/>
      <c r="D60" s="18"/>
      <c r="E60" s="18"/>
      <c r="F60" s="18"/>
      <c r="G60" s="18"/>
      <c r="H60" s="65"/>
      <c r="K60" s="17"/>
      <c r="L60" s="54">
        <v>0.05</v>
      </c>
      <c r="M60" s="55">
        <v>0.03</v>
      </c>
      <c r="N60" s="51"/>
      <c r="O60" s="18"/>
      <c r="P60" s="18"/>
      <c r="Q60" s="26"/>
      <c r="R60" s="10"/>
      <c r="AD60" s="17"/>
      <c r="AE60" s="88">
        <v>45</v>
      </c>
      <c r="AF60" s="88">
        <f>[2]!obGet([2]!obCall("",$AE$10, "getTime",[2]!obMake("", "int", AE60)))</f>
        <v>4.5</v>
      </c>
      <c r="AG60" s="51"/>
      <c r="AH60" s="88" t="str">
        <f>[2]!obCall("underlyingModelFromNPVAndDefault"&amp;AE60, $AH$10, "getUnderlying",  [2]!obMake("", "int", AE60), [2]!obMake("","int", 0))</f>
        <v>underlyingModelFromNPVAndDefault45 
[8103]</v>
      </c>
      <c r="AI60" s="88">
        <f>[2]!obGet([2]!obCall("",AH60,"get", $AV$10))</f>
        <v>-9.2799375370104936E-2</v>
      </c>
      <c r="AJ60" s="51"/>
      <c r="AK60" s="88" t="str">
        <f>[2]!obCall("numeraireFromNPVAndDefaultCorr"&amp;AE60, $T$54, "getNumeraire",  [2]!obMake("", "int", AE60))</f>
        <v>numeraireFromNPVAndDefaultCorr45 
[7536]</v>
      </c>
      <c r="AL60" s="88">
        <f>[2]!obGet([2]!obCall("",AK60,"get", $AV$10))</f>
        <v>0.71504821146278896</v>
      </c>
      <c r="AM60" s="18"/>
      <c r="AN60" s="88" t="str">
        <f>[2]!obCall("zcbondFairPrice"&amp;AE60, $AN$10, "getZeroCouponBond", [2]!obMake("", "double",AF60), [2]!obMake("", "double", $AF$115))</f>
        <v>zcbondFairPrice45 
[8656]</v>
      </c>
      <c r="AO60" s="88">
        <f>[2]!obGet([2]!obCall("", AN60, "get",$AV$10))</f>
        <v>1.3072740199577919</v>
      </c>
      <c r="AP60" s="51"/>
      <c r="AQ60" s="88" t="str">
        <f>[2]!obCall("couponBondPrice"&amp;AE60,  $AH$10,"getFairValue", [2]!obMake("","int",AE60) )</f>
        <v>couponBondPrice45 
[8016]</v>
      </c>
      <c r="AR60" s="88">
        <f>[2]!obGet([2]!obCall("",  AQ60,"get", $AV$10))</f>
        <v>8.3668228085962806</v>
      </c>
      <c r="AS60" s="51"/>
      <c r="AT60" s="88">
        <f t="shared" si="0"/>
        <v>11.701061095558995</v>
      </c>
      <c r="AU60" s="18"/>
      <c r="AV60" s="88" t="str">
        <f>[2]!obCall("intensityCorrelation"&amp;AE60, $T$54, "getIntensity", [2]!obMake("", "int", AE60))</f>
        <v>intensityCorrelation45 
[6664]</v>
      </c>
      <c r="AW60" s="88">
        <f>[2]!obGet([2]!obCall("", AV60, "get",$AV$10))</f>
        <v>7.8084137753403008E-3</v>
      </c>
      <c r="AX60" s="51"/>
      <c r="AY60" s="88" t="str">
        <f>[2]!obCall("expOfIntegratedIntensityCorrelation"&amp;AE60, $T$54, "getExpOfIntegratedIntensity", [2]!obMake("", "int", AE60))</f>
        <v>expOfIntegratedIntensityCorrelation45 
[7366]</v>
      </c>
      <c r="AZ60" s="88">
        <f>[2]!obGet([2]!obCall("", AY60, "get",$AV$10))</f>
        <v>1.0381499007346477</v>
      </c>
      <c r="BA60" s="18"/>
      <c r="BB60" s="88" t="str">
        <f>[2]!obCall("intensityLando"&amp;AE60, $W$53, "getIntensity", [2]!obMake("", "int", AE60))</f>
        <v>intensityLando45 
[5764]</v>
      </c>
      <c r="BC60" s="88">
        <f>[2]!obGet([2]!obCall("", BB60, "get",$AV$10))</f>
        <v>8.3255935555764868E-2</v>
      </c>
      <c r="BD60" s="51"/>
      <c r="BE60" s="88" t="str">
        <f>[2]!obCall("expOfIntegratedIntensityLando"&amp;AE60, $W$53, "getExpOfIntegratedIntensity", [2]!obMake("", "int", AE60))</f>
        <v>expOfIntegratedIntensityLando45 
[5876]</v>
      </c>
      <c r="BF60" s="88">
        <f>[2]!obGet([2]!obCall("", BE60, "get",$AV$10))</f>
        <v>1.1009260171398472</v>
      </c>
      <c r="BG60" s="26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</row>
    <row r="61" spans="1:72" x14ac:dyDescent="0.3">
      <c r="B61" s="49"/>
      <c r="C61" s="18"/>
      <c r="D61" s="18"/>
      <c r="E61" s="18"/>
      <c r="F61" s="18"/>
      <c r="G61" s="18"/>
      <c r="H61" s="65"/>
      <c r="K61" s="17"/>
      <c r="L61" s="54">
        <v>0.05</v>
      </c>
      <c r="M61" s="55">
        <v>0.03</v>
      </c>
      <c r="N61" s="51"/>
      <c r="O61" s="18"/>
      <c r="P61" s="18"/>
      <c r="Q61" s="26"/>
      <c r="R61" s="10"/>
      <c r="AD61" s="17"/>
      <c r="AE61" s="88">
        <v>46</v>
      </c>
      <c r="AF61" s="88">
        <f>[2]!obGet([2]!obCall("",$AE$10, "getTime",[2]!obMake("", "int", AE61)))</f>
        <v>4.5999999999999996</v>
      </c>
      <c r="AG61" s="51"/>
      <c r="AH61" s="88" t="str">
        <f>[2]!obCall("underlyingModelFromNPVAndDefault"&amp;AE61, $AH$10, "getUnderlying",  [2]!obMake("", "int", AE61), [2]!obMake("","int", 0))</f>
        <v>underlyingModelFromNPVAndDefault46 
[7782]</v>
      </c>
      <c r="AI61" s="88">
        <f>[2]!obGet([2]!obCall("",AH61,"get", $AV$10))</f>
        <v>-0.10128551673679474</v>
      </c>
      <c r="AJ61" s="51"/>
      <c r="AK61" s="88" t="str">
        <f>[2]!obCall("numeraireFromNPVAndDefaultCorr"&amp;AE61, $T$54, "getNumeraire",  [2]!obMake("", "int", AE61))</f>
        <v>numeraireFromNPVAndDefaultCorr46 
[6637]</v>
      </c>
      <c r="AL61" s="88">
        <f>[2]!obGet([2]!obCall("",AK61,"get", $AV$10))</f>
        <v>0.70993872190572049</v>
      </c>
      <c r="AM61" s="18"/>
      <c r="AN61" s="88" t="str">
        <f>[2]!obCall("zcbondFairPrice"&amp;AE61, $AN$10, "getZeroCouponBond", [2]!obMake("", "double",AF61), [2]!obMake("", "double", $AF$115))</f>
        <v>zcbondFairPrice46 
[8570]</v>
      </c>
      <c r="AO61" s="88">
        <f>[2]!obGet([2]!obCall("", AN61, "get",$AV$10))</f>
        <v>1.3533599355345116</v>
      </c>
      <c r="AP61" s="51"/>
      <c r="AQ61" s="88" t="str">
        <f>[2]!obCall("couponBondPrice"&amp;AE61,  $AH$10,"getFairValue", [2]!obMake("","int",AE61) )</f>
        <v>couponBondPrice46 
[8294]</v>
      </c>
      <c r="AR61" s="88">
        <f>[2]!obGet([2]!obCall("",  AQ61,"get", $AV$10))</f>
        <v>8.5382767606826029</v>
      </c>
      <c r="AS61" s="51"/>
      <c r="AT61" s="88">
        <f t="shared" si="0"/>
        <v>12.026779913853581</v>
      </c>
      <c r="AU61" s="18"/>
      <c r="AV61" s="88" t="str">
        <f>[2]!obCall("intensityCorrelation"&amp;AE61, $T$54, "getIntensity", [2]!obMake("", "int", AE61))</f>
        <v>intensityCorrelation46 
[7214]</v>
      </c>
      <c r="AW61" s="88">
        <f>[2]!obGet([2]!obCall("", AV61, "get",$AV$10))</f>
        <v>8.4004865823856054E-3</v>
      </c>
      <c r="AX61" s="51"/>
      <c r="AY61" s="88" t="str">
        <f>[2]!obCall("expOfIntegratedIntensityCorrelation"&amp;AE61, $T$54, "getExpOfIntegratedIntensity", [2]!obMake("", "int", AE61))</f>
        <v>expOfIntegratedIntensityCorrelation46 
[6531]</v>
      </c>
      <c r="AZ61" s="88">
        <f>[2]!obGet([2]!obCall("", AY61, "get",$AV$10))</f>
        <v>1.0389916051810342</v>
      </c>
      <c r="BA61" s="18"/>
      <c r="BB61" s="88" t="str">
        <f>[2]!obCall("intensityLando"&amp;AE61, $W$53, "getIntensity", [2]!obMake("", "int", AE61))</f>
        <v>intensityLando46 
[5754]</v>
      </c>
      <c r="BC61" s="88">
        <f>[2]!obGet([2]!obCall("", BB61, "get",$AV$10))</f>
        <v>8.2127571271726998E-2</v>
      </c>
      <c r="BD61" s="51"/>
      <c r="BE61" s="88" t="str">
        <f>[2]!obCall("expOfIntegratedIntensityLando"&amp;AE61, $W$53, "getExpOfIntegratedIntensity", [2]!obMake("", "int", AE61))</f>
        <v>expOfIntegratedIntensityLando46 
[5496]</v>
      </c>
      <c r="BF61" s="88">
        <f>[2]!obGet([2]!obCall("", BE61, "get",$AV$10))</f>
        <v>1.1100675116332213</v>
      </c>
      <c r="BG61" s="26"/>
      <c r="BI61" s="10"/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</row>
    <row r="62" spans="1:72" ht="15" thickBot="1" x14ac:dyDescent="0.35">
      <c r="B62" s="49"/>
      <c r="C62" s="18"/>
      <c r="D62" s="18"/>
      <c r="E62" s="18"/>
      <c r="F62" s="18"/>
      <c r="G62" s="18"/>
      <c r="H62" s="65"/>
      <c r="K62" s="17"/>
      <c r="L62" s="54">
        <v>0.05</v>
      </c>
      <c r="M62" s="55">
        <v>0.03</v>
      </c>
      <c r="N62" s="51"/>
      <c r="O62" s="18"/>
      <c r="P62" s="18"/>
      <c r="Q62" s="19"/>
      <c r="AD62" s="17"/>
      <c r="AE62" s="88">
        <v>47</v>
      </c>
      <c r="AF62" s="88">
        <f>[2]!obGet([2]!obCall("",$AE$10, "getTime",[2]!obMake("", "int", AE62)))</f>
        <v>4.7</v>
      </c>
      <c r="AG62" s="51"/>
      <c r="AH62" s="88" t="str">
        <f>[2]!obCall("underlyingModelFromNPVAndDefault"&amp;AE62, $AH$10, "getUnderlying",  [2]!obMake("", "int", AE62), [2]!obMake("","int", 0))</f>
        <v>underlyingModelFromNPVAndDefault47 
[8119]</v>
      </c>
      <c r="AI62" s="88">
        <f>[2]!obGet([2]!obCall("",AH62,"get", $AV$10))</f>
        <v>-0.11050228709103582</v>
      </c>
      <c r="AJ62" s="51"/>
      <c r="AK62" s="88" t="str">
        <f>[2]!obCall("numeraireFromNPVAndDefaultCorr"&amp;AE62, $T$54, "getNumeraire",  [2]!obMake("", "int", AE62))</f>
        <v>numeraireFromNPVAndDefaultCorr47 
[6483]</v>
      </c>
      <c r="AL62" s="88">
        <f>[2]!obGet([2]!obCall("",AK62,"get", $AV$10))</f>
        <v>0.70457849814092466</v>
      </c>
      <c r="AM62" s="18"/>
      <c r="AN62" s="88" t="str">
        <f>[2]!obCall("zcbondFairPrice"&amp;AE62, $AN$10, "getZeroCouponBond", [2]!obMake("", "double",AF62), [2]!obMake("", "double", $AF$115))</f>
        <v>zcbondFairPrice47 
[8863]</v>
      </c>
      <c r="AO62" s="88">
        <f>[2]!obGet([2]!obCall("", AN62, "get",$AV$10))</f>
        <v>1.4040523490518635</v>
      </c>
      <c r="AP62" s="51"/>
      <c r="AQ62" s="88" t="str">
        <f>[2]!obCall("couponBondPrice"&amp;AE62,  $AH$10,"getFairValue", [2]!obMake("","int",AE62) )</f>
        <v>couponBondPrice47 
[6970]</v>
      </c>
      <c r="AR62" s="88">
        <f>[2]!obGet([2]!obCall("",  AQ62,"get", $AV$10))</f>
        <v>8.7215675767124985</v>
      </c>
      <c r="AS62" s="51"/>
      <c r="AT62" s="88">
        <f t="shared" si="0"/>
        <v>12.378418586041033</v>
      </c>
      <c r="AU62" s="18"/>
      <c r="AV62" s="88" t="str">
        <f>[2]!obCall("intensityCorrelation"&amp;AE62, $T$54, "getIntensity", [2]!obMake("", "int", AE62))</f>
        <v>intensityCorrelation47 
[7363]</v>
      </c>
      <c r="AW62" s="88">
        <f>[2]!obGet([2]!obCall("", AV62, "get",$AV$10))</f>
        <v>8.6989951289046571E-3</v>
      </c>
      <c r="AX62" s="51"/>
      <c r="AY62" s="88" t="str">
        <f>[2]!obCall("expOfIntegratedIntensityCorrelation"&amp;AE62, $T$54, "getExpOfIntegratedIntensity", [2]!obMake("", "int", AE62))</f>
        <v>expOfIntegratedIntensityCorrelation47 
[6667]</v>
      </c>
      <c r="AZ62" s="88">
        <f>[2]!obGet([2]!obCall("", AY62, "get",$AV$10))</f>
        <v>1.0398802959282278</v>
      </c>
      <c r="BA62" s="18"/>
      <c r="BB62" s="88" t="str">
        <f>[2]!obCall("intensityLando"&amp;AE62, $W$53, "getIntensity", [2]!obMake("", "int", AE62))</f>
        <v>intensityLando47 
[5596]</v>
      </c>
      <c r="BC62" s="88">
        <f>[2]!obGet([2]!obCall("", BB62, "get",$AV$10))</f>
        <v>9.8687951423128722E-2</v>
      </c>
      <c r="BD62" s="51"/>
      <c r="BE62" s="88" t="str">
        <f>[2]!obCall("expOfIntegratedIntensityLando"&amp;AE62, $W$53, "getExpOfIntegratedIntensity", [2]!obMake("", "int", AE62))</f>
        <v>expOfIntegratedIntensityLando47 
[5498]</v>
      </c>
      <c r="BF62" s="88">
        <f>[2]!obGet([2]!obCall("", BE62, "get",$AV$10))</f>
        <v>1.1201488865600671</v>
      </c>
      <c r="BG62" s="26"/>
      <c r="BI62" s="10"/>
      <c r="BJ62" s="10"/>
      <c r="BK62" s="10"/>
      <c r="BL62" s="10"/>
      <c r="BM62" s="10"/>
      <c r="BN62" s="10"/>
      <c r="BO62" s="10"/>
      <c r="BP62" s="10"/>
      <c r="BQ62" s="10"/>
      <c r="BR62" s="10"/>
      <c r="BS62" s="10"/>
      <c r="BT62" s="10"/>
    </row>
    <row r="63" spans="1:72" x14ac:dyDescent="0.3">
      <c r="B63" s="49"/>
      <c r="C63" s="14" t="s">
        <v>29</v>
      </c>
      <c r="D63" s="23"/>
      <c r="E63" s="18"/>
      <c r="F63" s="18"/>
      <c r="G63" s="18"/>
      <c r="H63" s="65"/>
      <c r="K63" s="17"/>
      <c r="L63" s="54">
        <v>0.05</v>
      </c>
      <c r="M63" s="55">
        <v>0.03</v>
      </c>
      <c r="N63" s="51"/>
      <c r="O63" s="18"/>
      <c r="P63" s="18"/>
      <c r="Q63" s="19"/>
      <c r="AD63" s="17"/>
      <c r="AE63" s="88">
        <v>48</v>
      </c>
      <c r="AF63" s="88">
        <f>[2]!obGet([2]!obCall("",$AE$10, "getTime",[2]!obMake("", "int", AE63)))</f>
        <v>4.8</v>
      </c>
      <c r="AG63" s="51"/>
      <c r="AH63" s="88" t="str">
        <f>[2]!obCall("underlyingModelFromNPVAndDefault"&amp;AE63, $AH$10, "getUnderlying",  [2]!obMake("", "int", AE63), [2]!obMake("","int", 0))</f>
        <v>underlyingModelFromNPVAndDefault48 
[7750]</v>
      </c>
      <c r="AI63" s="88">
        <f>[2]!obGet([2]!obCall("",AH63,"get", $AV$10))</f>
        <v>-0.12284912418458184</v>
      </c>
      <c r="AJ63" s="51"/>
      <c r="AK63" s="88" t="str">
        <f>[2]!obCall("numeraireFromNPVAndDefaultCorr"&amp;AE63, $T$54, "getNumeraire",  [2]!obMake("", "int", AE63))</f>
        <v>numeraireFromNPVAndDefaultCorr48 
[7402]</v>
      </c>
      <c r="AL63" s="88">
        <f>[2]!obGet([2]!obCall("",AK63,"get", $AV$10))</f>
        <v>0.6983675234338268</v>
      </c>
      <c r="AM63" s="18"/>
      <c r="AN63" s="88" t="str">
        <f>[2]!obCall("zcbondFairPrice"&amp;AE63, $AN$10, "getZeroCouponBond", [2]!obMake("", "double",AF63), [2]!obMake("", "double", $AF$115))</f>
        <v>zcbondFairPrice48 
[8869]</v>
      </c>
      <c r="AO63" s="88">
        <f>[2]!obGet([2]!obCall("", AN63, "get",$AV$10))</f>
        <v>1.4756068093689922</v>
      </c>
      <c r="AP63" s="51"/>
      <c r="AQ63" s="88" t="str">
        <f>[2]!obCall("couponBondPrice"&amp;AE63,  $AH$10,"getFairValue", [2]!obMake("","int",AE63) )</f>
        <v>couponBondPrice48 
[8288]</v>
      </c>
      <c r="AR63" s="88">
        <f>[2]!obGet([2]!obCall("",  AQ63,"get", $AV$10))</f>
        <v>8.9796350907066866</v>
      </c>
      <c r="AS63" s="51"/>
      <c r="AT63" s="88">
        <f t="shared" si="0"/>
        <v>12.858036477060697</v>
      </c>
      <c r="AU63" s="18"/>
      <c r="AV63" s="88" t="str">
        <f>[2]!obCall("intensityCorrelation"&amp;AE63, $T$54, "getIntensity", [2]!obMake("", "int", AE63))</f>
        <v>intensityCorrelation48 
[6492]</v>
      </c>
      <c r="AW63" s="88">
        <f>[2]!obGet([2]!obCall("", AV63, "get",$AV$10))</f>
        <v>9.2284062066685935E-3</v>
      </c>
      <c r="AX63" s="51"/>
      <c r="AY63" s="88" t="str">
        <f>[2]!obCall("expOfIntegratedIntensityCorrelation"&amp;AE63, $T$54, "getExpOfIntegratedIntensity", [2]!obMake("", "int", AE63))</f>
        <v>expOfIntegratedIntensityCorrelation48 
[7064]</v>
      </c>
      <c r="AZ63" s="88">
        <f>[2]!obGet([2]!obCall("", AY63, "get",$AV$10))</f>
        <v>1.040812831384526</v>
      </c>
      <c r="BA63" s="18"/>
      <c r="BB63" s="88" t="str">
        <f>[2]!obCall("intensityLando"&amp;AE63, $W$53, "getIntensity", [2]!obMake("", "int", AE63))</f>
        <v>intensityLando48 
[5630]</v>
      </c>
      <c r="BC63" s="88">
        <f>[2]!obGet([2]!obCall("", BB63, "get",$AV$10))</f>
        <v>0.10698432264588179</v>
      </c>
      <c r="BD63" s="51"/>
      <c r="BE63" s="88" t="str">
        <f>[2]!obCall("expOfIntegratedIntensityLando"&amp;AE63, $W$53, "getExpOfIntegratedIntensity", [2]!obMake("", "int", AE63))</f>
        <v>expOfIntegratedIntensityLando48 
[5760]</v>
      </c>
      <c r="BF63" s="88">
        <f>[2]!obGet([2]!obCall("", BE63, "get",$AV$10))</f>
        <v>1.1317274979442009</v>
      </c>
      <c r="BG63" s="26"/>
      <c r="BI63" s="10"/>
      <c r="BJ63" s="10"/>
      <c r="BK63" s="10"/>
      <c r="BL63" s="10"/>
      <c r="BM63" s="10"/>
      <c r="BN63" s="10"/>
      <c r="BO63" s="10"/>
      <c r="BP63" s="10"/>
      <c r="BQ63" s="10"/>
      <c r="BR63" s="10"/>
      <c r="BS63" s="10"/>
      <c r="BT63" s="10"/>
    </row>
    <row r="64" spans="1:72" x14ac:dyDescent="0.3">
      <c r="B64" s="49"/>
      <c r="C64" s="17"/>
      <c r="D64" s="19"/>
      <c r="E64" s="18"/>
      <c r="F64" s="18"/>
      <c r="G64" s="18"/>
      <c r="H64" s="65"/>
      <c r="K64" s="17"/>
      <c r="L64" s="54">
        <v>0.05</v>
      </c>
      <c r="M64" s="55">
        <v>0.03</v>
      </c>
      <c r="N64" s="51"/>
      <c r="O64" s="18"/>
      <c r="P64" s="18"/>
      <c r="Q64" s="19"/>
      <c r="AD64" s="17"/>
      <c r="AE64" s="88">
        <v>49</v>
      </c>
      <c r="AF64" s="88">
        <f>[2]!obGet([2]!obCall("",$AE$10, "getTime",[2]!obMake("", "int", AE64)))</f>
        <v>4.8999999999999995</v>
      </c>
      <c r="AG64" s="51"/>
      <c r="AH64" s="88" t="str">
        <f>[2]!obCall("underlyingModelFromNPVAndDefault"&amp;AE64, $AH$10, "getUnderlying",  [2]!obMake("", "int", AE64), [2]!obMake("","int", 0))</f>
        <v>underlyingModelFromNPVAndDefault49 
[8230]</v>
      </c>
      <c r="AI64" s="88">
        <f>[2]!obGet([2]!obCall("",AH64,"get", $AV$10))</f>
        <v>-0.11871185587260907</v>
      </c>
      <c r="AJ64" s="51"/>
      <c r="AK64" s="88" t="str">
        <f>[2]!obCall("numeraireFromNPVAndDefaultCorr"&amp;AE64, $T$54, "getNumeraire",  [2]!obMake("", "int", AE64))</f>
        <v>numeraireFromNPVAndDefaultCorr49 
[6662]</v>
      </c>
      <c r="AL64" s="88">
        <f>[2]!obGet([2]!obCall("",AK64,"get", $AV$10))</f>
        <v>0.69157776002448923</v>
      </c>
      <c r="AM64" s="18"/>
      <c r="AN64" s="88" t="str">
        <f>[2]!obCall("zcbondFairPrice"&amp;AE64, $AN$10, "getZeroCouponBond", [2]!obMake("", "double",AF64), [2]!obMake("", "double", $AF$115))</f>
        <v>zcbondFairPrice49 
[8699]</v>
      </c>
      <c r="AO64" s="88">
        <f>[2]!obGet([2]!obCall("", AN64, "get",$AV$10))</f>
        <v>1.4371719966976264</v>
      </c>
      <c r="AP64" s="51"/>
      <c r="AQ64" s="88" t="str">
        <f>[2]!obCall("couponBondPrice"&amp;AE64,  $AH$10,"getFairValue", [2]!obMake("","int",AE64) )</f>
        <v>couponBondPrice49 
[8078]</v>
      </c>
      <c r="AR64" s="88">
        <f>[2]!obGet([2]!obCall("",  AQ64,"get", $AV$10))</f>
        <v>8.7998568769235721</v>
      </c>
      <c r="AS64" s="51"/>
      <c r="AT64" s="88">
        <f t="shared" si="0"/>
        <v>12.724320221939994</v>
      </c>
      <c r="AU64" s="18"/>
      <c r="AV64" s="88" t="str">
        <f>[2]!obCall("intensityCorrelation"&amp;AE64, $T$54, "getIntensity", [2]!obMake("", "int", AE64))</f>
        <v>intensityCorrelation49 
[7527]</v>
      </c>
      <c r="AW64" s="88">
        <f>[2]!obGet([2]!obCall("", AV64, "get",$AV$10))</f>
        <v>9.2010461706303805E-3</v>
      </c>
      <c r="AX64" s="51"/>
      <c r="AY64" s="88" t="str">
        <f>[2]!obCall("expOfIntegratedIntensityCorrelation"&amp;AE64, $T$54, "getExpOfIntegratedIntensity", [2]!obMake("", "int", AE64))</f>
        <v>expOfIntegratedIntensityCorrelation49 
[7630]</v>
      </c>
      <c r="AZ64" s="88">
        <f>[2]!obGet([2]!obCall("", AY64, "get",$AV$10))</f>
        <v>1.0417723539289907</v>
      </c>
      <c r="BA64" s="18"/>
      <c r="BB64" s="88" t="str">
        <f>[2]!obCall("intensityLando"&amp;AE64, $W$53, "getIntensity", [2]!obMake("", "int", AE64))</f>
        <v>intensityLando49 
[5710]</v>
      </c>
      <c r="BC64" s="88">
        <f>[2]!obGet([2]!obCall("", BB64, "get",$AV$10))</f>
        <v>0.11520954297352551</v>
      </c>
      <c r="BD64" s="51"/>
      <c r="BE64" s="88" t="str">
        <f>[2]!obCall("expOfIntegratedIntensityLando"&amp;AE64, $W$53, "getExpOfIntegratedIntensity", [2]!obMake("", "int", AE64))</f>
        <v>expOfIntegratedIntensityLando49 
[5634]</v>
      </c>
      <c r="BF64" s="88">
        <f>[2]!obGet([2]!obCall("", BE64, "get",$AV$10))</f>
        <v>1.144370744579003</v>
      </c>
      <c r="BG64" s="26"/>
      <c r="BI64" s="10"/>
      <c r="BJ64" s="10"/>
      <c r="BK64" s="10"/>
      <c r="BL64" s="10"/>
      <c r="BM64" s="10"/>
      <c r="BN64" s="10"/>
      <c r="BO64" s="10"/>
      <c r="BP64" s="10"/>
      <c r="BQ64" s="10"/>
      <c r="BR64" s="10"/>
      <c r="BS64" s="10"/>
      <c r="BT64" s="10"/>
    </row>
    <row r="65" spans="2:72" x14ac:dyDescent="0.3">
      <c r="B65" s="49"/>
      <c r="C65" s="80" t="s">
        <v>49</v>
      </c>
      <c r="D65" s="19"/>
      <c r="E65" s="18"/>
      <c r="F65" s="18"/>
      <c r="G65" s="18"/>
      <c r="H65" s="65"/>
      <c r="K65" s="17"/>
      <c r="L65" s="54">
        <v>0.05</v>
      </c>
      <c r="M65" s="55">
        <v>0.03</v>
      </c>
      <c r="N65" s="51"/>
      <c r="O65" s="18"/>
      <c r="P65" s="18"/>
      <c r="Q65" s="19"/>
      <c r="AD65" s="17"/>
      <c r="AE65" s="88">
        <v>50</v>
      </c>
      <c r="AF65" s="88">
        <f>[2]!obGet([2]!obCall("",$AE$10, "getTime",[2]!obMake("", "int", AE65)))</f>
        <v>5</v>
      </c>
      <c r="AG65" s="51"/>
      <c r="AH65" s="88" t="str">
        <f>[2]!obCall("underlyingModelFromNPVAndDefault"&amp;AE65, $AH$10, "getUnderlying",  [2]!obMake("", "int", AE65), [2]!obMake("","int", 0))</f>
        <v>underlyingModelFromNPVAndDefault50 
[8099]</v>
      </c>
      <c r="AI65" s="88">
        <f>[2]!obGet([2]!obCall("",AH65,"get", $AV$10))</f>
        <v>-0.12471702604020732</v>
      </c>
      <c r="AJ65" s="51"/>
      <c r="AK65" s="88" t="str">
        <f>[2]!obCall("numeraireFromNPVAndDefaultCorr"&amp;AE65, $T$54, "getNumeraire",  [2]!obMake("", "int", AE65))</f>
        <v>numeraireFromNPVAndDefaultCorr50 
[6467]</v>
      </c>
      <c r="AL65" s="88">
        <f>[2]!obGet([2]!obCall("",AK65,"get", $AV$10))</f>
        <v>0.68517787700006749</v>
      </c>
      <c r="AM65" s="18"/>
      <c r="AN65" s="88" t="str">
        <f>[2]!obCall("zcbondFairPrice"&amp;AE65, $AN$10, "getZeroCouponBond", [2]!obMake("", "double",AF65), [2]!obMake("", "double", $AF$115))</f>
        <v>zcbondFairPrice50 
[8925]</v>
      </c>
      <c r="AO65" s="88">
        <f>[2]!obGet([2]!obCall("", AN65, "get",$AV$10))</f>
        <v>1.4649325213865123</v>
      </c>
      <c r="AP65" s="51"/>
      <c r="AQ65" s="88" t="str">
        <f>[2]!obCall("couponBondPrice"&amp;AE65,  $AH$10,"getFairValue", [2]!obMake("","int",AE65) )</f>
        <v>couponBondPrice50 
[7900]</v>
      </c>
      <c r="AR65" s="88">
        <f>[2]!obGet([2]!obCall("",  AQ65,"get", $AV$10))</f>
        <v>8.87765139907013</v>
      </c>
      <c r="AS65" s="51"/>
      <c r="AT65" s="88">
        <f t="shared" si="0"/>
        <v>12.956710508429413</v>
      </c>
      <c r="AU65" s="18"/>
      <c r="AV65" s="88" t="str">
        <f>[2]!obCall("intensityCorrelation"&amp;AE65, $T$54, "getIntensity", [2]!obMake("", "int", AE65))</f>
        <v>intensityCorrelation50 
[7477]</v>
      </c>
      <c r="AW65" s="88">
        <f>[2]!obGet([2]!obCall("", AV65, "get",$AV$10))</f>
        <v>9.1846372237417238E-3</v>
      </c>
      <c r="AX65" s="51"/>
      <c r="AY65" s="88" t="str">
        <f>[2]!obCall("expOfIntegratedIntensityCorrelation"&amp;AE65, $T$54, "getExpOfIntegratedIntensity", [2]!obMake("", "int", AE65))</f>
        <v>expOfIntegratedIntensityCorrelation50 
[7261]</v>
      </c>
      <c r="AZ65" s="88">
        <f>[2]!obGet([2]!obCall("", AY65, "get",$AV$10))</f>
        <v>1.0427304790895797</v>
      </c>
      <c r="BA65" s="18"/>
      <c r="BB65" s="88" t="str">
        <f>[2]!obCall("intensityLando"&amp;AE65, $W$53, "getIntensity", [2]!obMake("", "int", AE65))</f>
        <v>intensityLando50 
[5562]</v>
      </c>
      <c r="BC65" s="88">
        <f>[2]!obGet([2]!obCall("", BB65, "get",$AV$10))</f>
        <v>0.11444675364702109</v>
      </c>
      <c r="BD65" s="51"/>
      <c r="BE65" s="88" t="str">
        <f>[2]!obCall("expOfIntegratedIntensityLando"&amp;AE65, $W$53, "getExpOfIntegratedIntensity", [2]!obMake("", "int", AE65))</f>
        <v>expOfIntegratedIntensityLando50 
[5806]</v>
      </c>
      <c r="BF65" s="88">
        <f>[2]!obGet([2]!obCall("", BE65, "get",$AV$10))</f>
        <v>1.1575870770667185</v>
      </c>
      <c r="BG65" s="26"/>
      <c r="BI65" s="10"/>
      <c r="BJ65" s="10"/>
      <c r="BK65" s="10"/>
      <c r="BL65" s="10"/>
      <c r="BM65" s="10"/>
      <c r="BN65" s="10"/>
      <c r="BO65" s="10"/>
      <c r="BP65" s="10"/>
      <c r="BQ65" s="10"/>
      <c r="BR65" s="10"/>
      <c r="BS65" s="10"/>
      <c r="BT65" s="10"/>
    </row>
    <row r="66" spans="2:72" x14ac:dyDescent="0.3">
      <c r="B66" s="49"/>
      <c r="C66" s="81" t="str">
        <f>[2]!obCall("productValueCBRV", AH10, "getFairValue", [2]!obMake("", "int", 0))</f>
        <v>productValueCBRV 
[8037]</v>
      </c>
      <c r="D66" s="19"/>
      <c r="E66" s="18"/>
      <c r="F66" s="18"/>
      <c r="G66" s="18"/>
      <c r="H66" s="65"/>
      <c r="K66" s="17"/>
      <c r="L66" s="54">
        <v>0.05</v>
      </c>
      <c r="M66" s="55">
        <v>0.03</v>
      </c>
      <c r="N66" s="51"/>
      <c r="O66" s="18"/>
      <c r="P66" s="18"/>
      <c r="Q66" s="19"/>
      <c r="AD66" s="17"/>
      <c r="AE66" s="88">
        <v>51</v>
      </c>
      <c r="AF66" s="88">
        <f>[2]!obGet([2]!obCall("",$AE$10, "getTime",[2]!obMake("", "int", AE66)))</f>
        <v>5.0999999999999996</v>
      </c>
      <c r="AG66" s="51"/>
      <c r="AH66" s="88" t="str">
        <f>[2]!obCall("underlyingModelFromNPVAndDefault"&amp;AE66, $AH$10, "getUnderlying",  [2]!obMake("", "int", AE66), [2]!obMake("","int", 0))</f>
        <v>underlyingModelFromNPVAndDefault51 
[7793]</v>
      </c>
      <c r="AI66" s="88">
        <f>[2]!obGet([2]!obCall("",AH66,"get", $AV$10))</f>
        <v>-0.12832300395479262</v>
      </c>
      <c r="AJ66" s="51"/>
      <c r="AK66" s="88" t="str">
        <f>[2]!obCall("numeraireFromNPVAndDefaultCorr"&amp;AE66, $T$54, "getNumeraire",  [2]!obMake("", "int", AE66))</f>
        <v>numeraireFromNPVAndDefaultCorr51 
[7300]</v>
      </c>
      <c r="AL66" s="88">
        <f>[2]!obGet([2]!obCall("",AK66,"get", $AV$10))</f>
        <v>0.67856262160046121</v>
      </c>
      <c r="AM66" s="18"/>
      <c r="AN66" s="88" t="str">
        <f>[2]!obCall("zcbondFairPrice"&amp;AE66, $AN$10, "getZeroCouponBond", [2]!obMake("", "double",AF66), [2]!obMake("", "double", $AF$115))</f>
        <v>zcbondFairPrice51 
[8879]</v>
      </c>
      <c r="AO66" s="88">
        <f>[2]!obGet([2]!obCall("", AN66, "get",$AV$10))</f>
        <v>1.4766443015604658</v>
      </c>
      <c r="AP66" s="51"/>
      <c r="AQ66" s="88" t="str">
        <f>[2]!obCall("couponBondPrice"&amp;AE66,  $AH$10,"getFairValue", [2]!obMake("","int",AE66) )</f>
        <v>couponBondPrice51 
[7197]</v>
      </c>
      <c r="AR66" s="88">
        <f>[2]!obGet([2]!obCall("",  AQ66,"get", $AV$10))</f>
        <v>7.9009079873931558</v>
      </c>
      <c r="AS66" s="51"/>
      <c r="AT66" s="88">
        <f t="shared" si="0"/>
        <v>11.643594468492878</v>
      </c>
      <c r="AU66" s="18"/>
      <c r="AV66" s="88" t="str">
        <f>[2]!obCall("intensityCorrelation"&amp;AE66, $T$54, "getIntensity", [2]!obMake("", "int", AE66))</f>
        <v>intensityCorrelation51 
[7444]</v>
      </c>
      <c r="AW66" s="88">
        <f>[2]!obGet([2]!obCall("", AV66, "get",$AV$10))</f>
        <v>9.1517923448186742E-3</v>
      </c>
      <c r="AX66" s="51"/>
      <c r="AY66" s="88" t="str">
        <f>[2]!obCall("expOfIntegratedIntensityCorrelation"&amp;AE66, $T$54, "getExpOfIntegratedIntensity", [2]!obMake("", "int", AE66))</f>
        <v>expOfIntegratedIntensityCorrelation51 
[7258]</v>
      </c>
      <c r="AZ66" s="88">
        <f>[2]!obGet([2]!obCall("", AY66, "get",$AV$10))</f>
        <v>1.0436869151625925</v>
      </c>
      <c r="BA66" s="18"/>
      <c r="BB66" s="88" t="str">
        <f>[2]!obCall("intensityLando"&amp;AE66, $W$53, "getIntensity", [2]!obMake("", "int", AE66))</f>
        <v>intensityLando51 
[5480]</v>
      </c>
      <c r="BC66" s="88">
        <f>[2]!obGet([2]!obCall("", BB66, "get",$AV$10))</f>
        <v>0.11601329936059129</v>
      </c>
      <c r="BD66" s="51"/>
      <c r="BE66" s="88" t="str">
        <f>[2]!obCall("expOfIntegratedIntensityLando"&amp;AE66, $W$53, "getExpOfIntegratedIntensity", [2]!obMake("", "int", AE66))</f>
        <v>expOfIntegratedIntensityLando51 
[5700]</v>
      </c>
      <c r="BF66" s="88">
        <f>[2]!obGet([2]!obCall("", BE66, "get",$AV$10))</f>
        <v>1.1710031040334004</v>
      </c>
      <c r="BG66" s="26"/>
      <c r="BI66" s="10"/>
      <c r="BJ66" s="10"/>
      <c r="BK66" s="10"/>
      <c r="BL66" s="10"/>
      <c r="BM66" s="10"/>
      <c r="BN66" s="10"/>
      <c r="BO66" s="10"/>
      <c r="BP66" s="10"/>
      <c r="BQ66" s="10"/>
      <c r="BR66" s="10"/>
      <c r="BS66" s="10"/>
      <c r="BT66" s="10"/>
    </row>
    <row r="67" spans="2:72" x14ac:dyDescent="0.3">
      <c r="B67" s="49"/>
      <c r="C67" s="17"/>
      <c r="D67" s="19"/>
      <c r="E67" s="18"/>
      <c r="F67" s="18"/>
      <c r="G67" s="18"/>
      <c r="H67" s="65"/>
      <c r="K67" s="17"/>
      <c r="L67" s="54">
        <v>0.05</v>
      </c>
      <c r="M67" s="55">
        <v>0.03</v>
      </c>
      <c r="N67" s="51"/>
      <c r="O67" s="18"/>
      <c r="P67" s="18"/>
      <c r="Q67" s="19"/>
      <c r="AD67" s="17"/>
      <c r="AE67" s="88">
        <v>52</v>
      </c>
      <c r="AF67" s="88">
        <f>[2]!obGet([2]!obCall("",$AE$10, "getTime",[2]!obMake("", "int", AE67)))</f>
        <v>5.2</v>
      </c>
      <c r="AG67" s="51"/>
      <c r="AH67" s="88" t="str">
        <f>[2]!obCall("underlyingModelFromNPVAndDefault"&amp;AE67, $AH$10, "getUnderlying",  [2]!obMake("", "int", AE67), [2]!obMake("","int", 0))</f>
        <v>underlyingModelFromNPVAndDefault52 
[7977]</v>
      </c>
      <c r="AI67" s="88">
        <f>[2]!obGet([2]!obCall("",AH67,"get", $AV$10))</f>
        <v>-0.12567464223269331</v>
      </c>
      <c r="AJ67" s="51"/>
      <c r="AK67" s="88" t="str">
        <f>[2]!obCall("numeraireFromNPVAndDefaultCorr"&amp;AE67, $T$54, "getNumeraire",  [2]!obMake("", "int", AE67))</f>
        <v>numeraireFromNPVAndDefaultCorr52 
[7026]</v>
      </c>
      <c r="AL67" s="88">
        <f>[2]!obGet([2]!obCall("",AK67,"get", $AV$10))</f>
        <v>0.67196286089303392</v>
      </c>
      <c r="AM67" s="18"/>
      <c r="AN67" s="88" t="str">
        <f>[2]!obCall("zcbondFairPrice"&amp;AE67, $AN$10, "getZeroCouponBond", [2]!obMake("", "double",AF67), [2]!obMake("", "double", $AF$115))</f>
        <v>zcbondFairPrice52 
[8608]</v>
      </c>
      <c r="AO67" s="88">
        <f>[2]!obGet([2]!obCall("", AN67, "get",$AV$10))</f>
        <v>1.4484418628246944</v>
      </c>
      <c r="AP67" s="51"/>
      <c r="AQ67" s="88" t="str">
        <f>[2]!obCall("couponBondPrice"&amp;AE67,  $AH$10,"getFairValue", [2]!obMake("","int",AE67) )</f>
        <v>couponBondPrice52 
[8226]</v>
      </c>
      <c r="AR67" s="88">
        <f>[2]!obGet([2]!obCall("",  AQ67,"get", $AV$10))</f>
        <v>7.7726056225528088</v>
      </c>
      <c r="AS67" s="51"/>
      <c r="AT67" s="88">
        <f t="shared" si="0"/>
        <v>11.567016683367099</v>
      </c>
      <c r="AU67" s="18"/>
      <c r="AV67" s="88" t="str">
        <f>[2]!obCall("intensityCorrelation"&amp;AE67, $T$54, "getIntensity", [2]!obMake("", "int", AE67))</f>
        <v>intensityCorrelation52 
[7324]</v>
      </c>
      <c r="AW67" s="88">
        <f>[2]!obGet([2]!obCall("", AV67, "get",$AV$10))</f>
        <v>9.0225926935908734E-3</v>
      </c>
      <c r="AX67" s="51"/>
      <c r="AY67" s="88" t="str">
        <f>[2]!obCall("expOfIntegratedIntensityCorrelation"&amp;AE67, $T$54, "getExpOfIntegratedIntensity", [2]!obMake("", "int", AE67))</f>
        <v>expOfIntegratedIntensityCorrelation52 
[7345]</v>
      </c>
      <c r="AZ67" s="88">
        <f>[2]!obGet([2]!obCall("", AY67, "get",$AV$10))</f>
        <v>1.0446357646089635</v>
      </c>
      <c r="BA67" s="18"/>
      <c r="BB67" s="88" t="str">
        <f>[2]!obCall("intensityLando"&amp;AE67, $W$53, "getIntensity", [2]!obMake("", "int", AE67))</f>
        <v>intensityLando52 
[5602]</v>
      </c>
      <c r="BC67" s="88">
        <f>[2]!obGet([2]!obCall("", BB67, "get",$AV$10))</f>
        <v>0.11623725546222968</v>
      </c>
      <c r="BD67" s="51"/>
      <c r="BE67" s="88" t="str">
        <f>[2]!obCall("expOfIntegratedIntensityLando"&amp;AE67, $W$53, "getExpOfIntegratedIntensity", [2]!obMake("", "int", AE67))</f>
        <v>expOfIntegratedIntensityLando52 
[5592]</v>
      </c>
      <c r="BF67" s="88">
        <f>[2]!obGet([2]!obCall("", BE67, "get",$AV$10))</f>
        <v>1.1846806719300298</v>
      </c>
      <c r="BG67" s="26"/>
      <c r="BI67" s="10"/>
      <c r="BJ67" s="10"/>
      <c r="BK67" s="10"/>
      <c r="BL67" s="10"/>
      <c r="BM67" s="10"/>
      <c r="BN67" s="10"/>
      <c r="BO67" s="10"/>
      <c r="BP67" s="10"/>
      <c r="BQ67" s="10"/>
      <c r="BR67" s="10"/>
      <c r="BS67" s="10"/>
      <c r="BT67" s="10"/>
    </row>
    <row r="68" spans="2:72" x14ac:dyDescent="0.3">
      <c r="B68" s="49"/>
      <c r="C68" s="76" t="s">
        <v>52</v>
      </c>
      <c r="D68" s="77"/>
      <c r="E68" s="18"/>
      <c r="F68" s="18"/>
      <c r="G68" s="18"/>
      <c r="H68" s="65"/>
      <c r="K68" s="17"/>
      <c r="L68" s="54">
        <v>0.05</v>
      </c>
      <c r="M68" s="55">
        <v>0.03</v>
      </c>
      <c r="N68" s="51"/>
      <c r="O68" s="18"/>
      <c r="P68" s="18"/>
      <c r="Q68" s="19"/>
      <c r="AD68" s="17"/>
      <c r="AE68" s="88">
        <v>53</v>
      </c>
      <c r="AF68" s="88">
        <f>[2]!obGet([2]!obCall("",$AE$10, "getTime",[2]!obMake("", "int", AE68)))</f>
        <v>5.3</v>
      </c>
      <c r="AG68" s="51"/>
      <c r="AH68" s="88" t="str">
        <f>[2]!obCall("underlyingModelFromNPVAndDefault"&amp;AE68, $AH$10, "getUnderlying",  [2]!obMake("", "int", AE68), [2]!obMake("","int", 0))</f>
        <v>underlyingModelFromNPVAndDefault53 
[8107]</v>
      </c>
      <c r="AI68" s="88">
        <f>[2]!obGet([2]!obCall("",AH68,"get", $AV$10))</f>
        <v>-0.1205824631405041</v>
      </c>
      <c r="AJ68" s="51"/>
      <c r="AK68" s="88" t="str">
        <f>[2]!obCall("numeraireFromNPVAndDefaultCorr"&amp;AE68, $T$54, "getNumeraire",  [2]!obMake("", "int", AE68))</f>
        <v>numeraireFromNPVAndDefaultCorr53 
[6676]</v>
      </c>
      <c r="AL68" s="88">
        <f>[2]!obGet([2]!obCall("",AK68,"get", $AV$10))</f>
        <v>0.66570917921779205</v>
      </c>
      <c r="AM68" s="18"/>
      <c r="AN68" s="88" t="str">
        <f>[2]!obCall("zcbondFairPrice"&amp;AE68, $AN$10, "getZeroCouponBond", [2]!obMake("", "double",AF68), [2]!obMake("", "double", $AF$115))</f>
        <v>zcbondFairPrice53 
[8386]</v>
      </c>
      <c r="AO68" s="88">
        <f>[2]!obGet([2]!obCall("", AN68, "get",$AV$10))</f>
        <v>1.406907124428481</v>
      </c>
      <c r="AP68" s="51"/>
      <c r="AQ68" s="88" t="str">
        <f>[2]!obCall("couponBondPrice"&amp;AE68,  $AH$10,"getFairValue", [2]!obMake("","int",AE68) )</f>
        <v>couponBondPrice53 
[7082]</v>
      </c>
      <c r="AR68" s="88">
        <f>[2]!obGet([2]!obCall("",  AQ68,"get", $AV$10))</f>
        <v>7.5958617416758347</v>
      </c>
      <c r="AS68" s="51"/>
      <c r="AT68" s="88">
        <f t="shared" si="0"/>
        <v>11.410180269109356</v>
      </c>
      <c r="AU68" s="18"/>
      <c r="AV68" s="88" t="str">
        <f>[2]!obCall("intensityCorrelation"&amp;AE68, $T$54, "getIntensity", [2]!obMake("", "int", AE68))</f>
        <v>intensityCorrelation53 
[7429]</v>
      </c>
      <c r="AW68" s="88">
        <f>[2]!obGet([2]!obCall("", AV68, "get",$AV$10))</f>
        <v>8.8450357000230285E-3</v>
      </c>
      <c r="AX68" s="51"/>
      <c r="AY68" s="88" t="str">
        <f>[2]!obCall("expOfIntegratedIntensityCorrelation"&amp;AE68, $T$54, "getExpOfIntegratedIntensity", [2]!obMake("", "int", AE68))</f>
        <v>expOfIntegratedIntensityCorrelation53 
[7657]</v>
      </c>
      <c r="AZ68" s="88">
        <f>[2]!obGet([2]!obCall("", AY68, "get",$AV$10))</f>
        <v>1.0455694397933302</v>
      </c>
      <c r="BA68" s="18"/>
      <c r="BB68" s="88" t="str">
        <f>[2]!obCall("intensityLando"&amp;AE68, $W$53, "getIntensity", [2]!obMake("", "int", AE68))</f>
        <v>intensityLando53 
[5720]</v>
      </c>
      <c r="BC68" s="88">
        <f>[2]!obGet([2]!obCall("", BB68, "get",$AV$10))</f>
        <v>0.1228579584673668</v>
      </c>
      <c r="BD68" s="51"/>
      <c r="BE68" s="88" t="str">
        <f>[2]!obCall("expOfIntegratedIntensityLando"&amp;AE68, $W$53, "getExpOfIntegratedIntensity", [2]!obMake("", "int", AE68))</f>
        <v>expOfIntegratedIntensityLando53 
[5702]</v>
      </c>
      <c r="BF68" s="88">
        <f>[2]!obGet([2]!obCall("", BE68, "get",$AV$10))</f>
        <v>1.1989282393102327</v>
      </c>
      <c r="BG68" s="26"/>
      <c r="BI68" s="10"/>
      <c r="BJ68" s="10"/>
      <c r="BK68" s="10"/>
      <c r="BL68" s="10"/>
      <c r="BM68" s="10"/>
      <c r="BN68" s="10"/>
      <c r="BO68" s="10"/>
      <c r="BP68" s="10"/>
      <c r="BQ68" s="10"/>
      <c r="BR68" s="10"/>
      <c r="BS68" s="10"/>
      <c r="BT68" s="10"/>
    </row>
    <row r="69" spans="2:72" ht="15" thickBot="1" x14ac:dyDescent="0.35">
      <c r="B69" s="49"/>
      <c r="C69" s="82" t="str">
        <f>[2]!obCall("productValue", C66, "getAverage")</f>
        <v>productValue 
[8038]</v>
      </c>
      <c r="D69" s="102">
        <f>[2]!obGet(C69)</f>
        <v>9.9553568402679904</v>
      </c>
      <c r="E69" s="18"/>
      <c r="F69" s="18"/>
      <c r="G69" s="18"/>
      <c r="H69" s="65"/>
      <c r="K69" s="17"/>
      <c r="L69" s="54">
        <v>0.05</v>
      </c>
      <c r="M69" s="55">
        <v>0.03</v>
      </c>
      <c r="N69" s="51"/>
      <c r="O69" s="18"/>
      <c r="P69" s="18"/>
      <c r="Q69" s="19"/>
      <c r="AD69" s="17"/>
      <c r="AE69" s="88">
        <v>54</v>
      </c>
      <c r="AF69" s="88">
        <f>[2]!obGet([2]!obCall("",$AE$10, "getTime",[2]!obMake("", "int", AE69)))</f>
        <v>5.3999999999999995</v>
      </c>
      <c r="AG69" s="51"/>
      <c r="AH69" s="88" t="str">
        <f>[2]!obCall("underlyingModelFromNPVAndDefault"&amp;AE69, $AH$10, "getUnderlying",  [2]!obMake("", "int", AE69), [2]!obMake("","int", 0))</f>
        <v>underlyingModelFromNPVAndDefault54 
[7763]</v>
      </c>
      <c r="AI69" s="88">
        <f>[2]!obGet([2]!obCall("",AH69,"get", $AV$10))</f>
        <v>-0.12055581348923976</v>
      </c>
      <c r="AJ69" s="51"/>
      <c r="AK69" s="88" t="str">
        <f>[2]!obCall("numeraireFromNPVAndDefaultCorr"&amp;AE69, $T$54, "getNumeraire",  [2]!obMake("", "int", AE69))</f>
        <v>numeraireFromNPVAndDefaultCorr54 
[6474]</v>
      </c>
      <c r="AL69" s="88">
        <f>[2]!obGet([2]!obCall("",AK69,"get", $AV$10))</f>
        <v>0.65961832944198107</v>
      </c>
      <c r="AM69" s="18"/>
      <c r="AN69" s="88" t="str">
        <f>[2]!obCall("zcbondFairPrice"&amp;AE69, $AN$10, "getZeroCouponBond", [2]!obMake("", "double",AF69), [2]!obMake("", "double", $AF$115))</f>
        <v>zcbondFairPrice54 
[8938]</v>
      </c>
      <c r="AO69" s="88">
        <f>[2]!obGet([2]!obCall("", AN69, "get",$AV$10))</f>
        <v>1.3964461351170669</v>
      </c>
      <c r="AP69" s="51"/>
      <c r="AQ69" s="88" t="str">
        <f>[2]!obCall("couponBondPrice"&amp;AE69,  $AH$10,"getFairValue", [2]!obMake("","int",AE69) )</f>
        <v>couponBondPrice54 
[8209]</v>
      </c>
      <c r="AR69" s="88">
        <f>[2]!obGet([2]!obCall("",  AQ69,"get", $AV$10))</f>
        <v>7.5362879935549669</v>
      </c>
      <c r="AS69" s="51"/>
      <c r="AT69" s="88">
        <f t="shared" si="0"/>
        <v>11.425225250987884</v>
      </c>
      <c r="AU69" s="18"/>
      <c r="AV69" s="88" t="str">
        <f>[2]!obCall("intensityCorrelation"&amp;AE69, $T$54, "getIntensity", [2]!obMake("", "int", AE69))</f>
        <v>intensityCorrelation54 
[7553]</v>
      </c>
      <c r="AW69" s="88">
        <f>[2]!obGet([2]!obCall("", AV69, "get",$AV$10))</f>
        <v>8.5387068823077408E-3</v>
      </c>
      <c r="AX69" s="51"/>
      <c r="AY69" s="88" t="str">
        <f>[2]!obCall("expOfIntegratedIntensityCorrelation"&amp;AE69, $T$54, "getExpOfIntegratedIntensity", [2]!obMake("", "int", AE69))</f>
        <v>expOfIntegratedIntensityCorrelation54 
[7165]</v>
      </c>
      <c r="AZ69" s="88">
        <f>[2]!obGet([2]!obCall("", AY69, "get",$AV$10))</f>
        <v>1.0464786303641269</v>
      </c>
      <c r="BA69" s="18"/>
      <c r="BB69" s="88" t="str">
        <f>[2]!obCall("intensityLando"&amp;AE69, $W$53, "getIntensity", [2]!obMake("", "int", AE69))</f>
        <v>intensityLando54 
[5676]</v>
      </c>
      <c r="BC69" s="88">
        <f>[2]!obGet([2]!obCall("", BB69, "get",$AV$10))</f>
        <v>0.12109955941189832</v>
      </c>
      <c r="BD69" s="51"/>
      <c r="BE69" s="88" t="str">
        <f>[2]!obCall("expOfIntegratedIntensityLando"&amp;AE69, $W$53, "getExpOfIntegratedIntensity", [2]!obMake("", "int", AE69))</f>
        <v>expOfIntegratedIntensityLando54 
[5598]</v>
      </c>
      <c r="BF69" s="88">
        <f>[2]!obGet([2]!obCall("", BE69, "get",$AV$10))</f>
        <v>1.2136421741166052</v>
      </c>
      <c r="BG69" s="26"/>
      <c r="BI69" s="10"/>
      <c r="BJ69" s="10"/>
      <c r="BK69" s="10"/>
      <c r="BL69" s="10"/>
      <c r="BM69" s="10"/>
      <c r="BN69" s="10"/>
      <c r="BO69" s="10"/>
      <c r="BP69" s="10"/>
      <c r="BQ69" s="10"/>
      <c r="BR69" s="10"/>
      <c r="BS69" s="10"/>
      <c r="BT69" s="10"/>
    </row>
    <row r="70" spans="2:72" x14ac:dyDescent="0.3">
      <c r="B70" s="49"/>
      <c r="C70" s="18"/>
      <c r="D70" s="18"/>
      <c r="E70" s="18"/>
      <c r="F70" s="18"/>
      <c r="G70" s="18"/>
      <c r="H70" s="65"/>
      <c r="K70" s="17"/>
      <c r="L70" s="54">
        <v>0.05</v>
      </c>
      <c r="M70" s="55">
        <v>0.03</v>
      </c>
      <c r="N70" s="51"/>
      <c r="O70" s="18"/>
      <c r="P70" s="18"/>
      <c r="Q70" s="19"/>
      <c r="AD70" s="17"/>
      <c r="AE70" s="88">
        <v>55</v>
      </c>
      <c r="AF70" s="88">
        <f>[2]!obGet([2]!obCall("",$AE$10, "getTime",[2]!obMake("", "int", AE70)))</f>
        <v>5.5</v>
      </c>
      <c r="AG70" s="51"/>
      <c r="AH70" s="88" t="str">
        <f>[2]!obCall("underlyingModelFromNPVAndDefault"&amp;AE70, $AH$10, "getUnderlying",  [2]!obMake("", "int", AE70), [2]!obMake("","int", 0))</f>
        <v>underlyingModelFromNPVAndDefault55 
[7993]</v>
      </c>
      <c r="AI70" s="88">
        <f>[2]!obGet([2]!obCall("",AH70,"get", $AV$10))</f>
        <v>-0.12740019076546463</v>
      </c>
      <c r="AJ70" s="51"/>
      <c r="AK70" s="88" t="str">
        <f>[2]!obCall("numeraireFromNPVAndDefaultCorr"&amp;AE70, $T$54, "getNumeraire",  [2]!obMake("", "int", AE70))</f>
        <v>numeraireFromNPVAndDefaultCorr55 
[7506]</v>
      </c>
      <c r="AL70" s="88">
        <f>[2]!obGet([2]!obCall("",AK70,"get", $AV$10))</f>
        <v>0.65332515536156521</v>
      </c>
      <c r="AM70" s="18"/>
      <c r="AN70" s="88" t="str">
        <f>[2]!obCall("zcbondFairPrice"&amp;AE70, $AN$10, "getZeroCouponBond", [2]!obMake("", "double",AF70), [2]!obMake("", "double", $AF$115))</f>
        <v>zcbondFairPrice55 
[8711]</v>
      </c>
      <c r="AO70" s="88">
        <f>[2]!obGet([2]!obCall("", AN70, "get",$AV$10))</f>
        <v>1.4249968662048984</v>
      </c>
      <c r="AP70" s="51"/>
      <c r="AQ70" s="88" t="str">
        <f>[2]!obCall("couponBondPrice"&amp;AE70,  $AH$10,"getFairValue", [2]!obMake("","int",AE70) )</f>
        <v>couponBondPrice55 
[7821]</v>
      </c>
      <c r="AR70" s="88">
        <f>[2]!obGet([2]!obCall("",  AQ70,"get", $AV$10))</f>
        <v>7.618884539677059</v>
      </c>
      <c r="AS70" s="51"/>
      <c r="AT70" s="88">
        <f t="shared" si="0"/>
        <v>11.661703941983671</v>
      </c>
      <c r="AU70" s="18"/>
      <c r="AV70" s="88" t="str">
        <f>[2]!obCall("intensityCorrelation"&amp;AE70, $T$54, "getIntensity", [2]!obMake("", "int", AE70))</f>
        <v>intensityCorrelation55 
[6477]</v>
      </c>
      <c r="AW70" s="88">
        <f>[2]!obGet([2]!obCall("", AV70, "get",$AV$10))</f>
        <v>9.1599281643350104E-3</v>
      </c>
      <c r="AX70" s="51"/>
      <c r="AY70" s="88" t="str">
        <f>[2]!obCall("expOfIntegratedIntensityCorrelation"&amp;AE70, $T$54, "getExpOfIntegratedIntensity", [2]!obMake("", "int", AE70))</f>
        <v>expOfIntegratedIntensityCorrelation55 
[6767]</v>
      </c>
      <c r="AZ70" s="88">
        <f>[2]!obGet([2]!obCall("", AY70, "get",$AV$10))</f>
        <v>1.0474051024040756</v>
      </c>
      <c r="BA70" s="18"/>
      <c r="BB70" s="88" t="str">
        <f>[2]!obCall("intensityLando"&amp;AE70, $W$53, "getIntensity", [2]!obMake("", "int", AE70))</f>
        <v>intensityLando55 
[5650]</v>
      </c>
      <c r="BC70" s="88">
        <f>[2]!obGet([2]!obCall("", BB70, "get",$AV$10))</f>
        <v>0.12307907148034455</v>
      </c>
      <c r="BD70" s="51"/>
      <c r="BE70" s="88" t="str">
        <f>[2]!obCall("expOfIntegratedIntensityLando"&amp;AE70, $W$53, "getExpOfIntegratedIntensity", [2]!obMake("", "int", AE70))</f>
        <v>expOfIntegratedIntensityLando55 
[5500]</v>
      </c>
      <c r="BF70" s="88">
        <f>[2]!obGet([2]!obCall("", BE70, "get",$AV$10))</f>
        <v>1.228550269115245</v>
      </c>
      <c r="BG70" s="26"/>
      <c r="BI70" s="10"/>
      <c r="BJ70" s="10"/>
      <c r="BK70" s="10"/>
      <c r="BL70" s="10"/>
      <c r="BM70" s="10"/>
      <c r="BN70" s="10"/>
      <c r="BO70" s="10"/>
      <c r="BP70" s="10"/>
      <c r="BQ70" s="10"/>
      <c r="BR70" s="10"/>
      <c r="BS70" s="10"/>
      <c r="BT70" s="10"/>
    </row>
    <row r="71" spans="2:72" ht="15" thickBot="1" x14ac:dyDescent="0.35">
      <c r="B71" s="96"/>
      <c r="C71" s="94"/>
      <c r="D71" s="94"/>
      <c r="E71" s="94"/>
      <c r="F71" s="94"/>
      <c r="G71" s="94"/>
      <c r="H71" s="95"/>
      <c r="K71" s="17"/>
      <c r="L71" s="54">
        <v>0.05</v>
      </c>
      <c r="M71" s="55">
        <v>0.03</v>
      </c>
      <c r="N71" s="51"/>
      <c r="O71" s="18"/>
      <c r="P71" s="18"/>
      <c r="Q71" s="19"/>
      <c r="AD71" s="17"/>
      <c r="AE71" s="88">
        <v>56</v>
      </c>
      <c r="AF71" s="88">
        <f>[2]!obGet([2]!obCall("",$AE$10, "getTime",[2]!obMake("", "int", AE71)))</f>
        <v>5.6</v>
      </c>
      <c r="AG71" s="51"/>
      <c r="AH71" s="88" t="str">
        <f>[2]!obCall("underlyingModelFromNPVAndDefault"&amp;AE71, $AH$10, "getUnderlying",  [2]!obMake("", "int", AE71), [2]!obMake("","int", 0))</f>
        <v>underlyingModelFromNPVAndDefault56 
[7738]</v>
      </c>
      <c r="AI71" s="88">
        <f>[2]!obGet([2]!obCall("",AH71,"get", $AV$10))</f>
        <v>-0.14209777487164174</v>
      </c>
      <c r="AJ71" s="51"/>
      <c r="AK71" s="88" t="str">
        <f>[2]!obCall("numeraireFromNPVAndDefaultCorr"&amp;AE71, $T$54, "getNumeraire",  [2]!obMake("", "int", AE71))</f>
        <v>numeraireFromNPVAndDefaultCorr56 
[7645]</v>
      </c>
      <c r="AL71" s="88">
        <f>[2]!obGet([2]!obCall("",AK71,"get", $AV$10))</f>
        <v>0.64640584447921157</v>
      </c>
      <c r="AM71" s="18"/>
      <c r="AN71" s="88" t="str">
        <f>[2]!obCall("zcbondFairPrice"&amp;AE71, $AN$10, "getZeroCouponBond", [2]!obMake("", "double",AF71), [2]!obMake("", "double", $AF$115))</f>
        <v>zcbondFairPrice56 
[8883]</v>
      </c>
      <c r="AO71" s="88">
        <f>[2]!obGet([2]!obCall("", AN71, "get",$AV$10))</f>
        <v>1.4983213547544147</v>
      </c>
      <c r="AP71" s="51"/>
      <c r="AQ71" s="88" t="str">
        <f>[2]!obCall("couponBondPrice"&amp;AE71,  $AH$10,"getFairValue", [2]!obMake("","int",AE71) )</f>
        <v>couponBondPrice56 
[8150]</v>
      </c>
      <c r="AR71" s="88">
        <f>[2]!obGet([2]!obCall("",  AQ71,"get", $AV$10))</f>
        <v>7.8569503904674445</v>
      </c>
      <c r="AS71" s="51"/>
      <c r="AT71" s="88">
        <f t="shared" si="0"/>
        <v>12.154825729952266</v>
      </c>
      <c r="AU71" s="18"/>
      <c r="AV71" s="88" t="str">
        <f>[2]!obCall("intensityCorrelation"&amp;AE71, $T$54, "getIntensity", [2]!obMake("", "int", AE71))</f>
        <v>intensityCorrelation56 
[7450]</v>
      </c>
      <c r="AW71" s="88">
        <f>[2]!obGet([2]!obCall("", AV71, "get",$AV$10))</f>
        <v>9.555393170747396E-3</v>
      </c>
      <c r="AX71" s="51"/>
      <c r="AY71" s="88" t="str">
        <f>[2]!obCall("expOfIntegratedIntensityCorrelation"&amp;AE71, $T$54, "getExpOfIntegratedIntensity", [2]!obMake("", "int", AE71))</f>
        <v>expOfIntegratedIntensityCorrelation56 
[7579]</v>
      </c>
      <c r="AZ71" s="88">
        <f>[2]!obGet([2]!obCall("", AY71, "get",$AV$10))</f>
        <v>1.0483856872845239</v>
      </c>
      <c r="BA71" s="18"/>
      <c r="BB71" s="88" t="str">
        <f>[2]!obCall("intensityLando"&amp;AE71, $W$53, "getIntensity", [2]!obMake("", "int", AE71))</f>
        <v>intensityLando56 
[5640]</v>
      </c>
      <c r="BC71" s="88">
        <f>[2]!obGet([2]!obCall("", BB71, "get",$AV$10))</f>
        <v>0.11667967660482559</v>
      </c>
      <c r="BD71" s="51"/>
      <c r="BE71" s="88" t="str">
        <f>[2]!obCall("expOfIntegratedIntensityLando"&amp;AE71, $W$53, "getExpOfIntegratedIntensity", [2]!obMake("", "int", AE71))</f>
        <v>expOfIntegratedIntensityLando56 
[5508]</v>
      </c>
      <c r="BF71" s="88">
        <f>[2]!obGet([2]!obCall("", BE71, "get",$AV$10))</f>
        <v>1.2433666845303688</v>
      </c>
      <c r="BG71" s="26"/>
      <c r="BI71" s="10"/>
      <c r="BJ71" s="10"/>
      <c r="BK71" s="10"/>
      <c r="BL71" s="10"/>
      <c r="BM71" s="10"/>
      <c r="BN71" s="10"/>
      <c r="BO71" s="10"/>
      <c r="BP71" s="10"/>
      <c r="BQ71" s="10"/>
      <c r="BR71" s="10"/>
      <c r="BS71" s="10"/>
      <c r="BT71" s="10"/>
    </row>
    <row r="72" spans="2:72" ht="15" thickTop="1" x14ac:dyDescent="0.3">
      <c r="K72" s="17"/>
      <c r="L72" s="54">
        <v>0.05</v>
      </c>
      <c r="M72" s="55">
        <v>0.03</v>
      </c>
      <c r="N72" s="51"/>
      <c r="O72" s="18"/>
      <c r="P72" s="18"/>
      <c r="Q72" s="19"/>
      <c r="AD72" s="17"/>
      <c r="AE72" s="88">
        <v>57</v>
      </c>
      <c r="AF72" s="88">
        <f>[2]!obGet([2]!obCall("",$AE$10, "getTime",[2]!obMake("", "int", AE72)))</f>
        <v>5.7</v>
      </c>
      <c r="AG72" s="51"/>
      <c r="AH72" s="88" t="str">
        <f>[2]!obCall("underlyingModelFromNPVAndDefault"&amp;AE72, $AH$10, "getUnderlying",  [2]!obMake("", "int", AE72), [2]!obMake("","int", 0))</f>
        <v>underlyingModelFromNPVAndDefault57 
[8268]</v>
      </c>
      <c r="AI72" s="88">
        <f>[2]!obGet([2]!obCall("",AH72,"get", $AV$10))</f>
        <v>-0.1469307168602354</v>
      </c>
      <c r="AJ72" s="51"/>
      <c r="AK72" s="88" t="str">
        <f>[2]!obCall("numeraireFromNPVAndDefaultCorr"&amp;AE72, $T$54, "getNumeraire",  [2]!obMake("", "int", AE72))</f>
        <v>numeraireFromNPVAndDefaultCorr57 
[6498]</v>
      </c>
      <c r="AL72" s="88">
        <f>[2]!obGet([2]!obCall("",AK72,"get", $AV$10))</f>
        <v>0.63889043220366448</v>
      </c>
      <c r="AM72" s="18"/>
      <c r="AN72" s="88" t="str">
        <f>[2]!obCall("zcbondFairPrice"&amp;AE72, $AN$10, "getZeroCouponBond", [2]!obMake("", "double",AF72), [2]!obMake("", "double", $AF$115))</f>
        <v>zcbondFairPrice57 
[8380]</v>
      </c>
      <c r="AO72" s="88">
        <f>[2]!obGet([2]!obCall("", AN72, "get",$AV$10))</f>
        <v>1.5128494742490379</v>
      </c>
      <c r="AP72" s="51"/>
      <c r="AQ72" s="88" t="str">
        <f>[2]!obCall("couponBondPrice"&amp;AE72,  $AH$10,"getFairValue", [2]!obMake("","int",AE72) )</f>
        <v>couponBondPrice57 
[7882]</v>
      </c>
      <c r="AR72" s="88">
        <f>[2]!obGet([2]!obCall("",  AQ72,"get", $AV$10))</f>
        <v>7.8796188285548272</v>
      </c>
      <c r="AS72" s="51"/>
      <c r="AT72" s="88">
        <f t="shared" si="0"/>
        <v>12.333286634730781</v>
      </c>
      <c r="AU72" s="18"/>
      <c r="AV72" s="88" t="str">
        <f>[2]!obCall("intensityCorrelation"&amp;AE72, $T$54, "getIntensity", [2]!obMake("", "int", AE72))</f>
        <v>intensityCorrelation57 
[6471]</v>
      </c>
      <c r="AW72" s="88">
        <f>[2]!obGet([2]!obCall("", AV72, "get",$AV$10))</f>
        <v>9.4660446196302653E-3</v>
      </c>
      <c r="AX72" s="51"/>
      <c r="AY72" s="88" t="str">
        <f>[2]!obCall("expOfIntegratedIntensityCorrelation"&amp;AE72, $T$54, "getExpOfIntegratedIntensity", [2]!obMake("", "int", AE72))</f>
        <v>expOfIntegratedIntensityCorrelation57 
[6769]</v>
      </c>
      <c r="AZ72" s="88">
        <f>[2]!obGet([2]!obCall("", AY72, "get",$AV$10))</f>
        <v>1.049383251743637</v>
      </c>
      <c r="BA72" s="18"/>
      <c r="BB72" s="88" t="str">
        <f>[2]!obCall("intensityLando"&amp;AE72, $W$53, "getIntensity", [2]!obMake("", "int", AE72))</f>
        <v>intensityLando57 
[5512]</v>
      </c>
      <c r="BC72" s="88">
        <f>[2]!obGet([2]!obCall("", BB72, "get",$AV$10))</f>
        <v>0.10756994464177974</v>
      </c>
      <c r="BD72" s="51"/>
      <c r="BE72" s="88" t="str">
        <f>[2]!obCall("expOfIntegratedIntensityLando"&amp;AE72, $W$53, "getExpOfIntegratedIntensity", [2]!obMake("", "int", AE72))</f>
        <v>expOfIntegratedIntensityLando57 
[5772]</v>
      </c>
      <c r="BF72" s="88">
        <f>[2]!obGet([2]!obCall("", BE72, "get",$AV$10))</f>
        <v>1.2573863607323021</v>
      </c>
      <c r="BG72" s="26"/>
      <c r="BI72" s="10"/>
      <c r="BJ72" s="10"/>
      <c r="BK72" s="10"/>
      <c r="BL72" s="10"/>
      <c r="BM72" s="10"/>
      <c r="BN72" s="10"/>
      <c r="BO72" s="10"/>
      <c r="BP72" s="10"/>
      <c r="BQ72" s="10"/>
      <c r="BR72" s="10"/>
      <c r="BS72" s="10"/>
      <c r="BT72" s="10"/>
    </row>
    <row r="73" spans="2:72" x14ac:dyDescent="0.3">
      <c r="K73" s="17"/>
      <c r="L73" s="54">
        <v>0.05</v>
      </c>
      <c r="M73" s="55">
        <v>0.03</v>
      </c>
      <c r="N73" s="51"/>
      <c r="O73" s="18"/>
      <c r="P73" s="18"/>
      <c r="Q73" s="19"/>
      <c r="AD73" s="17"/>
      <c r="AE73" s="88">
        <v>58</v>
      </c>
      <c r="AF73" s="88">
        <f>[2]!obGet([2]!obCall("",$AE$10, "getTime",[2]!obMake("", "int", AE73)))</f>
        <v>5.8</v>
      </c>
      <c r="AG73" s="51"/>
      <c r="AH73" s="88" t="str">
        <f>[2]!obCall("underlyingModelFromNPVAndDefault"&amp;AE73, $AH$10, "getUnderlying",  [2]!obMake("", "int", AE73), [2]!obMake("","int", 0))</f>
        <v>underlyingModelFromNPVAndDefault58 
[8075]</v>
      </c>
      <c r="AI73" s="88">
        <f>[2]!obGet([2]!obCall("",AH73,"get", $AV$10))</f>
        <v>-0.15436654408079337</v>
      </c>
      <c r="AJ73" s="51"/>
      <c r="AK73" s="88" t="str">
        <f>[2]!obCall("numeraireFromNPVAndDefaultCorr"&amp;AE73, $T$54, "getNumeraire",  [2]!obMake("", "int", AE73))</f>
        <v>numeraireFromNPVAndDefaultCorr58 
[7159]</v>
      </c>
      <c r="AL73" s="88">
        <f>[2]!obGet([2]!obCall("",AK73,"get", $AV$10))</f>
        <v>0.63130152734239497</v>
      </c>
      <c r="AM73" s="18"/>
      <c r="AN73" s="88" t="str">
        <f>[2]!obCall("zcbondFairPrice"&amp;AE73, $AN$10, "getZeroCouponBond", [2]!obMake("", "double",AF73), [2]!obMake("", "double", $AF$115))</f>
        <v>zcbondFairPrice58 
[8843]</v>
      </c>
      <c r="AO73" s="88">
        <f>[2]!obGet([2]!obCall("", AN73, "get",$AV$10))</f>
        <v>1.5414506271558399</v>
      </c>
      <c r="AP73" s="51"/>
      <c r="AQ73" s="88" t="str">
        <f>[2]!obCall("couponBondPrice"&amp;AE73,  $AH$10,"getFairValue", [2]!obMake("","int",AE73) )</f>
        <v>couponBondPrice58 
[8140]</v>
      </c>
      <c r="AR73" s="88">
        <f>[2]!obGet([2]!obCall("",  AQ73,"get", $AV$10))</f>
        <v>7.9479621470541009</v>
      </c>
      <c r="AS73" s="51"/>
      <c r="AT73" s="88">
        <f t="shared" si="0"/>
        <v>12.589803450203622</v>
      </c>
      <c r="AU73" s="18"/>
      <c r="AV73" s="88" t="str">
        <f>[2]!obCall("intensityCorrelation"&amp;AE73, $T$54, "getIntensity", [2]!obMake("", "int", AE73))</f>
        <v>intensityCorrelation58 
[7435]</v>
      </c>
      <c r="AW73" s="88">
        <f>[2]!obGet([2]!obCall("", AV73, "get",$AV$10))</f>
        <v>9.6139948693570645E-3</v>
      </c>
      <c r="AX73" s="51"/>
      <c r="AY73" s="88" t="str">
        <f>[2]!obCall("expOfIntegratedIntensityCorrelation"&amp;AE73, $T$54, "getExpOfIntegratedIntensity", [2]!obMake("", "int", AE73))</f>
        <v>expOfIntegratedIntensityCorrelation58 
[7072]</v>
      </c>
      <c r="AZ73" s="88">
        <f>[2]!obGet([2]!obCall("", AY73, "get",$AV$10))</f>
        <v>1.0503848431218668</v>
      </c>
      <c r="BA73" s="18"/>
      <c r="BB73" s="88" t="str">
        <f>[2]!obCall("intensityLando"&amp;AE73, $W$53, "getIntensity", [2]!obMake("", "int", AE73))</f>
        <v>intensityLando58 
[5822]</v>
      </c>
      <c r="BC73" s="88">
        <f>[2]!obGet([2]!obCall("", BB73, "get",$AV$10))</f>
        <v>0.11434816695493699</v>
      </c>
      <c r="BD73" s="51"/>
      <c r="BE73" s="88" t="str">
        <f>[2]!obCall("expOfIntegratedIntensityLando"&amp;AE73, $W$53, "getExpOfIntegratedIntensity", [2]!obMake("", "int", AE73))</f>
        <v>expOfIntegratedIntensityLando58 
[5862]</v>
      </c>
      <c r="BF73" s="88">
        <f>[2]!obGet([2]!obCall("", BE73, "get",$AV$10))</f>
        <v>1.2714158923055237</v>
      </c>
      <c r="BG73" s="26"/>
      <c r="BI73" s="10"/>
      <c r="BJ73" s="10"/>
      <c r="BK73" s="10"/>
      <c r="BL73" s="10"/>
      <c r="BM73" s="10"/>
      <c r="BN73" s="10"/>
      <c r="BO73" s="10"/>
      <c r="BP73" s="10"/>
      <c r="BQ73" s="10"/>
      <c r="BR73" s="10"/>
      <c r="BS73" s="10"/>
      <c r="BT73" s="10"/>
    </row>
    <row r="74" spans="2:72" x14ac:dyDescent="0.3">
      <c r="K74" s="17"/>
      <c r="L74" s="54">
        <v>0.05</v>
      </c>
      <c r="M74" s="55">
        <v>0.03</v>
      </c>
      <c r="N74" s="51"/>
      <c r="O74" s="18"/>
      <c r="P74" s="18"/>
      <c r="Q74" s="19"/>
      <c r="AD74" s="17"/>
      <c r="AE74" s="88">
        <v>59</v>
      </c>
      <c r="AF74" s="88">
        <f>[2]!obGet([2]!obCall("",$AE$10, "getTime",[2]!obMake("", "int", AE74)))</f>
        <v>5.8999999999999995</v>
      </c>
      <c r="AG74" s="51"/>
      <c r="AH74" s="88" t="str">
        <f>[2]!obCall("underlyingModelFromNPVAndDefault"&amp;AE74, $AH$10, "getUnderlying",  [2]!obMake("", "int", AE74), [2]!obMake("","int", 0))</f>
        <v>underlyingModelFromNPVAndDefault59 
[8027]</v>
      </c>
      <c r="AI74" s="88">
        <f>[2]!obGet([2]!obCall("",AH74,"get", $AV$10))</f>
        <v>-0.15060054082493649</v>
      </c>
      <c r="AJ74" s="51"/>
      <c r="AK74" s="88" t="str">
        <f>[2]!obCall("numeraireFromNPVAndDefaultCorr"&amp;AE74, $T$54, "getNumeraire",  [2]!obMake("", "int", AE74))</f>
        <v>numeraireFromNPVAndDefaultCorr59 
[7396]</v>
      </c>
      <c r="AL74" s="88">
        <f>[2]!obGet([2]!obCall("",AK74,"get", $AV$10))</f>
        <v>0.62373123330165869</v>
      </c>
      <c r="AM74" s="18"/>
      <c r="AN74" s="88" t="str">
        <f>[2]!obCall("zcbondFairPrice"&amp;AE74, $AN$10, "getZeroCouponBond", [2]!obMake("", "double",AF74), [2]!obMake("", "double", $AF$115))</f>
        <v>zcbondFairPrice59 
[8887]</v>
      </c>
      <c r="AO74" s="88">
        <f>[2]!obGet([2]!obCall("", AN74, "get",$AV$10))</f>
        <v>1.5048854046941909</v>
      </c>
      <c r="AP74" s="51"/>
      <c r="AQ74" s="88" t="str">
        <f>[2]!obCall("couponBondPrice"&amp;AE74,  $AH$10,"getFairValue", [2]!obMake("","int",AE74) )</f>
        <v>couponBondPrice59 
[8172]</v>
      </c>
      <c r="AR74" s="88">
        <f>[2]!obGet([2]!obCall("",  AQ74,"get", $AV$10))</f>
        <v>7.7912807061938878</v>
      </c>
      <c r="AS74" s="51"/>
      <c r="AT74" s="88">
        <f t="shared" si="0"/>
        <v>12.491407019897858</v>
      </c>
      <c r="AU74" s="18"/>
      <c r="AV74" s="88" t="str">
        <f>[2]!obCall("intensityCorrelation"&amp;AE74, $T$54, "getIntensity", [2]!obMake("", "int", AE74))</f>
        <v>intensityCorrelation59 
[7613]</v>
      </c>
      <c r="AW74" s="88">
        <f>[2]!obGet([2]!obCall("", AV74, "get",$AV$10))</f>
        <v>9.4840131228447113E-3</v>
      </c>
      <c r="AX74" s="51"/>
      <c r="AY74" s="88" t="str">
        <f>[2]!obCall("expOfIntegratedIntensityCorrelation"&amp;AE74, $T$54, "getExpOfIntegratedIntensity", [2]!obMake("", "int", AE74))</f>
        <v>expOfIntegratedIntensityCorrelation59 
[6503]</v>
      </c>
      <c r="AZ74" s="88">
        <f>[2]!obGet([2]!obCall("", AY74, "get",$AV$10))</f>
        <v>1.0513883350694875</v>
      </c>
      <c r="BA74" s="18"/>
      <c r="BB74" s="88" t="str">
        <f>[2]!obCall("intensityLando"&amp;AE74, $W$53, "getIntensity", [2]!obMake("", "int", AE74))</f>
        <v>intensityLando59 
[5530]</v>
      </c>
      <c r="BC74" s="88">
        <f>[2]!obGet([2]!obCall("", BB74, "get",$AV$10))</f>
        <v>0.10350031349196137</v>
      </c>
      <c r="BD74" s="51"/>
      <c r="BE74" s="88" t="str">
        <f>[2]!obCall("expOfIntegratedIntensityLando"&amp;AE74, $W$53, "getExpOfIntegratedIntensity", [2]!obMake("", "int", AE74))</f>
        <v>expOfIntegratedIntensityLando59 
[5852]</v>
      </c>
      <c r="BF74" s="88">
        <f>[2]!obGet([2]!obCall("", BE74, "get",$AV$10))</f>
        <v>1.2853403914152683</v>
      </c>
      <c r="BG74" s="26"/>
      <c r="BI74" s="10"/>
      <c r="BJ74" s="10"/>
      <c r="BK74" s="10"/>
      <c r="BL74" s="10"/>
      <c r="BM74" s="10"/>
      <c r="BN74" s="10"/>
      <c r="BO74" s="10"/>
      <c r="BP74" s="10"/>
      <c r="BQ74" s="10"/>
      <c r="BR74" s="10"/>
      <c r="BS74" s="10"/>
      <c r="BT74" s="10"/>
    </row>
    <row r="75" spans="2:72" x14ac:dyDescent="0.3">
      <c r="K75" s="17"/>
      <c r="L75" s="54">
        <v>0.05</v>
      </c>
      <c r="M75" s="55">
        <v>0.03</v>
      </c>
      <c r="N75" s="51"/>
      <c r="O75" s="18"/>
      <c r="P75" s="18"/>
      <c r="Q75" s="19"/>
      <c r="AD75" s="17"/>
      <c r="AE75" s="88">
        <v>60</v>
      </c>
      <c r="AF75" s="88">
        <f>[2]!obGet([2]!obCall("",$AE$10, "getTime",[2]!obMake("", "int", AE75)))</f>
        <v>6</v>
      </c>
      <c r="AG75" s="51"/>
      <c r="AH75" s="88" t="str">
        <f>[2]!obCall("underlyingModelFromNPVAndDefault"&amp;AE75, $AH$10, "getUnderlying",  [2]!obMake("", "int", AE75), [2]!obMake("","int", 0))</f>
        <v>underlyingModelFromNPVAndDefault60 
[7943]</v>
      </c>
      <c r="AI75" s="88">
        <f>[2]!obGet([2]!obCall("",AH75,"get", $AV$10))</f>
        <v>-0.14426562001228238</v>
      </c>
      <c r="AJ75" s="51"/>
      <c r="AK75" s="88" t="str">
        <f>[2]!obCall("numeraireFromNPVAndDefaultCorr"&amp;AE75, $T$54, "getNumeraire",  [2]!obMake("", "int", AE75))</f>
        <v>numeraireFromNPVAndDefaultCorr60 
[6631]</v>
      </c>
      <c r="AL75" s="88">
        <f>[2]!obGet([2]!obCall("",AK75,"get", $AV$10))</f>
        <v>0.61673213437763597</v>
      </c>
      <c r="AM75" s="18"/>
      <c r="AN75" s="88" t="str">
        <f>[2]!obCall("zcbondFairPrice"&amp;AE75, $AN$10, "getZeroCouponBond", [2]!obMake("", "double",AF75), [2]!obMake("", "double", $AF$115))</f>
        <v>zcbondFairPrice60 
[8723]</v>
      </c>
      <c r="AO75" s="88">
        <f>[2]!obGet([2]!obCall("", AN75, "get",$AV$10))</f>
        <v>1.4564559259533623</v>
      </c>
      <c r="AP75" s="51"/>
      <c r="AQ75" s="88" t="str">
        <f>[2]!obCall("couponBondPrice"&amp;AE75,  $AH$10,"getFairValue", [2]!obMake("","int",AE75) )</f>
        <v>couponBondPrice60 
[8081]</v>
      </c>
      <c r="AR75" s="88">
        <f>[2]!obGet([2]!obCall("",  AQ75,"get", $AV$10))</f>
        <v>7.5970300497751788</v>
      </c>
      <c r="AS75" s="51"/>
      <c r="AT75" s="88">
        <f t="shared" si="0"/>
        <v>12.318200441171408</v>
      </c>
      <c r="AU75" s="18"/>
      <c r="AV75" s="88" t="str">
        <f>[2]!obCall("intensityCorrelation"&amp;AE75, $T$54, "getIntensity", [2]!obMake("", "int", AE75))</f>
        <v>intensityCorrelation60 
[7459]</v>
      </c>
      <c r="AW75" s="88">
        <f>[2]!obGet([2]!obCall("", AV75, "get",$AV$10))</f>
        <v>9.5516716128486411E-3</v>
      </c>
      <c r="AX75" s="51"/>
      <c r="AY75" s="88" t="str">
        <f>[2]!obCall("expOfIntegratedIntensityCorrelation"&amp;AE75, $T$54, "getExpOfIntegratedIntensity", [2]!obMake("", "int", AE75))</f>
        <v>expOfIntegratedIntensityCorrelation60 
[7384]</v>
      </c>
      <c r="AZ75" s="88">
        <f>[2]!obGet([2]!obCall("", AY75, "get",$AV$10))</f>
        <v>1.0523895062874582</v>
      </c>
      <c r="BA75" s="18"/>
      <c r="BB75" s="88" t="str">
        <f>[2]!obCall("intensityLando"&amp;AE75, $W$53, "getIntensity", [2]!obMake("", "int", AE75))</f>
        <v>intensityLando60 
[5558]</v>
      </c>
      <c r="BC75" s="88">
        <f>[2]!obGet([2]!obCall("", BB75, "get",$AV$10))</f>
        <v>0.10316651855062814</v>
      </c>
      <c r="BD75" s="51"/>
      <c r="BE75" s="88" t="str">
        <f>[2]!obCall("expOfIntegratedIntensityLando"&amp;AE75, $W$53, "getExpOfIntegratedIntensity", [2]!obMake("", "int", AE75))</f>
        <v>expOfIntegratedIntensityLando60 
[5618]</v>
      </c>
      <c r="BF75" s="88">
        <f>[2]!obGet([2]!obCall("", BE75, "get",$AV$10))</f>
        <v>1.2986911127401446</v>
      </c>
      <c r="BG75" s="26"/>
      <c r="BI75" s="10"/>
      <c r="BJ75" s="10"/>
      <c r="BK75" s="10"/>
      <c r="BL75" s="10"/>
      <c r="BM75" s="10"/>
      <c r="BN75" s="10"/>
      <c r="BO75" s="10"/>
      <c r="BP75" s="10"/>
      <c r="BQ75" s="10"/>
      <c r="BR75" s="10"/>
      <c r="BS75" s="10"/>
      <c r="BT75" s="10"/>
    </row>
    <row r="76" spans="2:72" x14ac:dyDescent="0.3">
      <c r="K76" s="17"/>
      <c r="L76" s="54">
        <v>0.05</v>
      </c>
      <c r="M76" s="55">
        <v>0.03</v>
      </c>
      <c r="N76" s="51"/>
      <c r="O76" s="18"/>
      <c r="P76" s="18"/>
      <c r="Q76" s="19"/>
      <c r="AD76" s="17"/>
      <c r="AE76" s="88">
        <v>61</v>
      </c>
      <c r="AF76" s="88">
        <f>[2]!obGet([2]!obCall("",$AE$10, "getTime",[2]!obMake("", "int", AE76)))</f>
        <v>6.1</v>
      </c>
      <c r="AG76" s="51"/>
      <c r="AH76" s="88" t="str">
        <f>[2]!obCall("underlyingModelFromNPVAndDefault"&amp;AE76, $AH$10, "getUnderlying",  [2]!obMake("", "int", AE76), [2]!obMake("","int", 0))</f>
        <v>underlyingModelFromNPVAndDefault61 
[7922]</v>
      </c>
      <c r="AI76" s="88">
        <f>[2]!obGet([2]!obCall("",AH76,"get", $AV$10))</f>
        <v>-0.14629662642706187</v>
      </c>
      <c r="AJ76" s="51"/>
      <c r="AK76" s="88" t="str">
        <f>[2]!obCall("numeraireFromNPVAndDefaultCorr"&amp;AE76, $T$54, "getNumeraire",  [2]!obMake("", "int", AE76))</f>
        <v>numeraireFromNPVAndDefaultCorr61 
[6801]</v>
      </c>
      <c r="AL76" s="88">
        <f>[2]!obGet([2]!obCall("",AK76,"get", $AV$10))</f>
        <v>0.60993046579412979</v>
      </c>
      <c r="AM76" s="18"/>
      <c r="AN76" s="88" t="str">
        <f>[2]!obCall("zcbondFairPrice"&amp;AE76, $AN$10, "getZeroCouponBond", [2]!obMake("", "double",AF76), [2]!obMake("", "double", $AF$115))</f>
        <v>zcbondFairPrice61 
[8752]</v>
      </c>
      <c r="AO76" s="88">
        <f>[2]!obGet([2]!obCall("", AN76, "get",$AV$10))</f>
        <v>1.4535070153445064</v>
      </c>
      <c r="AP76" s="51"/>
      <c r="AQ76" s="88" t="str">
        <f>[2]!obCall("couponBondPrice"&amp;AE76,  $AH$10,"getFairValue", [2]!obMake("","int",AE76) )</f>
        <v>couponBondPrice61 
[8019]</v>
      </c>
      <c r="AR76" s="88">
        <f>[2]!obGet([2]!obCall("",  AQ76,"get", $AV$10))</f>
        <v>6.5680678440378886</v>
      </c>
      <c r="AS76" s="51"/>
      <c r="AT76" s="88">
        <f t="shared" si="0"/>
        <v>10.768551847113033</v>
      </c>
      <c r="AU76" s="18"/>
      <c r="AV76" s="88" t="str">
        <f>[2]!obCall("intensityCorrelation"&amp;AE76, $T$54, "getIntensity", [2]!obMake("", "int", AE76))</f>
        <v>intensityCorrelation61 
[7562]</v>
      </c>
      <c r="AW76" s="88">
        <f>[2]!obGet([2]!obCall("", AV76, "get",$AV$10))</f>
        <v>9.6943713406502496E-3</v>
      </c>
      <c r="AX76" s="51"/>
      <c r="AY76" s="88" t="str">
        <f>[2]!obCall("expOfIntegratedIntensityCorrelation"&amp;AE76, $T$54, "getExpOfIntegratedIntensity", [2]!obMake("", "int", AE76))</f>
        <v>expOfIntegratedIntensityCorrelation61 
[7249]</v>
      </c>
      <c r="AZ76" s="88">
        <f>[2]!obGet([2]!obCall("", AY76, "get",$AV$10))</f>
        <v>1.0534027103956061</v>
      </c>
      <c r="BA76" s="18"/>
      <c r="BB76" s="88" t="str">
        <f>[2]!obCall("intensityLando"&amp;AE76, $W$53, "getIntensity", [2]!obMake("", "int", AE76))</f>
        <v>intensityLando61 
[5610]</v>
      </c>
      <c r="BC76" s="88">
        <f>[2]!obGet([2]!obCall("", BB76, "get",$AV$10))</f>
        <v>9.5377830909728373E-2</v>
      </c>
      <c r="BD76" s="51"/>
      <c r="BE76" s="88" t="str">
        <f>[2]!obCall("expOfIntegratedIntensityLando"&amp;AE76, $W$53, "getExpOfIntegratedIntensity", [2]!obMake("", "int", AE76))</f>
        <v>expOfIntegratedIntensityLando61 
[5518]</v>
      </c>
      <c r="BF76" s="88">
        <f>[2]!obGet([2]!obCall("", BE76, "get",$AV$10))</f>
        <v>1.3116477069051107</v>
      </c>
      <c r="BG76" s="26"/>
      <c r="BI76" s="10"/>
      <c r="BJ76" s="10"/>
      <c r="BK76" s="10"/>
      <c r="BL76" s="10"/>
      <c r="BM76" s="10"/>
      <c r="BN76" s="10"/>
      <c r="BO76" s="10"/>
      <c r="BP76" s="10"/>
      <c r="BQ76" s="10"/>
      <c r="BR76" s="10"/>
      <c r="BS76" s="10"/>
      <c r="BT76" s="10"/>
    </row>
    <row r="77" spans="2:72" x14ac:dyDescent="0.3">
      <c r="K77" s="17"/>
      <c r="L77" s="54">
        <v>0.05</v>
      </c>
      <c r="M77" s="55">
        <v>0.03</v>
      </c>
      <c r="N77" s="51"/>
      <c r="O77" s="18"/>
      <c r="P77" s="18"/>
      <c r="Q77" s="19"/>
      <c r="AD77" s="17"/>
      <c r="AE77" s="88">
        <v>62</v>
      </c>
      <c r="AF77" s="88">
        <f>[2]!obGet([2]!obCall("",$AE$10, "getTime",[2]!obMake("", "int", AE77)))</f>
        <v>6.2</v>
      </c>
      <c r="AG77" s="51"/>
      <c r="AH77" s="88" t="str">
        <f>[2]!obCall("underlyingModelFromNPVAndDefault"&amp;AE77, $AH$10, "getUnderlying",  [2]!obMake("", "int", AE77), [2]!obMake("","int", 0))</f>
        <v>underlyingModelFromNPVAndDefault62 
[7897]</v>
      </c>
      <c r="AI77" s="88">
        <f>[2]!obGet([2]!obCall("",AH77,"get", $AV$10))</f>
        <v>-0.15394623482568037</v>
      </c>
      <c r="AJ77" s="51"/>
      <c r="AK77" s="88" t="str">
        <f>[2]!obCall("numeraireFromNPVAndDefaultCorr"&amp;AE77, $T$54, "getNumeraire",  [2]!obMake("", "int", AE77))</f>
        <v>numeraireFromNPVAndDefaultCorr62 
[6625]</v>
      </c>
      <c r="AL77" s="88">
        <f>[2]!obGet([2]!obCall("",AK77,"get", $AV$10))</f>
        <v>0.60260054312777489</v>
      </c>
      <c r="AM77" s="18"/>
      <c r="AN77" s="88" t="str">
        <f>[2]!obCall("zcbondFairPrice"&amp;AE77, $AN$10, "getZeroCouponBond", [2]!obMake("", "double",AF77), [2]!obMake("", "double", $AF$115))</f>
        <v>zcbondFairPrice62 
[8564]</v>
      </c>
      <c r="AO77" s="88">
        <f>[2]!obGet([2]!obCall("", AN77, "get",$AV$10))</f>
        <v>1.4785476271794185</v>
      </c>
      <c r="AP77" s="51"/>
      <c r="AQ77" s="88" t="str">
        <f>[2]!obCall("couponBondPrice"&amp;AE77,  $AH$10,"getFairValue", [2]!obMake("","int",AE77) )</f>
        <v>couponBondPrice62 
[7885]</v>
      </c>
      <c r="AR77" s="88">
        <f>[2]!obGet([2]!obCall("",  AQ77,"get", $AV$10))</f>
        <v>6.6301225487423183</v>
      </c>
      <c r="AS77" s="51"/>
      <c r="AT77" s="88">
        <f t="shared" si="0"/>
        <v>11.00251671584782</v>
      </c>
      <c r="AU77" s="18"/>
      <c r="AV77" s="88" t="str">
        <f>[2]!obCall("intensityCorrelation"&amp;AE77, $T$54, "getIntensity", [2]!obMake("", "int", AE77))</f>
        <v>intensityCorrelation62 
[7273]</v>
      </c>
      <c r="AW77" s="88">
        <f>[2]!obGet([2]!obCall("", AV77, "get",$AV$10))</f>
        <v>1.0585958657238095E-2</v>
      </c>
      <c r="AX77" s="51"/>
      <c r="AY77" s="88" t="str">
        <f>[2]!obCall("expOfIntegratedIntensityCorrelation"&amp;AE77, $T$54, "getExpOfIntegratedIntensity", [2]!obMake("", "int", AE77))</f>
        <v>expOfIntegratedIntensityCorrelation62 
[7501]</v>
      </c>
      <c r="AZ77" s="88">
        <f>[2]!obGet([2]!obCall("", AY77, "get",$AV$10))</f>
        <v>1.0544714198779317</v>
      </c>
      <c r="BA77" s="18"/>
      <c r="BB77" s="88" t="str">
        <f>[2]!obCall("intensityLando"&amp;AE77, $W$53, "getIntensity", [2]!obMake("", "int", AE77))</f>
        <v>intensityLando62 
[5566]</v>
      </c>
      <c r="BC77" s="88">
        <f>[2]!obGet([2]!obCall("", BB77, "get",$AV$10))</f>
        <v>9.2472923524164558E-2</v>
      </c>
      <c r="BD77" s="51"/>
      <c r="BE77" s="88" t="str">
        <f>[2]!obCall("expOfIntegratedIntensityLando"&amp;AE77, $W$53, "getExpOfIntegratedIntensity", [2]!obMake("", "int", AE77))</f>
        <v>expOfIntegratedIntensityLando62 
[5842]</v>
      </c>
      <c r="BF77" s="88">
        <f>[2]!obGet([2]!obCall("", BE77, "get",$AV$10))</f>
        <v>1.3240254456622511</v>
      </c>
      <c r="BG77" s="26"/>
      <c r="BI77" s="10"/>
      <c r="BJ77" s="10"/>
      <c r="BK77" s="10"/>
      <c r="BL77" s="10"/>
      <c r="BM77" s="10"/>
      <c r="BN77" s="10"/>
      <c r="BO77" s="10"/>
      <c r="BP77" s="10"/>
      <c r="BQ77" s="10"/>
      <c r="BR77" s="10"/>
      <c r="BS77" s="10"/>
      <c r="BT77" s="10"/>
    </row>
    <row r="78" spans="2:72" x14ac:dyDescent="0.3">
      <c r="K78" s="17"/>
      <c r="L78" s="54">
        <v>0.05</v>
      </c>
      <c r="M78" s="55">
        <v>0.03</v>
      </c>
      <c r="N78" s="51"/>
      <c r="O78" s="18"/>
      <c r="P78" s="18"/>
      <c r="Q78" s="19"/>
      <c r="AD78" s="17"/>
      <c r="AE78" s="88">
        <v>63</v>
      </c>
      <c r="AF78" s="88">
        <f>[2]!obGet([2]!obCall("",$AE$10, "getTime",[2]!obMake("", "int", AE78)))</f>
        <v>6.3</v>
      </c>
      <c r="AG78" s="51"/>
      <c r="AH78" s="88" t="str">
        <f>[2]!obCall("underlyingModelFromNPVAndDefault"&amp;AE78, $AH$10, "getUnderlying",  [2]!obMake("", "int", AE78), [2]!obMake("","int", 0))</f>
        <v>underlyingModelFromNPVAndDefault63 
[8154]</v>
      </c>
      <c r="AI78" s="88">
        <f>[2]!obGet([2]!obCall("",AH78,"get", $AV$10))</f>
        <v>-0.15913368485719337</v>
      </c>
      <c r="AJ78" s="51"/>
      <c r="AK78" s="88" t="str">
        <f>[2]!obCall("numeraireFromNPVAndDefaultCorr"&amp;AE78, $T$54, "getNumeraire",  [2]!obMake("", "int", AE78))</f>
        <v>numeraireFromNPVAndDefaultCorr63 
[7255]</v>
      </c>
      <c r="AL78" s="88">
        <f>[2]!obGet([2]!obCall("",AK78,"get", $AV$10))</f>
        <v>0.59539245336752278</v>
      </c>
      <c r="AM78" s="18"/>
      <c r="AN78" s="88" t="str">
        <f>[2]!obCall("zcbondFairPrice"&amp;AE78, $AN$10, "getZeroCouponBond", [2]!obMake("", "double",AF78), [2]!obMake("", "double", $AF$115))</f>
        <v>zcbondFairPrice63 
[8776]</v>
      </c>
      <c r="AO78" s="88">
        <f>[2]!obGet([2]!obCall("", AN78, "get",$AV$10))</f>
        <v>1.4896669439010106</v>
      </c>
      <c r="AP78" s="51"/>
      <c r="AQ78" s="88" t="str">
        <f>[2]!obCall("couponBondPrice"&amp;AE78,  $AH$10,"getFairValue", [2]!obMake("","int",AE78) )</f>
        <v>couponBondPrice63 
[7224]</v>
      </c>
      <c r="AR78" s="88">
        <f>[2]!obGet([2]!obCall("",  AQ78,"get", $AV$10))</f>
        <v>6.6440823920979533</v>
      </c>
      <c r="AS78" s="51"/>
      <c r="AT78" s="88">
        <f t="shared" si="0"/>
        <v>11.159164605663394</v>
      </c>
      <c r="AU78" s="18"/>
      <c r="AV78" s="88" t="str">
        <f>[2]!obCall("intensityCorrelation"&amp;AE78, $T$54, "getIntensity", [2]!obMake("", "int", AE78))</f>
        <v>intensityCorrelation63 
[7682]</v>
      </c>
      <c r="AW78" s="88">
        <f>[2]!obGet([2]!obCall("", AV78, "get",$AV$10))</f>
        <v>1.1169577663419234E-2</v>
      </c>
      <c r="AX78" s="51"/>
      <c r="AY78" s="88" t="str">
        <f>[2]!obCall("expOfIntegratedIntensityCorrelation"&amp;AE78, $T$54, "getExpOfIntegratedIntensity", [2]!obMake("", "int", AE78))</f>
        <v>expOfIntegratedIntensityCorrelation63 
[7530]</v>
      </c>
      <c r="AZ78" s="88">
        <f>[2]!obGet([2]!obCall("", AY78, "get",$AV$10))</f>
        <v>1.0556190735239945</v>
      </c>
      <c r="BA78" s="18"/>
      <c r="BB78" s="88" t="str">
        <f>[2]!obCall("intensityLando"&amp;AE78, $W$53, "getIntensity", [2]!obMake("", "int", AE78))</f>
        <v>intensityLando63 
[5672]</v>
      </c>
      <c r="BC78" s="88">
        <f>[2]!obGet([2]!obCall("", BB78, "get",$AV$10))</f>
        <v>9.5624618617247276E-2</v>
      </c>
      <c r="BD78" s="51"/>
      <c r="BE78" s="88" t="str">
        <f>[2]!obCall("expOfIntegratedIntensityLando"&amp;AE78, $W$53, "getExpOfIntegratedIntensity", [2]!obMake("", "int", AE78))</f>
        <v>expOfIntegratedIntensityLando63 
[5668]</v>
      </c>
      <c r="BF78" s="88">
        <f>[2]!obGet([2]!obCall("", BE78, "get",$AV$10))</f>
        <v>1.3365364824285562</v>
      </c>
      <c r="BG78" s="26"/>
      <c r="BI78" s="10"/>
      <c r="BJ78" s="10"/>
      <c r="BK78" s="10"/>
      <c r="BL78" s="10"/>
      <c r="BM78" s="10"/>
      <c r="BN78" s="10"/>
      <c r="BO78" s="10"/>
      <c r="BP78" s="10"/>
      <c r="BQ78" s="10"/>
      <c r="BR78" s="10"/>
      <c r="BS78" s="10"/>
      <c r="BT78" s="10"/>
    </row>
    <row r="79" spans="2:72" x14ac:dyDescent="0.3">
      <c r="K79" s="17"/>
      <c r="L79" s="54">
        <v>0.05</v>
      </c>
      <c r="M79" s="55">
        <v>0.03</v>
      </c>
      <c r="N79" s="51"/>
      <c r="O79" s="18"/>
      <c r="P79" s="18"/>
      <c r="Q79" s="19"/>
      <c r="S79" s="18"/>
      <c r="T79" s="18"/>
      <c r="U79" s="18"/>
      <c r="V79" s="18"/>
      <c r="W79" s="25"/>
      <c r="X79" s="18"/>
      <c r="Y79" s="18"/>
      <c r="AD79" s="17"/>
      <c r="AE79" s="88">
        <v>64</v>
      </c>
      <c r="AF79" s="88">
        <f>[2]!obGet([2]!obCall("",$AE$10, "getTime",[2]!obMake("", "int", AE79)))</f>
        <v>6.3999999999999995</v>
      </c>
      <c r="AG79" s="51"/>
      <c r="AH79" s="88" t="str">
        <f>[2]!obCall("underlyingModelFromNPVAndDefault"&amp;AE79, $AH$10, "getUnderlying",  [2]!obMake("", "int", AE79), [2]!obMake("","int", 0))</f>
        <v>underlyingModelFromNPVAndDefault64 
[8285]</v>
      </c>
      <c r="AI79" s="88">
        <f>[2]!obGet([2]!obCall("",AH79,"get", $AV$10))</f>
        <v>-0.16665085858631137</v>
      </c>
      <c r="AJ79" s="51"/>
      <c r="AK79" s="88" t="str">
        <f>[2]!obCall("numeraireFromNPVAndDefaultCorr"&amp;AE79, $T$54, "getNumeraire",  [2]!obMake("", "int", AE79))</f>
        <v>numeraireFromNPVAndDefaultCorr64 
[6795]</v>
      </c>
      <c r="AL79" s="88">
        <f>[2]!obGet([2]!obCall("",AK79,"get", $AV$10))</f>
        <v>0.587624397007243</v>
      </c>
      <c r="AM79" s="18"/>
      <c r="AN79" s="88" t="str">
        <f>[2]!obCall("zcbondFairPrice"&amp;AE79, $AN$10, "getZeroCouponBond", [2]!obMake("", "double",AF79), [2]!obMake("", "double", $AF$115))</f>
        <v>zcbondFairPrice64 
[8899]</v>
      </c>
      <c r="AO79" s="88">
        <f>[2]!obGet([2]!obCall("", AN79, "get",$AV$10))</f>
        <v>1.5111166563385903</v>
      </c>
      <c r="AP79" s="51"/>
      <c r="AQ79" s="88" t="str">
        <f>[2]!obCall("couponBondPrice"&amp;AE79,  $AH$10,"getFairValue", [2]!obMake("","int",AE79) )</f>
        <v>couponBondPrice64 
[8264]</v>
      </c>
      <c r="AR79" s="88">
        <f>[2]!obGet([2]!obCall("",  AQ79,"get", $AV$10))</f>
        <v>6.6887992610871656</v>
      </c>
      <c r="AS79" s="51"/>
      <c r="AT79" s="88">
        <f t="shared" si="0"/>
        <v>11.382780046494087</v>
      </c>
      <c r="AU79" s="18"/>
      <c r="AV79" s="88" t="str">
        <f>[2]!obCall("intensityCorrelation"&amp;AE79, $T$54, "getIntensity", [2]!obMake("", "int", AE79))</f>
        <v>intensityCorrelation64 
[7381]</v>
      </c>
      <c r="AW79" s="88">
        <f>[2]!obGet([2]!obCall("", AV79, "get",$AV$10))</f>
        <v>1.127214204427001E-2</v>
      </c>
      <c r="AX79" s="51"/>
      <c r="AY79" s="88" t="str">
        <f>[2]!obCall("expOfIntegratedIntensityCorrelation"&amp;AE79, $T$54, "getExpOfIntegratedIntensity", [2]!obMake("", "int", AE79))</f>
        <v>expOfIntegratedIntensityCorrelation64 
[6650]</v>
      </c>
      <c r="AZ79" s="88">
        <f>[2]!obGet([2]!obCall("", AY79, "get",$AV$10))</f>
        <v>1.056804233693758</v>
      </c>
      <c r="BA79" s="18"/>
      <c r="BB79" s="88" t="str">
        <f>[2]!obCall("intensityLando"&amp;AE79, $W$53, "getIntensity", [2]!obMake("", "int", AE79))</f>
        <v>intensityLando64 
[5826]</v>
      </c>
      <c r="BC79" s="88">
        <f>[2]!obGet([2]!obCall("", BB79, "get",$AV$10))</f>
        <v>9.3252183200800587E-2</v>
      </c>
      <c r="BD79" s="51"/>
      <c r="BE79" s="88" t="str">
        <f>[2]!obCall("expOfIntegratedIntensityLando"&amp;AE79, $W$53, "getExpOfIntegratedIntensity", [2]!obMake("", "int", AE79))</f>
        <v>expOfIntegratedIntensityLando64 
[5636]</v>
      </c>
      <c r="BF79" s="88">
        <f>[2]!obGet([2]!obCall("", BE79, "get",$AV$10))</f>
        <v>1.3492183075551265</v>
      </c>
      <c r="BG79" s="26"/>
      <c r="BI79" s="10"/>
      <c r="BJ79" s="10"/>
      <c r="BK79" s="10"/>
      <c r="BL79" s="10"/>
      <c r="BM79" s="10"/>
      <c r="BN79" s="10"/>
      <c r="BO79" s="10"/>
      <c r="BP79" s="10"/>
      <c r="BQ79" s="10"/>
      <c r="BR79" s="10"/>
      <c r="BS79" s="10"/>
      <c r="BT79" s="10"/>
    </row>
    <row r="80" spans="2:72" x14ac:dyDescent="0.3">
      <c r="K80" s="17"/>
      <c r="L80" s="54">
        <v>0.05</v>
      </c>
      <c r="M80" s="55">
        <v>0.03</v>
      </c>
      <c r="N80" s="51"/>
      <c r="O80" s="18"/>
      <c r="P80" s="18"/>
      <c r="Q80" s="19"/>
      <c r="S80" s="18"/>
      <c r="T80" s="18"/>
      <c r="U80" s="18"/>
      <c r="V80" s="18"/>
      <c r="W80" s="18"/>
      <c r="X80" s="18"/>
      <c r="Y80" s="18"/>
      <c r="AD80" s="17"/>
      <c r="AE80" s="88">
        <v>65</v>
      </c>
      <c r="AF80" s="88">
        <f>[2]!obGet([2]!obCall("",$AE$10, "getTime",[2]!obMake("", "int", AE80)))</f>
        <v>6.5</v>
      </c>
      <c r="AG80" s="51"/>
      <c r="AH80" s="88" t="str">
        <f>[2]!obCall("underlyingModelFromNPVAndDefault"&amp;AE80, $AH$10, "getUnderlying",  [2]!obMake("", "int", AE80), [2]!obMake("","int", 0))</f>
        <v>underlyingModelFromNPVAndDefault65 
[7221]</v>
      </c>
      <c r="AI80" s="88">
        <f>[2]!obGet([2]!obCall("",AH80,"get", $AV$10))</f>
        <v>-0.16606793420709542</v>
      </c>
      <c r="AJ80" s="51"/>
      <c r="AK80" s="88" t="str">
        <f>[2]!obCall("numeraireFromNPVAndDefaultCorr"&amp;AE80, $T$54, "getNumeraire",  [2]!obMake("", "int", AE80))</f>
        <v>numeraireFromNPVAndDefaultCorr65 
[7327]</v>
      </c>
      <c r="AL80" s="88">
        <f>[2]!obGet([2]!obCall("",AK80,"get", $AV$10))</f>
        <v>0.57968543104446857</v>
      </c>
      <c r="AM80" s="18"/>
      <c r="AN80" s="88" t="str">
        <f>[2]!obCall("zcbondFairPrice"&amp;AE80, $AN$10, "getZeroCouponBond", [2]!obMake("", "double",AF80), [2]!obMake("", "double", $AF$115))</f>
        <v>zcbondFairPrice65 
[8644]</v>
      </c>
      <c r="AO80" s="88">
        <f>[2]!obGet([2]!obCall("", AN80, "get",$AV$10))</f>
        <v>1.491628207475475</v>
      </c>
      <c r="AP80" s="51"/>
      <c r="AQ80" s="88" t="str">
        <f>[2]!obCall("couponBondPrice"&amp;AE80,  $AH$10,"getFairValue", [2]!obMake("","int",AE80) )</f>
        <v>couponBondPrice65 
[8125]</v>
      </c>
      <c r="AR80" s="88">
        <f>[2]!obGet([2]!obCall("",  AQ80,"get", $AV$10))</f>
        <v>6.6022407821981606</v>
      </c>
      <c r="AS80" s="51"/>
      <c r="AT80" s="88">
        <f t="shared" ref="AT80:AT114" si="1" xml:space="preserve"> MAX( ($AL$15 * AR80/AL80 ), 0 )</f>
        <v>11.389350893815532</v>
      </c>
      <c r="AU80" s="18"/>
      <c r="AV80" s="88" t="str">
        <f>[2]!obCall("intensityCorrelation"&amp;AE80, $T$54, "getIntensity", [2]!obMake("", "int", AE80))</f>
        <v>intensityCorrelation65 
[7387]</v>
      </c>
      <c r="AW80" s="88">
        <f>[2]!obGet([2]!obCall("", AV80, "get",$AV$10))</f>
        <v>1.1254939837470628E-2</v>
      </c>
      <c r="AX80" s="51"/>
      <c r="AY80" s="88" t="str">
        <f>[2]!obCall("expOfIntegratedIntensityCorrelation"&amp;AE80, $T$54, "getExpOfIntegratedIntensity", [2]!obMake("", "int", AE80))</f>
        <v>expOfIntegratedIntensityCorrelation65 
[7244]</v>
      </c>
      <c r="AZ80" s="88">
        <f>[2]!obGet([2]!obCall("", AY80, "get",$AV$10))</f>
        <v>1.0579952400905765</v>
      </c>
      <c r="BA80" s="18"/>
      <c r="BB80" s="88" t="str">
        <f>[2]!obCall("intensityLando"&amp;AE80, $W$53, "getIntensity", [2]!obMake("", "int", AE80))</f>
        <v>intensityLando65 
[5812]</v>
      </c>
      <c r="BC80" s="88">
        <f>[2]!obGet([2]!obCall("", BB80, "get",$AV$10))</f>
        <v>9.4855743867854975E-2</v>
      </c>
      <c r="BD80" s="51"/>
      <c r="BE80" s="88" t="str">
        <f>[2]!obCall("expOfIntegratedIntensityLando"&amp;AE80, $W$53, "getExpOfIntegratedIntensity", [2]!obMake("", "int", AE80))</f>
        <v>expOfIntegratedIntensityLando65 
[5686]</v>
      </c>
      <c r="BF80" s="88">
        <f>[2]!obGet([2]!obCall("", BE80, "get",$AV$10))</f>
        <v>1.3619681049653336</v>
      </c>
      <c r="BG80" s="26"/>
      <c r="BI80" s="10"/>
      <c r="BJ80" s="10"/>
      <c r="BK80" s="10"/>
      <c r="BL80" s="10"/>
      <c r="BM80" s="10"/>
      <c r="BN80" s="10"/>
      <c r="BO80" s="10"/>
      <c r="BP80" s="10"/>
      <c r="BQ80" s="10"/>
      <c r="BR80" s="10"/>
      <c r="BS80" s="10"/>
      <c r="BT80" s="10"/>
    </row>
    <row r="81" spans="1:72" x14ac:dyDescent="0.3">
      <c r="K81" s="17"/>
      <c r="L81" s="54">
        <v>0.05</v>
      </c>
      <c r="M81" s="55">
        <v>0.03</v>
      </c>
      <c r="N81" s="51"/>
      <c r="O81" s="18"/>
      <c r="P81" s="18"/>
      <c r="Q81" s="19"/>
      <c r="S81" s="18"/>
      <c r="T81" s="18"/>
      <c r="U81" s="18"/>
      <c r="V81" s="18"/>
      <c r="W81" s="18"/>
      <c r="X81" s="18"/>
      <c r="Y81" s="18"/>
      <c r="AD81" s="17"/>
      <c r="AE81" s="88">
        <v>66</v>
      </c>
      <c r="AF81" s="88">
        <f>[2]!obGet([2]!obCall("",$AE$10, "getTime",[2]!obMake("", "int", AE81)))</f>
        <v>6.6</v>
      </c>
      <c r="AG81" s="51"/>
      <c r="AH81" s="88" t="str">
        <f>[2]!obCall("underlyingModelFromNPVAndDefault"&amp;AE81, $AH$10, "getUnderlying",  [2]!obMake("", "int", AE81), [2]!obMake("","int", 0))</f>
        <v>underlyingModelFromNPVAndDefault66 
[7172]</v>
      </c>
      <c r="AI81" s="88">
        <f>[2]!obGet([2]!obCall("",AH81,"get", $AV$10))</f>
        <v>-0.17286056573833317</v>
      </c>
      <c r="AJ81" s="51"/>
      <c r="AK81" s="88" t="str">
        <f>[2]!obCall("numeraireFromNPVAndDefaultCorr"&amp;AE81, $T$54, "getNumeraire",  [2]!obMake("", "int", AE81))</f>
        <v>numeraireFromNPVAndDefaultCorr66 
[6678]</v>
      </c>
      <c r="AL81" s="88">
        <f>[2]!obGet([2]!obCall("",AK81,"get", $AV$10))</f>
        <v>0.57187125707937603</v>
      </c>
      <c r="AM81" s="18"/>
      <c r="AN81" s="88" t="str">
        <f>[2]!obCall("zcbondFairPrice"&amp;AE81, $AN$10, "getZeroCouponBond", [2]!obMake("", "double",AF81), [2]!obMake("", "double", $AF$115))</f>
        <v>zcbondFairPrice66 
[8728]</v>
      </c>
      <c r="AO81" s="88">
        <f>[2]!obGet([2]!obCall("", AN81, "get",$AV$10))</f>
        <v>1.5068757956069763</v>
      </c>
      <c r="AP81" s="51"/>
      <c r="AQ81" s="88" t="str">
        <f>[2]!obCall("couponBondPrice"&amp;AE81,  $AH$10,"getFairValue", [2]!obMake("","int",AE81) )</f>
        <v>couponBondPrice66 
[7964]</v>
      </c>
      <c r="AR81" s="88">
        <f>[2]!obGet([2]!obCall("",  AQ81,"get", $AV$10))</f>
        <v>6.623427569427772</v>
      </c>
      <c r="AS81" s="51"/>
      <c r="AT81" s="88">
        <f t="shared" si="1"/>
        <v>11.58202565251227</v>
      </c>
      <c r="AU81" s="18"/>
      <c r="AV81" s="88" t="str">
        <f>[2]!obCall("intensityCorrelation"&amp;AE81, $T$54, "getIntensity", [2]!obMake("", "int", AE81))</f>
        <v>intensityCorrelation66 
[7205]</v>
      </c>
      <c r="AW81" s="88">
        <f>[2]!obGet([2]!obCall("", AV81, "get",$AV$10))</f>
        <v>1.159308231702063E-2</v>
      </c>
      <c r="AX81" s="51"/>
      <c r="AY81" s="88" t="str">
        <f>[2]!obCall("expOfIntegratedIntensityCorrelation"&amp;AE81, $T$54, "getExpOfIntegratedIntensity", [2]!obMake("", "int", AE81))</f>
        <v>expOfIntegratedIntensityCorrelation66 
[6815]</v>
      </c>
      <c r="AZ81" s="88">
        <f>[2]!obGet([2]!obCall("", AY81, "get",$AV$10))</f>
        <v>1.059204585672165</v>
      </c>
      <c r="BA81" s="18"/>
      <c r="BB81" s="88" t="str">
        <f>[2]!obCall("intensityLando"&amp;AE81, $W$53, "getIntensity", [2]!obMake("", "int", AE81))</f>
        <v>intensityLando66 
[5600]</v>
      </c>
      <c r="BC81" s="88">
        <f>[2]!obGet([2]!obCall("", BB81, "get",$AV$10))</f>
        <v>9.906776391102301E-2</v>
      </c>
      <c r="BD81" s="51"/>
      <c r="BE81" s="88" t="str">
        <f>[2]!obCall("expOfIntegratedIntensityLando"&amp;AE81, $W$53, "getExpOfIntegratedIntensity", [2]!obMake("", "int", AE81))</f>
        <v>expOfIntegratedIntensityLando66 
[5548]</v>
      </c>
      <c r="BF81" s="88">
        <f>[2]!obGet([2]!obCall("", BE81, "get",$AV$10))</f>
        <v>1.3752382172869342</v>
      </c>
      <c r="BG81" s="26"/>
      <c r="BI81" s="10"/>
      <c r="BJ81" s="10"/>
      <c r="BK81" s="10"/>
      <c r="BL81" s="10"/>
      <c r="BM81" s="10"/>
      <c r="BN81" s="10"/>
      <c r="BO81" s="10"/>
      <c r="BP81" s="10"/>
      <c r="BQ81" s="10"/>
      <c r="BR81" s="10"/>
      <c r="BS81" s="10"/>
      <c r="BT81" s="10"/>
    </row>
    <row r="82" spans="1:72" x14ac:dyDescent="0.3">
      <c r="K82" s="17"/>
      <c r="L82" s="54">
        <v>0.05</v>
      </c>
      <c r="M82" s="55">
        <v>0.03</v>
      </c>
      <c r="N82" s="51"/>
      <c r="O82" s="18"/>
      <c r="P82" s="18"/>
      <c r="Q82" s="19"/>
      <c r="S82" s="18"/>
      <c r="T82" s="18"/>
      <c r="U82" s="18"/>
      <c r="V82" s="18"/>
      <c r="W82" s="18"/>
      <c r="X82" s="18"/>
      <c r="Y82" s="18"/>
      <c r="AD82" s="17"/>
      <c r="AE82" s="88">
        <v>67</v>
      </c>
      <c r="AF82" s="88">
        <f>[2]!obGet([2]!obCall("",$AE$10, "getTime",[2]!obMake("", "int", AE82)))</f>
        <v>6.7</v>
      </c>
      <c r="AG82" s="51"/>
      <c r="AH82" s="88" t="str">
        <f>[2]!obCall("underlyingModelFromNPVAndDefault"&amp;AE82, $AH$10, "getUnderlying",  [2]!obMake("", "int", AE82), [2]!obMake("","int", 0))</f>
        <v>underlyingModelFromNPVAndDefault67 
[8220]</v>
      </c>
      <c r="AI82" s="88">
        <f>[2]!obGet([2]!obCall("",AH82,"get", $AV$10))</f>
        <v>-0.18932371724011093</v>
      </c>
      <c r="AJ82" s="51"/>
      <c r="AK82" s="88" t="str">
        <f>[2]!obCall("numeraireFromNPVAndDefaultCorr"&amp;AE82, $T$54, "getNumeraire",  [2]!obMake("", "int", AE82))</f>
        <v>numeraireFromNPVAndDefaultCorr67 
[7610]</v>
      </c>
      <c r="AL82" s="88">
        <f>[2]!obGet([2]!obCall("",AK82,"get", $AV$10))</f>
        <v>0.5634492319756087</v>
      </c>
      <c r="AM82" s="18"/>
      <c r="AN82" s="88" t="str">
        <f>[2]!obCall("zcbondFairPrice"&amp;AE82, $AN$10, "getZeroCouponBond", [2]!obMake("", "double",AF82), [2]!obMake("", "double", $AF$115))</f>
        <v>zcbondFairPrice67 
[8794]</v>
      </c>
      <c r="AO82" s="88">
        <f>[2]!obGet([2]!obCall("", AN82, "get",$AV$10))</f>
        <v>1.5659064986204325</v>
      </c>
      <c r="AP82" s="51"/>
      <c r="AQ82" s="88" t="str">
        <f>[2]!obCall("couponBondPrice"&amp;AE82,  $AH$10,"getFairValue", [2]!obMake("","int",AE82) )</f>
        <v>couponBondPrice67 
[7128]</v>
      </c>
      <c r="AR82" s="88">
        <f>[2]!obGet([2]!obCall("",  AQ82,"get", $AV$10))</f>
        <v>6.7740909441178658</v>
      </c>
      <c r="AS82" s="51"/>
      <c r="AT82" s="88">
        <f t="shared" si="1"/>
        <v>12.022540026128052</v>
      </c>
      <c r="AU82" s="18"/>
      <c r="AV82" s="88" t="str">
        <f>[2]!obCall("intensityCorrelation"&amp;AE82, $T$54, "getIntensity", [2]!obMake("", "int", AE82))</f>
        <v>intensityCorrelation67 
[7148]</v>
      </c>
      <c r="AW82" s="88">
        <f>[2]!obGet([2]!obCall("", AV82, "get",$AV$10))</f>
        <v>1.2410547458350529E-2</v>
      </c>
      <c r="AX82" s="51"/>
      <c r="AY82" s="88" t="str">
        <f>[2]!obCall("expOfIntegratedIntensityCorrelation"&amp;AE82, $T$54, "getExpOfIntegratedIntensity", [2]!obMake("", "int", AE82))</f>
        <v>expOfIntegratedIntensityCorrelation67 
[6551]</v>
      </c>
      <c r="AZ82" s="88">
        <f>[2]!obGet([2]!obCall("", AY82, "get",$AV$10))</f>
        <v>1.0604765865719881</v>
      </c>
      <c r="BA82" s="18"/>
      <c r="BB82" s="88" t="str">
        <f>[2]!obCall("intensityLando"&amp;AE82, $W$53, "getIntensity", [2]!obMake("", "int", AE82))</f>
        <v>intensityLando67 
[5810]</v>
      </c>
      <c r="BC82" s="88">
        <f>[2]!obGet([2]!obCall("", BB82, "get",$AV$10))</f>
        <v>0.10031639940580267</v>
      </c>
      <c r="BD82" s="51"/>
      <c r="BE82" s="88" t="str">
        <f>[2]!obCall("expOfIntegratedIntensityLando"&amp;AE82, $W$53, "getExpOfIntegratedIntensity", [2]!obMake("", "int", AE82))</f>
        <v>expOfIntegratedIntensityLando67 
[5486]</v>
      </c>
      <c r="BF82" s="88">
        <f>[2]!obGet([2]!obCall("", BE82, "get",$AV$10))</f>
        <v>1.3890168201171367</v>
      </c>
      <c r="BG82" s="26"/>
      <c r="BI82" s="10"/>
      <c r="BJ82" s="10"/>
      <c r="BK82" s="10"/>
      <c r="BL82" s="10"/>
      <c r="BM82" s="10"/>
      <c r="BN82" s="10"/>
      <c r="BO82" s="10"/>
      <c r="BP82" s="10"/>
      <c r="BQ82" s="10"/>
      <c r="BR82" s="10"/>
      <c r="BS82" s="10"/>
      <c r="BT82" s="10"/>
    </row>
    <row r="83" spans="1:72" x14ac:dyDescent="0.3">
      <c r="K83" s="17"/>
      <c r="L83" s="54">
        <v>0.05</v>
      </c>
      <c r="M83" s="55">
        <v>0.03</v>
      </c>
      <c r="N83" s="51"/>
      <c r="O83" s="18"/>
      <c r="P83" s="18"/>
      <c r="Q83" s="19"/>
      <c r="S83" s="18"/>
      <c r="T83" s="18"/>
      <c r="U83" s="18"/>
      <c r="V83" s="18"/>
      <c r="W83" s="18"/>
      <c r="X83" s="18"/>
      <c r="Y83" s="13"/>
      <c r="AD83" s="17"/>
      <c r="AE83" s="88">
        <v>68</v>
      </c>
      <c r="AF83" s="88">
        <f>[2]!obGet([2]!obCall("",$AE$10, "getTime",[2]!obMake("", "int", AE83)))</f>
        <v>6.8</v>
      </c>
      <c r="AG83" s="51"/>
      <c r="AH83" s="88" t="str">
        <f>[2]!obCall("underlyingModelFromNPVAndDefault"&amp;AE83, $AH$10, "getUnderlying",  [2]!obMake("", "int", AE83), [2]!obMake("","int", 0))</f>
        <v>underlyingModelFromNPVAndDefault68 
[7835]</v>
      </c>
      <c r="AI83" s="88">
        <f>[2]!obGet([2]!obCall("",AH83,"get", $AV$10))</f>
        <v>-0.1752527630939418</v>
      </c>
      <c r="AJ83" s="51"/>
      <c r="AK83" s="88" t="str">
        <f>[2]!obCall("numeraireFromNPVAndDefaultCorr"&amp;AE83, $T$54, "getNumeraire",  [2]!obMake("", "int", AE83))</f>
        <v>numeraireFromNPVAndDefaultCorr68 
[7279]</v>
      </c>
      <c r="AL83" s="88">
        <f>[2]!obGet([2]!obCall("",AK83,"get", $AV$10))</f>
        <v>0.55518097912611275</v>
      </c>
      <c r="AM83" s="18"/>
      <c r="AN83" s="88" t="str">
        <f>[2]!obCall("zcbondFairPrice"&amp;AE83, $AN$10, "getZeroCouponBond", [2]!obMake("", "double",AF83), [2]!obMake("", "double", $AF$115))</f>
        <v>zcbondFairPrice68 
[8626]</v>
      </c>
      <c r="AO83" s="88">
        <f>[2]!obGet([2]!obCall("", AN83, "get",$AV$10))</f>
        <v>1.4825774991880116</v>
      </c>
      <c r="AP83" s="51"/>
      <c r="AQ83" s="88" t="str">
        <f>[2]!obCall("couponBondPrice"&amp;AE83,  $AH$10,"getFairValue", [2]!obMake("","int",AE83) )</f>
        <v>couponBondPrice68 
[8010]</v>
      </c>
      <c r="AR83" s="88">
        <f>[2]!obGet([2]!obCall("",  AQ83,"get", $AV$10))</f>
        <v>6.4936525281847501</v>
      </c>
      <c r="AS83" s="51"/>
      <c r="AT83" s="88">
        <f t="shared" si="1"/>
        <v>11.696460744037266</v>
      </c>
      <c r="AU83" s="18"/>
      <c r="AV83" s="88" t="str">
        <f>[2]!obCall("intensityCorrelation"&amp;AE83, $T$54, "getIntensity", [2]!obMake("", "int", AE83))</f>
        <v>intensityCorrelation68 
[7108]</v>
      </c>
      <c r="AW83" s="88">
        <f>[2]!obGet([2]!obCall("", AV83, "get",$AV$10))</f>
        <v>1.1584453116717705E-2</v>
      </c>
      <c r="AX83" s="51"/>
      <c r="AY83" s="88" t="str">
        <f>[2]!obCall("expOfIntegratedIntensityCorrelation"&amp;AE83, $T$54, "getExpOfIntegratedIntensity", [2]!obMake("", "int", AE83))</f>
        <v>expOfIntegratedIntensityCorrelation68 
[6810]</v>
      </c>
      <c r="AZ83" s="88">
        <f>[2]!obGet([2]!obCall("", AY83, "get",$AV$10))</f>
        <v>1.0617496569176073</v>
      </c>
      <c r="BA83" s="18"/>
      <c r="BB83" s="88" t="str">
        <f>[2]!obCall("intensityLando"&amp;AE83, $W$53, "getIntensity", [2]!obMake("", "int", AE83))</f>
        <v>intensityLando68 
[5776]</v>
      </c>
      <c r="BC83" s="88">
        <f>[2]!obGet([2]!obCall("", BB83, "get",$AV$10))</f>
        <v>8.2212746257350783E-2</v>
      </c>
      <c r="BD83" s="51"/>
      <c r="BE83" s="88" t="str">
        <f>[2]!obCall("expOfIntegratedIntensityLando"&amp;AE83, $W$53, "getExpOfIntegratedIntensity", [2]!obMake("", "int", AE83))</f>
        <v>expOfIntegratedIntensityLando68 
[5624]</v>
      </c>
      <c r="BF83" s="88">
        <f>[2]!obGet([2]!obCall("", BE83, "get",$AV$10))</f>
        <v>1.4017516463226678</v>
      </c>
      <c r="BG83" s="26"/>
      <c r="BI83" s="10"/>
      <c r="BJ83" s="10"/>
      <c r="BK83" s="10"/>
      <c r="BL83" s="10"/>
      <c r="BM83" s="10"/>
      <c r="BN83" s="10"/>
      <c r="BO83" s="10"/>
      <c r="BP83" s="10"/>
      <c r="BQ83" s="10"/>
      <c r="BR83" s="10"/>
      <c r="BS83" s="10"/>
      <c r="BT83" s="10"/>
    </row>
    <row r="84" spans="1:72" x14ac:dyDescent="0.3">
      <c r="K84" s="17"/>
      <c r="L84" s="54">
        <v>0.05</v>
      </c>
      <c r="M84" s="55">
        <v>0.03</v>
      </c>
      <c r="N84" s="51"/>
      <c r="O84" s="18"/>
      <c r="P84" s="18"/>
      <c r="Q84" s="19"/>
      <c r="S84" s="18"/>
      <c r="T84" s="18"/>
      <c r="U84" s="18"/>
      <c r="V84" s="18"/>
      <c r="W84" s="18"/>
      <c r="X84" s="18"/>
      <c r="Y84" s="18"/>
      <c r="AD84" s="17"/>
      <c r="AE84" s="88">
        <v>69</v>
      </c>
      <c r="AF84" s="88">
        <f>[2]!obGet([2]!obCall("",$AE$10, "getTime",[2]!obMake("", "int", AE84)))</f>
        <v>6.8999999999999995</v>
      </c>
      <c r="AG84" s="51"/>
      <c r="AH84" s="88" t="str">
        <f>[2]!obCall("underlyingModelFromNPVAndDefault"&amp;AE84, $AH$10, "getUnderlying",  [2]!obMake("", "int", AE84), [2]!obMake("","int", 0))</f>
        <v>underlyingModelFromNPVAndDefault69 
[6996]</v>
      </c>
      <c r="AI84" s="88">
        <f>[2]!obGet([2]!obCall("",AH84,"get", $AV$10))</f>
        <v>-0.1730793493057784</v>
      </c>
      <c r="AJ84" s="51"/>
      <c r="AK84" s="88" t="str">
        <f>[2]!obCall("numeraireFromNPVAndDefaultCorr"&amp;AE84, $T$54, "getNumeraire",  [2]!obMake("", "int", AE84))</f>
        <v>numeraireFromNPVAndDefaultCorr69 
[7417]</v>
      </c>
      <c r="AL84" s="88">
        <f>[2]!obGet([2]!obCall("",AK84,"get", $AV$10))</f>
        <v>0.54752311833623457</v>
      </c>
      <c r="AM84" s="18"/>
      <c r="AN84" s="88" t="str">
        <f>[2]!obCall("zcbondFairPrice"&amp;AE84, $AN$10, "getZeroCouponBond", [2]!obMake("", "double",AF84), [2]!obMake("", "double", $AF$115))</f>
        <v>zcbondFairPrice69 
[8758]</v>
      </c>
      <c r="AO84" s="88">
        <f>[2]!obGet([2]!obCall("", AN84, "get",$AV$10))</f>
        <v>1.4559298129151688</v>
      </c>
      <c r="AP84" s="51"/>
      <c r="AQ84" s="88" t="str">
        <f>[2]!obCall("couponBondPrice"&amp;AE84,  $AH$10,"getFairValue", [2]!obMake("","int",AE84) )</f>
        <v>couponBondPrice69 
[7032]</v>
      </c>
      <c r="AR84" s="88">
        <f>[2]!obGet([2]!obCall("",  AQ84,"get", $AV$10))</f>
        <v>6.3857865906456066</v>
      </c>
      <c r="AS84" s="51"/>
      <c r="AT84" s="88">
        <f t="shared" si="1"/>
        <v>11.663044676634252</v>
      </c>
      <c r="AU84" s="18"/>
      <c r="AV84" s="88" t="str">
        <f>[2]!obCall("intensityCorrelation"&amp;AE84, $T$54, "getIntensity", [2]!obMake("", "int", AE84))</f>
        <v>intensityCorrelation69 
[6784]</v>
      </c>
      <c r="AW84" s="88">
        <f>[2]!obGet([2]!obCall("", AV84, "get",$AV$10))</f>
        <v>1.1300283153499966E-2</v>
      </c>
      <c r="AX84" s="51"/>
      <c r="AY84" s="88" t="str">
        <f>[2]!obCall("expOfIntegratedIntensityCorrelation"&amp;AE84, $T$54, "getExpOfIntegratedIntensity", [2]!obMake("", "int", AE84))</f>
        <v>expOfIntegratedIntensityCorrelation69 
[7471]</v>
      </c>
      <c r="AZ84" s="88">
        <f>[2]!obGet([2]!obCall("", AY84, "get",$AV$10))</f>
        <v>1.062965245289639</v>
      </c>
      <c r="BA84" s="18"/>
      <c r="BB84" s="88" t="str">
        <f>[2]!obCall("intensityLando"&amp;AE84, $W$53, "getIntensity", [2]!obMake("", "int", AE84))</f>
        <v>intensityLando69 
[5714]</v>
      </c>
      <c r="BC84" s="88">
        <f>[2]!obGet([2]!obCall("", BB84, "get",$AV$10))</f>
        <v>8.6686831202411066E-2</v>
      </c>
      <c r="BD84" s="51"/>
      <c r="BE84" s="88" t="str">
        <f>[2]!obCall("expOfIntegratedIntensityLando"&amp;AE84, $W$53, "getExpOfIntegratedIntensity", [2]!obMake("", "int", AE84))</f>
        <v>expOfIntegratedIntensityLando69 
[5564]</v>
      </c>
      <c r="BF84" s="88">
        <f>[2]!obGet([2]!obCall("", BE84, "get",$AV$10))</f>
        <v>1.413639535194932</v>
      </c>
      <c r="BG84" s="26"/>
      <c r="BI84" s="10"/>
      <c r="BJ84" s="10"/>
      <c r="BK84" s="10"/>
      <c r="BL84" s="10"/>
      <c r="BM84" s="10"/>
      <c r="BN84" s="10"/>
      <c r="BO84" s="10"/>
      <c r="BP84" s="10"/>
      <c r="BQ84" s="10"/>
      <c r="BR84" s="10"/>
      <c r="BS84" s="10"/>
      <c r="BT84" s="10"/>
    </row>
    <row r="85" spans="1:72" x14ac:dyDescent="0.3">
      <c r="K85" s="17"/>
      <c r="L85" s="54">
        <v>0.05</v>
      </c>
      <c r="M85" s="55">
        <v>0.03</v>
      </c>
      <c r="N85" s="51"/>
      <c r="O85" s="18"/>
      <c r="P85" s="18"/>
      <c r="Q85" s="19"/>
      <c r="S85" s="18"/>
      <c r="T85" s="18"/>
      <c r="U85" s="18"/>
      <c r="V85" s="18"/>
      <c r="W85" s="18"/>
      <c r="X85" s="18"/>
      <c r="Y85" s="18"/>
      <c r="AD85" s="17"/>
      <c r="AE85" s="88">
        <v>70</v>
      </c>
      <c r="AF85" s="88">
        <f>[2]!obGet([2]!obCall("",$AE$10, "getTime",[2]!obMake("", "int", AE85)))</f>
        <v>7</v>
      </c>
      <c r="AG85" s="51"/>
      <c r="AH85" s="88" t="str">
        <f>[2]!obCall("underlyingModelFromNPVAndDefault"&amp;AE85, $AH$10, "getUnderlying",  [2]!obMake("", "int", AE85), [2]!obMake("","int", 0))</f>
        <v>underlyingModelFromNPVAndDefault70 
[7911]</v>
      </c>
      <c r="AI85" s="88">
        <f>[2]!obGet([2]!obCall("",AH85,"get", $AV$10))</f>
        <v>-0.16190256434617761</v>
      </c>
      <c r="AJ85" s="51"/>
      <c r="AK85" s="88" t="str">
        <f>[2]!obCall("numeraireFromNPVAndDefaultCorr"&amp;AE85, $T$54, "getNumeraire",  [2]!obMake("", "int", AE85))</f>
        <v>numeraireFromNPVAndDefaultCorr70 
[6527]</v>
      </c>
      <c r="AL85" s="88">
        <f>[2]!obGet([2]!obCall("",AK85,"get", $AV$10))</f>
        <v>0.54016175225840024</v>
      </c>
      <c r="AM85" s="18"/>
      <c r="AN85" s="88" t="str">
        <f>[2]!obCall("zcbondFairPrice"&amp;AE85, $AN$10, "getZeroCouponBond", [2]!obMake("", "double",AF85), [2]!obMake("", "double", $AF$115))</f>
        <v>zcbondFairPrice70 
[8799]</v>
      </c>
      <c r="AO85" s="88">
        <f>[2]!obGet([2]!obCall("", AN85, "get",$AV$10))</f>
        <v>1.3948391700394698</v>
      </c>
      <c r="AP85" s="51"/>
      <c r="AQ85" s="88" t="str">
        <f>[2]!obCall("couponBondPrice"&amp;AE85,  $AH$10,"getFairValue", [2]!obMake("","int",AE85) )</f>
        <v>couponBondPrice70 
[7989]</v>
      </c>
      <c r="AR85" s="88">
        <f>[2]!obGet([2]!obCall("",  AQ85,"get", $AV$10))</f>
        <v>6.1794030675239089</v>
      </c>
      <c r="AS85" s="51"/>
      <c r="AT85" s="88">
        <f t="shared" si="1"/>
        <v>11.439912288657997</v>
      </c>
      <c r="AU85" s="18"/>
      <c r="AV85" s="88" t="str">
        <f>[2]!obCall("intensityCorrelation"&amp;AE85, $T$54, "getIntensity", [2]!obMake("", "int", AE85))</f>
        <v>intensityCorrelation70 
[6933]</v>
      </c>
      <c r="AW85" s="88">
        <f>[2]!obGet([2]!obCall("", AV85, "get",$AV$10))</f>
        <v>1.1115130233876518E-2</v>
      </c>
      <c r="AX85" s="51"/>
      <c r="AY85" s="88" t="str">
        <f>[2]!obCall("expOfIntegratedIntensityCorrelation"&amp;AE85, $T$54, "getExpOfIntegratedIntensity", [2]!obMake("", "int", AE85))</f>
        <v>expOfIntegratedIntensityCorrelation70 
[6635]</v>
      </c>
      <c r="AZ85" s="88">
        <f>[2]!obGet([2]!obCall("", AY85, "get",$AV$10))</f>
        <v>1.064157253418216</v>
      </c>
      <c r="BA85" s="18"/>
      <c r="BB85" s="88" t="str">
        <f>[2]!obCall("intensityLando"&amp;AE85, $W$53, "getIntensity", [2]!obMake("", "int", AE85))</f>
        <v>intensityLando70 
[5638]</v>
      </c>
      <c r="BC85" s="88">
        <f>[2]!obGet([2]!obCall("", BB85, "get",$AV$10))</f>
        <v>9.5666135082928455E-2</v>
      </c>
      <c r="BD85" s="51"/>
      <c r="BE85" s="88" t="str">
        <f>[2]!obCall("expOfIntegratedIntensityLando"&amp;AE85, $W$53, "getExpOfIntegratedIntensity", [2]!obMake("", "int", AE85))</f>
        <v>expOfIntegratedIntensityLando70 
[5712]</v>
      </c>
      <c r="BF85" s="88">
        <f>[2]!obGet([2]!obCall("", BE85, "get",$AV$10))</f>
        <v>1.4265875413042028</v>
      </c>
      <c r="BG85" s="26"/>
      <c r="BI85" s="10"/>
      <c r="BJ85" s="10"/>
      <c r="BK85" s="10"/>
      <c r="BL85" s="10"/>
      <c r="BM85" s="10"/>
      <c r="BN85" s="10"/>
      <c r="BO85" s="10"/>
      <c r="BP85" s="10"/>
      <c r="BQ85" s="10"/>
      <c r="BR85" s="10"/>
      <c r="BS85" s="10"/>
      <c r="BT85" s="10"/>
    </row>
    <row r="86" spans="1:72" x14ac:dyDescent="0.3">
      <c r="K86" s="17"/>
      <c r="L86" s="54">
        <v>0.05</v>
      </c>
      <c r="M86" s="55">
        <v>0.03</v>
      </c>
      <c r="N86" s="51"/>
      <c r="O86" s="18"/>
      <c r="P86" s="18"/>
      <c r="Q86" s="19"/>
      <c r="S86" s="18"/>
      <c r="T86" s="18"/>
      <c r="U86" s="18"/>
      <c r="V86" s="18"/>
      <c r="W86" s="18"/>
      <c r="X86" s="18"/>
      <c r="Y86" s="18"/>
      <c r="AD86" s="17"/>
      <c r="AE86" s="88">
        <v>71</v>
      </c>
      <c r="AF86" s="88">
        <f>[2]!obGet([2]!obCall("",$AE$10, "getTime",[2]!obMake("", "int", AE86)))</f>
        <v>7.1</v>
      </c>
      <c r="AG86" s="51"/>
      <c r="AH86" s="88" t="str">
        <f>[2]!obCall("underlyingModelFromNPVAndDefault"&amp;AE86, $AH$10, "getUnderlying",  [2]!obMake("", "int", AE86), [2]!obMake("","int", 0))</f>
        <v>underlyingModelFromNPVAndDefault71 
[8281]</v>
      </c>
      <c r="AI86" s="88">
        <f>[2]!obGet([2]!obCall("",AH86,"get", $AV$10))</f>
        <v>-0.16591131380845464</v>
      </c>
      <c r="AJ86" s="51"/>
      <c r="AK86" s="88" t="str">
        <f>[2]!obCall("numeraireFromNPVAndDefaultCorr"&amp;AE86, $T$54, "getNumeraire",  [2]!obMake("", "int", AE86))</f>
        <v>numeraireFromNPVAndDefaultCorr71 
[6489]</v>
      </c>
      <c r="AL86" s="88">
        <f>[2]!obGet([2]!obCall("",AK86,"get", $AV$10))</f>
        <v>0.53337075069489637</v>
      </c>
      <c r="AM86" s="18"/>
      <c r="AN86" s="88" t="str">
        <f>[2]!obCall("zcbondFairPrice"&amp;AE86, $AN$10, "getZeroCouponBond", [2]!obMake("", "double",AF86), [2]!obMake("", "double", $AF$115))</f>
        <v>zcbondFairPrice71 
[8588]</v>
      </c>
      <c r="AO86" s="88">
        <f>[2]!obGet([2]!obCall("", AN86, "get",$AV$10))</f>
        <v>1.3948989010979611</v>
      </c>
      <c r="AP86" s="51"/>
      <c r="AQ86" s="88" t="str">
        <f>[2]!obCall("couponBondPrice"&amp;AE86,  $AH$10,"getFairValue", [2]!obMake("","int",AE86) )</f>
        <v>couponBondPrice71 
[8095]</v>
      </c>
      <c r="AR86" s="88">
        <f>[2]!obGet([2]!obCall("",  AQ86,"get", $AV$10))</f>
        <v>5.1649656394043486</v>
      </c>
      <c r="AS86" s="51"/>
      <c r="AT86" s="88">
        <f t="shared" si="1"/>
        <v>9.6836311940150974</v>
      </c>
      <c r="AU86" s="18"/>
      <c r="AV86" s="88" t="str">
        <f>[2]!obCall("intensityCorrelation"&amp;AE86, $T$54, "getIntensity", [2]!obMake("", "int", AE86))</f>
        <v>intensityCorrelation71 
[7162]</v>
      </c>
      <c r="AW86" s="88">
        <f>[2]!obGet([2]!obCall("", AV86, "get",$AV$10))</f>
        <v>1.1203113990455118E-2</v>
      </c>
      <c r="AX86" s="51"/>
      <c r="AY86" s="88" t="str">
        <f>[2]!obCall("expOfIntegratedIntensityCorrelation"&amp;AE86, $T$54, "getExpOfIntegratedIntensity", [2]!obMake("", "int", AE86))</f>
        <v>expOfIntegratedIntensityCorrelation71 
[7342]</v>
      </c>
      <c r="AZ86" s="88">
        <f>[2]!obGet([2]!obCall("", AY86, "get",$AV$10))</f>
        <v>1.0653454223147523</v>
      </c>
      <c r="BA86" s="18"/>
      <c r="BB86" s="88" t="str">
        <f>[2]!obCall("intensityLando"&amp;AE86, $W$53, "getIntensity", [2]!obMake("", "int", AE86))</f>
        <v>intensityLando71 
[5506]</v>
      </c>
      <c r="BC86" s="88">
        <f>[2]!obGet([2]!obCall("", BB86, "get",$AV$10))</f>
        <v>0.11837664576179724</v>
      </c>
      <c r="BD86" s="51"/>
      <c r="BE86" s="88" t="str">
        <f>[2]!obCall("expOfIntegratedIntensityLando"&amp;AE86, $W$53, "getExpOfIntegratedIntensity", [2]!obMake("", "int", AE86))</f>
        <v>expOfIntegratedIntensityLando71 
[5648]</v>
      </c>
      <c r="BF86" s="88">
        <f>[2]!obGet([2]!obCall("", BE86, "get",$AV$10))</f>
        <v>1.4419370694136238</v>
      </c>
      <c r="BG86" s="26"/>
      <c r="BI86" s="10"/>
      <c r="BJ86" s="10"/>
      <c r="BK86" s="10"/>
      <c r="BL86" s="10"/>
      <c r="BM86" s="10"/>
      <c r="BN86" s="10"/>
      <c r="BO86" s="10"/>
      <c r="BP86" s="10"/>
      <c r="BQ86" s="10"/>
      <c r="BR86" s="10"/>
      <c r="BS86" s="10"/>
      <c r="BT86" s="10"/>
    </row>
    <row r="87" spans="1:72" x14ac:dyDescent="0.3">
      <c r="K87" s="17"/>
      <c r="L87" s="54">
        <v>0.05</v>
      </c>
      <c r="M87" s="55">
        <v>0.03</v>
      </c>
      <c r="N87" s="51"/>
      <c r="O87" s="18"/>
      <c r="P87" s="18"/>
      <c r="Q87" s="19"/>
      <c r="S87" s="18"/>
      <c r="T87" s="18"/>
      <c r="U87" s="18"/>
      <c r="V87" s="18"/>
      <c r="W87" s="18"/>
      <c r="X87" s="18"/>
      <c r="Y87" s="18"/>
      <c r="AD87" s="17"/>
      <c r="AE87" s="88">
        <v>72</v>
      </c>
      <c r="AF87" s="88">
        <f>[2]!obGet([2]!obCall("",$AE$10, "getTime",[2]!obMake("", "int", AE87)))</f>
        <v>7.2</v>
      </c>
      <c r="AG87" s="51"/>
      <c r="AH87" s="88" t="str">
        <f>[2]!obCall("underlyingModelFromNPVAndDefault"&amp;AE87, $AH$10, "getUnderlying",  [2]!obMake("", "int", AE87), [2]!obMake("","int", 0))</f>
        <v>underlyingModelFromNPVAndDefault72 
[8064]</v>
      </c>
      <c r="AI87" s="88">
        <f>[2]!obGet([2]!obCall("",AH87,"get", $AV$10))</f>
        <v>-0.15880807734094113</v>
      </c>
      <c r="AJ87" s="51"/>
      <c r="AK87" s="88" t="str">
        <f>[2]!obCall("numeraireFromNPVAndDefaultCorr"&amp;AE87, $T$54, "getNumeraire",  [2]!obMake("", "int", AE87))</f>
        <v>numeraireFromNPVAndDefaultCorr72 
[7351]</v>
      </c>
      <c r="AL87" s="88">
        <f>[2]!obGet([2]!obCall("",AK87,"get", $AV$10))</f>
        <v>0.52699598612079668</v>
      </c>
      <c r="AM87" s="18"/>
      <c r="AN87" s="88" t="str">
        <f>[2]!obCall("zcbondFairPrice"&amp;AE87, $AN$10, "getZeroCouponBond", [2]!obMake("", "double",AF87), [2]!obMake("", "double", $AF$115))</f>
        <v>zcbondFairPrice72 
[8374]</v>
      </c>
      <c r="AO87" s="88">
        <f>[2]!obGet([2]!obCall("", AN87, "get",$AV$10))</f>
        <v>1.3540778250533825</v>
      </c>
      <c r="AP87" s="51"/>
      <c r="AQ87" s="88" t="str">
        <f>[2]!obCall("couponBondPrice"&amp;AE87,  $AH$10,"getFairValue", [2]!obMake("","int",AE87) )</f>
        <v>couponBondPrice72 
[8143]</v>
      </c>
      <c r="AR87" s="88">
        <f>[2]!obGet([2]!obCall("",  AQ87,"get", $AV$10))</f>
        <v>5.0337280187554461</v>
      </c>
      <c r="AS87" s="51"/>
      <c r="AT87" s="88">
        <f t="shared" si="1"/>
        <v>9.5517388202680316</v>
      </c>
      <c r="AU87" s="18"/>
      <c r="AV87" s="88" t="str">
        <f>[2]!obCall("intensityCorrelation"&amp;AE87, $T$54, "getIntensity", [2]!obMake("", "int", AE87))</f>
        <v>intensityCorrelation72 
[6670]</v>
      </c>
      <c r="AW87" s="88">
        <f>[2]!obGet([2]!obCall("", AV87, "get",$AV$10))</f>
        <v>1.101041686324832E-2</v>
      </c>
      <c r="AX87" s="51"/>
      <c r="AY87" s="88" t="str">
        <f>[2]!obCall("expOfIntegratedIntensityCorrelation"&amp;AE87, $T$54, "getExpOfIntegratedIntensity", [2]!obMake("", "int", AE87))</f>
        <v>expOfIntegratedIntensityCorrelation72 
[7075]</v>
      </c>
      <c r="AZ87" s="88">
        <f>[2]!obGet([2]!obCall("", AY87, "get",$AV$10))</f>
        <v>1.0665293338348449</v>
      </c>
      <c r="BA87" s="18"/>
      <c r="BB87" s="88" t="str">
        <f>[2]!obCall("intensityLando"&amp;AE87, $W$53, "getIntensity", [2]!obMake("", "int", AE87))</f>
        <v>intensityLando72 
[5542]</v>
      </c>
      <c r="BC87" s="88">
        <f>[2]!obGet([2]!obCall("", BB87, "get",$AV$10))</f>
        <v>0.13702203311770048</v>
      </c>
      <c r="BD87" s="51"/>
      <c r="BE87" s="88" t="str">
        <f>[2]!obCall("expOfIntegratedIntensityLando"&amp;AE87, $W$53, "getExpOfIntegratedIntensity", [2]!obMake("", "int", AE87))</f>
        <v>expOfIntegratedIntensityLando72 
[5866]</v>
      </c>
      <c r="BF87" s="88">
        <f>[2]!obGet([2]!obCall("", BE87, "get",$AV$10))</f>
        <v>1.460468581806978</v>
      </c>
      <c r="BG87" s="26"/>
      <c r="BI87" s="10"/>
      <c r="BJ87" s="10"/>
      <c r="BK87" s="10"/>
      <c r="BL87" s="10"/>
      <c r="BM87" s="10"/>
      <c r="BN87" s="10"/>
      <c r="BO87" s="10"/>
      <c r="BP87" s="10"/>
      <c r="BQ87" s="10"/>
      <c r="BR87" s="10"/>
      <c r="BS87" s="10"/>
      <c r="BT87" s="10"/>
    </row>
    <row r="88" spans="1:72" x14ac:dyDescent="0.3">
      <c r="K88" s="17"/>
      <c r="L88" s="54">
        <v>0.05</v>
      </c>
      <c r="M88" s="55">
        <v>0.03</v>
      </c>
      <c r="N88" s="51"/>
      <c r="O88" s="18"/>
      <c r="P88" s="18"/>
      <c r="Q88" s="19"/>
      <c r="S88" s="18"/>
      <c r="T88" s="18"/>
      <c r="U88" s="18"/>
      <c r="V88" s="18"/>
      <c r="W88" s="18"/>
      <c r="X88" s="18"/>
      <c r="Y88" s="18"/>
      <c r="AD88" s="17"/>
      <c r="AE88" s="88">
        <v>73</v>
      </c>
      <c r="AF88" s="88">
        <f>[2]!obGet([2]!obCall("",$AE$10, "getTime",[2]!obMake("", "int", AE88)))</f>
        <v>7.3</v>
      </c>
      <c r="AG88" s="51"/>
      <c r="AH88" s="88" t="str">
        <f>[2]!obCall("underlyingModelFromNPVAndDefault"&amp;AE88, $AH$10, "getUnderlying",  [2]!obMake("", "int", AE88), [2]!obMake("","int", 0))</f>
        <v>underlyingModelFromNPVAndDefault73 
[7839]</v>
      </c>
      <c r="AI88" s="88">
        <f>[2]!obGet([2]!obCall("",AH88,"get", $AV$10))</f>
        <v>-0.15115716960900974</v>
      </c>
      <c r="AJ88" s="51"/>
      <c r="AK88" s="88" t="str">
        <f>[2]!obCall("numeraireFromNPVAndDefaultCorr"&amp;AE88, $T$54, "getNumeraire",  [2]!obMake("", "int", AE88))</f>
        <v>numeraireFromNPVAndDefaultCorr73 
[7420]</v>
      </c>
      <c r="AL88" s="88">
        <f>[2]!obGet([2]!obCall("",AK88,"get", $AV$10))</f>
        <v>0.520773299151292</v>
      </c>
      <c r="AM88" s="18"/>
      <c r="AN88" s="88" t="str">
        <f>[2]!obCall("zcbondFairPrice"&amp;AE88, $AN$10, "getZeroCouponBond", [2]!obMake("", "double",AF88), [2]!obMake("", "double", $AF$115))</f>
        <v>zcbondFairPrice73 
[8524]</v>
      </c>
      <c r="AO88" s="88">
        <f>[2]!obGet([2]!obCall("", AN88, "get",$AV$10))</f>
        <v>1.314237706409493</v>
      </c>
      <c r="AP88" s="51"/>
      <c r="AQ88" s="88" t="str">
        <f>[2]!obCall("couponBondPrice"&amp;AE88,  $AH$10,"getFairValue", [2]!obMake("","int",AE88) )</f>
        <v>couponBondPrice73 
[8122]</v>
      </c>
      <c r="AR88" s="88">
        <f>[2]!obGet([2]!obCall("",  AQ88,"get", $AV$10))</f>
        <v>4.9069947746746223</v>
      </c>
      <c r="AS88" s="51"/>
      <c r="AT88" s="88">
        <f t="shared" si="1"/>
        <v>9.4225160596205431</v>
      </c>
      <c r="AU88" s="18"/>
      <c r="AV88" s="88" t="str">
        <f>[2]!obCall("intensityCorrelation"&amp;AE88, $T$54, "getIntensity", [2]!obMake("", "int", AE88))</f>
        <v>intensityCorrelation73 
[7357]</v>
      </c>
      <c r="AW88" s="88">
        <f>[2]!obGet([2]!obCall("", AV88, "get",$AV$10))</f>
        <v>1.049375392119405E-2</v>
      </c>
      <c r="AX88" s="51"/>
      <c r="AY88" s="88" t="str">
        <f>[2]!obCall("expOfIntegratedIntensityCorrelation"&amp;AE88, $T$54, "getExpOfIntegratedIntensity", [2]!obMake("", "int", AE88))</f>
        <v>expOfIntegratedIntensityCorrelation73 
[7321]</v>
      </c>
      <c r="AZ88" s="88">
        <f>[2]!obGet([2]!obCall("", AY88, "get",$AV$10))</f>
        <v>1.0676766919960254</v>
      </c>
      <c r="BA88" s="18"/>
      <c r="BB88" s="88" t="str">
        <f>[2]!obCall("intensityLando"&amp;AE88, $W$53, "getIntensity", [2]!obMake("", "int", AE88))</f>
        <v>intensityLando73 
[5740]</v>
      </c>
      <c r="BC88" s="88">
        <f>[2]!obGet([2]!obCall("", BB88, "get",$AV$10))</f>
        <v>0.13993838890793095</v>
      </c>
      <c r="BD88" s="51"/>
      <c r="BE88" s="88" t="str">
        <f>[2]!obCall("expOfIntegratedIntensityLando"&amp;AE88, $W$53, "getExpOfIntegratedIntensity", [2]!obMake("", "int", AE88))</f>
        <v>expOfIntegratedIntensityLando73 
[5726]</v>
      </c>
      <c r="BF88" s="88">
        <f>[2]!obGet([2]!obCall("", BE88, "get",$AV$10))</f>
        <v>1.4808338655357627</v>
      </c>
      <c r="BG88" s="19"/>
    </row>
    <row r="89" spans="1:72" x14ac:dyDescent="0.3">
      <c r="K89" s="17"/>
      <c r="L89" s="54">
        <v>0.05</v>
      </c>
      <c r="M89" s="55">
        <v>0.03</v>
      </c>
      <c r="N89" s="51"/>
      <c r="O89" s="18"/>
      <c r="P89" s="18"/>
      <c r="Q89" s="19"/>
      <c r="S89" s="18"/>
      <c r="T89" s="18"/>
      <c r="U89" s="18"/>
      <c r="V89" s="18"/>
      <c r="W89" s="18"/>
      <c r="X89" s="18"/>
      <c r="Y89" s="18"/>
      <c r="AD89" s="17"/>
      <c r="AE89" s="88">
        <v>74</v>
      </c>
      <c r="AF89" s="88">
        <f>[2]!obGet([2]!obCall("",$AE$10, "getTime",[2]!obMake("", "int", AE89)))</f>
        <v>7.3999999999999995</v>
      </c>
      <c r="AG89" s="51"/>
      <c r="AH89" s="88" t="str">
        <f>[2]!obCall("underlyingModelFromNPVAndDefault"&amp;AE89, $AH$10, "getUnderlying",  [2]!obMake("", "int", AE89), [2]!obMake("","int", 0))</f>
        <v>underlyingModelFromNPVAndDefault74 
[8213]</v>
      </c>
      <c r="AI89" s="88">
        <f>[2]!obGet([2]!obCall("",AH89,"get", $AV$10))</f>
        <v>-0.1584116527156792</v>
      </c>
      <c r="AJ89" s="51"/>
      <c r="AK89" s="88" t="str">
        <f>[2]!obCall("numeraireFromNPVAndDefaultCorr"&amp;AE89, $T$54, "getNumeraire",  [2]!obMake("", "int", AE89))</f>
        <v>numeraireFromNPVAndDefaultCorr74 
[6824]</v>
      </c>
      <c r="AL89" s="88">
        <f>[2]!obGet([2]!obCall("",AK89,"get", $AV$10))</f>
        <v>0.51497606692521192</v>
      </c>
      <c r="AM89" s="18"/>
      <c r="AN89" s="88" t="str">
        <f>[2]!obCall("zcbondFairPrice"&amp;AE89, $AN$10, "getZeroCouponBond", [2]!obMake("", "double",AF89), [2]!obMake("", "double", $AF$115))</f>
        <v>zcbondFairPrice74 
[8638]</v>
      </c>
      <c r="AO89" s="88">
        <f>[2]!obGet([2]!obCall("", AN89, "get",$AV$10))</f>
        <v>1.324531646460978</v>
      </c>
      <c r="AP89" s="51"/>
      <c r="AQ89" s="88" t="str">
        <f>[2]!obCall("couponBondPrice"&amp;AE89,  $AH$10,"getFairValue", [2]!obMake("","int",AE89) )</f>
        <v>couponBondPrice74 
[8175]</v>
      </c>
      <c r="AR89" s="88">
        <f>[2]!obGet([2]!obCall("",  AQ89,"get", $AV$10))</f>
        <v>4.9212367651926572</v>
      </c>
      <c r="AS89" s="51"/>
      <c r="AT89" s="88">
        <f t="shared" si="1"/>
        <v>9.5562436417212187</v>
      </c>
      <c r="AU89" s="18"/>
      <c r="AV89" s="88" t="str">
        <f>[2]!obCall("intensityCorrelation"&amp;AE89, $T$54, "getIntensity", [2]!obMake("", "int", AE89))</f>
        <v>intensityCorrelation74 
[7211]</v>
      </c>
      <c r="AW89" s="88">
        <f>[2]!obGet([2]!obCall("", AV89, "get",$AV$10))</f>
        <v>1.1065962592610831E-2</v>
      </c>
      <c r="AX89" s="51"/>
      <c r="AY89" s="88" t="str">
        <f>[2]!obCall("expOfIntegratedIntensityCorrelation"&amp;AE89, $T$54, "getExpOfIntegratedIntensity", [2]!obMake("", "int", AE89))</f>
        <v>expOfIntegratedIntensityCorrelation74 
[6642]</v>
      </c>
      <c r="AZ89" s="88">
        <f>[2]!obGet([2]!obCall("", AY89, "get",$AV$10))</f>
        <v>1.0688282529080728</v>
      </c>
      <c r="BA89" s="18"/>
      <c r="BB89" s="88" t="str">
        <f>[2]!obCall("intensityLando"&amp;AE89, $W$53, "getIntensity", [2]!obMake("", "int", AE89))</f>
        <v>intensityLando74 
[5828]</v>
      </c>
      <c r="BC89" s="88">
        <f>[2]!obGet([2]!obCall("", BB89, "get",$AV$10))</f>
        <v>0.13765397844057689</v>
      </c>
      <c r="BD89" s="51"/>
      <c r="BE89" s="88" t="str">
        <f>[2]!obCall("expOfIntegratedIntensityLando"&amp;AE89, $W$53, "getExpOfIntegratedIntensity", [2]!obMake("", "int", AE89))</f>
        <v>expOfIntegratedIntensityLando74 
[5666]</v>
      </c>
      <c r="BF89" s="88">
        <f>[2]!obGet([2]!obCall("", BE89, "get",$AV$10))</f>
        <v>1.5015305734016307</v>
      </c>
      <c r="BG89" s="19"/>
    </row>
    <row r="90" spans="1:72" x14ac:dyDescent="0.3">
      <c r="K90" s="17"/>
      <c r="L90" s="54">
        <v>0.05</v>
      </c>
      <c r="M90" s="55">
        <v>0.03</v>
      </c>
      <c r="N90" s="51"/>
      <c r="O90" s="18"/>
      <c r="P90" s="18"/>
      <c r="Q90" s="19"/>
      <c r="S90" s="18"/>
      <c r="T90" s="18"/>
      <c r="U90" s="18"/>
      <c r="V90" s="18"/>
      <c r="W90" s="18"/>
      <c r="X90" s="18"/>
      <c r="Y90" s="18"/>
      <c r="AD90" s="17"/>
      <c r="AE90" s="88">
        <v>75</v>
      </c>
      <c r="AF90" s="88">
        <f>[2]!obGet([2]!obCall("",$AE$10, "getTime",[2]!obMake("", "int", AE90)))</f>
        <v>7.5</v>
      </c>
      <c r="AG90" s="51"/>
      <c r="AH90" s="88" t="str">
        <f>[2]!obCall("underlyingModelFromNPVAndDefault"&amp;AE90, $AH$10, "getUnderlying",  [2]!obMake("", "int", AE90), [2]!obMake("","int", 0))</f>
        <v>underlyingModelFromNPVAndDefault75 
[7742]</v>
      </c>
      <c r="AI90" s="88">
        <f>[2]!obGet([2]!obCall("",AH90,"get", $AV$10))</f>
        <v>-0.16198672499265954</v>
      </c>
      <c r="AJ90" s="51"/>
      <c r="AK90" s="88" t="str">
        <f>[2]!obCall("numeraireFromNPVAndDefaultCorr"&amp;AE90, $T$54, "getNumeraire",  [2]!obMake("", "int", AE90))</f>
        <v>numeraireFromNPVAndDefaultCorr75 
[6805]</v>
      </c>
      <c r="AL90" s="88">
        <f>[2]!obGet([2]!obCall("",AK90,"get", $AV$10))</f>
        <v>0.5084651675787718</v>
      </c>
      <c r="AM90" s="18"/>
      <c r="AN90" s="88" t="str">
        <f>[2]!obCall("zcbondFairPrice"&amp;AE90, $AN$10, "getZeroCouponBond", [2]!obMake("", "double",AF90), [2]!obMake("", "double", $AF$115))</f>
        <v>zcbondFairPrice75 
[8600]</v>
      </c>
      <c r="AO90" s="88">
        <f>[2]!obGet([2]!obCall("", AN90, "get",$AV$10))</f>
        <v>1.321707703620415</v>
      </c>
      <c r="AP90" s="51"/>
      <c r="AQ90" s="88" t="str">
        <f>[2]!obCall("couponBondPrice"&amp;AE90,  $AH$10,"getFairValue", [2]!obMake("","int",AE90) )</f>
        <v>couponBondPrice75 
[8223]</v>
      </c>
      <c r="AR90" s="88">
        <f>[2]!obGet([2]!obCall("",  AQ90,"get", $AV$10))</f>
        <v>4.8978314367689793</v>
      </c>
      <c r="AS90" s="51"/>
      <c r="AT90" s="88">
        <f t="shared" si="1"/>
        <v>9.6325800646122008</v>
      </c>
      <c r="AU90" s="18"/>
      <c r="AV90" s="88" t="str">
        <f>[2]!obCall("intensityCorrelation"&amp;AE90, $T$54, "getIntensity", [2]!obMake("", "int", AE90))</f>
        <v>intensityCorrelation75 
[7447]</v>
      </c>
      <c r="AW90" s="88">
        <f>[2]!obGet([2]!obCall("", AV90, "get",$AV$10))</f>
        <v>1.0921301910494752E-2</v>
      </c>
      <c r="AX90" s="51"/>
      <c r="AY90" s="88" t="str">
        <f>[2]!obCall("expOfIntegratedIntensityCorrelation"&amp;AE90, $T$54, "getExpOfIntegratedIntensity", [2]!obMake("", "int", AE90))</f>
        <v>expOfIntegratedIntensityCorrelation75 
[6481]</v>
      </c>
      <c r="AZ90" s="88">
        <f>[2]!obGet([2]!obCall("", AY90, "get",$AV$10))</f>
        <v>1.0700039295127288</v>
      </c>
      <c r="BA90" s="18"/>
      <c r="BB90" s="88" t="str">
        <f>[2]!obCall("intensityLando"&amp;AE90, $W$53, "getIntensity", [2]!obMake("", "int", AE90))</f>
        <v>intensityLando75 
[5570]</v>
      </c>
      <c r="BC90" s="88">
        <f>[2]!obGet([2]!obCall("", BB90, "get",$AV$10))</f>
        <v>0.12739612679614642</v>
      </c>
      <c r="BD90" s="51"/>
      <c r="BE90" s="88" t="str">
        <f>[2]!obCall("expOfIntegratedIntensityLando"&amp;AE90, $W$53, "getExpOfIntegratedIntensity", [2]!obMake("", "int", AE90))</f>
        <v>expOfIntegratedIntensityLando75 
[5750]</v>
      </c>
      <c r="BF90" s="88">
        <f>[2]!obGet([2]!obCall("", BE90, "get",$AV$10))</f>
        <v>1.5215620557140828</v>
      </c>
      <c r="BG90" s="19"/>
    </row>
    <row r="91" spans="1:72" x14ac:dyDescent="0.3">
      <c r="K91" s="17"/>
      <c r="L91" s="54">
        <v>0.05</v>
      </c>
      <c r="M91" s="55">
        <v>0.03</v>
      </c>
      <c r="N91" s="51"/>
      <c r="O91" s="18"/>
      <c r="P91" s="18"/>
      <c r="Q91" s="19"/>
      <c r="AD91" s="17"/>
      <c r="AE91" s="88">
        <v>76</v>
      </c>
      <c r="AF91" s="88">
        <f>[2]!obGet([2]!obCall("",$AE$10, "getTime",[2]!obMake("", "int", AE91)))</f>
        <v>7.6</v>
      </c>
      <c r="AG91" s="51"/>
      <c r="AH91" s="88" t="str">
        <f>[2]!obCall("underlyingModelFromNPVAndDefault"&amp;AE91, $AH$10, "getUnderlying",  [2]!obMake("", "int", AE91), [2]!obMake("","int", 0))</f>
        <v>underlyingModelFromNPVAndDefault76 
[7698]</v>
      </c>
      <c r="AI91" s="88">
        <f>[2]!obGet([2]!obCall("",AH91,"get", $AV$10))</f>
        <v>-0.15868761392531605</v>
      </c>
      <c r="AJ91" s="51"/>
      <c r="AK91" s="88" t="str">
        <f>[2]!obCall("numeraireFromNPVAndDefaultCorr"&amp;AE91, $T$54, "getNumeraire",  [2]!obMake("", "int", AE91))</f>
        <v>numeraireFromNPVAndDefaultCorr76 
[6522]</v>
      </c>
      <c r="AL91" s="88">
        <f>[2]!obGet([2]!obCall("",AK91,"get", $AV$10))</f>
        <v>0.50218457460494725</v>
      </c>
      <c r="AM91" s="18"/>
      <c r="AN91" s="88" t="str">
        <f>[2]!obCall("zcbondFairPrice"&amp;AE91, $AN$10, "getZeroCouponBond", [2]!obMake("", "double",AF91), [2]!obMake("", "double", $AF$115))</f>
        <v>zcbondFairPrice76 
[8908]</v>
      </c>
      <c r="AO91" s="88">
        <f>[2]!obGet([2]!obCall("", AN91, "get",$AV$10))</f>
        <v>1.2977075480858307</v>
      </c>
      <c r="AP91" s="51"/>
      <c r="AQ91" s="88" t="str">
        <f>[2]!obCall("couponBondPrice"&amp;AE91,  $AH$10,"getFairValue", [2]!obMake("","int",AE91) )</f>
        <v>couponBondPrice76 
[7814]</v>
      </c>
      <c r="AR91" s="88">
        <f>[2]!obGet([2]!obCall("",  AQ91,"get", $AV$10))</f>
        <v>4.8168285952059264</v>
      </c>
      <c r="AS91" s="51"/>
      <c r="AT91" s="88">
        <f t="shared" si="1"/>
        <v>9.5917494060728039</v>
      </c>
      <c r="AU91" s="18"/>
      <c r="AV91" s="88" t="str">
        <f>[2]!obCall("intensityCorrelation"&amp;AE91, $T$54, "getIntensity", [2]!obMake("", "int", AE91))</f>
        <v>intensityCorrelation76 
[6699]</v>
      </c>
      <c r="AW91" s="88">
        <f>[2]!obGet([2]!obCall("", AV91, "get",$AV$10))</f>
        <v>1.0899139522755128E-2</v>
      </c>
      <c r="AX91" s="51"/>
      <c r="AY91" s="88" t="str">
        <f>[2]!obCall("expOfIntegratedIntensityCorrelation"&amp;AE91, $T$54, "getExpOfIntegratedIntensity", [2]!obMake("", "int", AE91))</f>
        <v>expOfIntegratedIntensityCorrelation76 
[6853]</v>
      </c>
      <c r="AZ91" s="88">
        <f>[2]!obGet([2]!obCall("", AY91, "get",$AV$10))</f>
        <v>1.0711719644766937</v>
      </c>
      <c r="BA91" s="18"/>
      <c r="BB91" s="88" t="str">
        <f>[2]!obCall("intensityLando"&amp;AE91, $W$53, "getIntensity", [2]!obMake("", "int", AE91))</f>
        <v>intensityLando76 
[5832]</v>
      </c>
      <c r="BC91" s="88">
        <f>[2]!obGet([2]!obCall("", BB91, "get",$AV$10))</f>
        <v>0.12456404968929505</v>
      </c>
      <c r="BD91" s="51"/>
      <c r="BE91" s="88" t="str">
        <f>[2]!obCall("expOfIntegratedIntensityLando"&amp;AE91, $W$53, "getExpOfIntegratedIntensity", [2]!obMake("", "int", AE91))</f>
        <v>expOfIntegratedIntensityLando76 
[5704]</v>
      </c>
      <c r="BF91" s="88">
        <f>[2]!obGet([2]!obCall("", BE91, "get",$AV$10))</f>
        <v>1.5408519599866639</v>
      </c>
      <c r="BG91" s="19"/>
    </row>
    <row r="92" spans="1:72" x14ac:dyDescent="0.3">
      <c r="K92" s="17"/>
      <c r="L92" s="54">
        <v>0.05</v>
      </c>
      <c r="M92" s="55">
        <v>0.03</v>
      </c>
      <c r="N92" s="51"/>
      <c r="O92" s="18"/>
      <c r="P92" s="18"/>
      <c r="Q92" s="19"/>
      <c r="AD92" s="17"/>
      <c r="AE92" s="88">
        <v>77</v>
      </c>
      <c r="AF92" s="88">
        <f>[2]!obGet([2]!obCall("",$AE$10, "getTime",[2]!obMake("", "int", AE92)))</f>
        <v>7.7</v>
      </c>
      <c r="AG92" s="51"/>
      <c r="AH92" s="88" t="str">
        <f>[2]!obCall("underlyingModelFromNPVAndDefault"&amp;AE92, $AH$10, "getUnderlying",  [2]!obMake("", "int", AE92), [2]!obMake("","int", 0))</f>
        <v>underlyingModelFromNPVAndDefault77 
[8192]</v>
      </c>
      <c r="AI92" s="88">
        <f>[2]!obGet([2]!obCall("",AH92,"get", $AV$10))</f>
        <v>-0.1662723649865209</v>
      </c>
      <c r="AJ92" s="51"/>
      <c r="AK92" s="88" t="str">
        <f>[2]!obCall("numeraireFromNPVAndDefaultCorr"&amp;AE92, $T$54, "getNumeraire",  [2]!obMake("", "int", AE92))</f>
        <v>numeraireFromNPVAndDefaultCorr77 
[6672]</v>
      </c>
      <c r="AL92" s="88">
        <f>[2]!obGet([2]!obCall("",AK92,"get", $AV$10))</f>
        <v>0.49595593328690885</v>
      </c>
      <c r="AM92" s="18"/>
      <c r="AN92" s="88" t="str">
        <f>[2]!obCall("zcbondFairPrice"&amp;AE92, $AN$10, "getZeroCouponBond", [2]!obMake("", "double",AF92), [2]!obMake("", "double", $AF$115))</f>
        <v>zcbondFairPrice77 
[8512]</v>
      </c>
      <c r="AO92" s="88">
        <f>[2]!obGet([2]!obCall("", AN92, "get",$AV$10))</f>
        <v>1.3053734536976791</v>
      </c>
      <c r="AP92" s="51"/>
      <c r="AQ92" s="88" t="str">
        <f>[2]!obCall("couponBondPrice"&amp;AE92,  $AH$10,"getFairValue", [2]!obMake("","int",AE92) )</f>
        <v>couponBondPrice77 
[6943]</v>
      </c>
      <c r="AR92" s="88">
        <f>[2]!obGet([2]!obCall("",  AQ92,"get", $AV$10))</f>
        <v>4.8202408553237541</v>
      </c>
      <c r="AS92" s="51"/>
      <c r="AT92" s="88">
        <f t="shared" si="1"/>
        <v>9.7190910155625883</v>
      </c>
      <c r="AU92" s="18"/>
      <c r="AV92" s="88" t="str">
        <f>[2]!obCall("intensityCorrelation"&amp;AE92, $T$54, "getIntensity", [2]!obMake("", "int", AE92))</f>
        <v>intensityCorrelation77 
[7318]</v>
      </c>
      <c r="AW92" s="88">
        <f>[2]!obGet([2]!obCall("", AV92, "get",$AV$10))</f>
        <v>1.1154055519105432E-2</v>
      </c>
      <c r="AX92" s="51"/>
      <c r="AY92" s="88" t="str">
        <f>[2]!obCall("expOfIntegratedIntensityCorrelation"&amp;AE92, $T$54, "getExpOfIntegratedIntensity", [2]!obMake("", "int", AE92))</f>
        <v>expOfIntegratedIntensityCorrelation77 
[6548]</v>
      </c>
      <c r="AZ92" s="88">
        <f>[2]!obGet([2]!obCall("", AY92, "get",$AV$10))</f>
        <v>1.0723537541256924</v>
      </c>
      <c r="BA92" s="18"/>
      <c r="BB92" s="88" t="str">
        <f>[2]!obCall("intensityLando"&amp;AE92, $W$53, "getIntensity", [2]!obMake("", "int", AE92))</f>
        <v>intensityLando77 
[5568]</v>
      </c>
      <c r="BC92" s="88">
        <f>[2]!obGet([2]!obCall("", BB92, "get",$AV$10))</f>
        <v>0.13625954405679325</v>
      </c>
      <c r="BD92" s="51"/>
      <c r="BE92" s="88" t="str">
        <f>[2]!obCall("expOfIntegratedIntensityLando"&amp;AE92, $W$53, "getExpOfIntegratedIntensity", [2]!obMake("", "int", AE92))</f>
        <v>expOfIntegratedIntensityLando77 
[5632]</v>
      </c>
      <c r="BF92" s="88">
        <f>[2]!obGet([2]!obCall("", BE92, "get",$AV$10))</f>
        <v>1.5610780868880734</v>
      </c>
      <c r="BG92" s="19"/>
    </row>
    <row r="93" spans="1:72" x14ac:dyDescent="0.3">
      <c r="K93" s="17"/>
      <c r="L93" s="54">
        <v>0.05</v>
      </c>
      <c r="M93" s="55">
        <v>0.03</v>
      </c>
      <c r="N93" s="51"/>
      <c r="O93" s="18"/>
      <c r="P93" s="18"/>
      <c r="Q93" s="19"/>
      <c r="AD93" s="17"/>
      <c r="AE93" s="88">
        <v>78</v>
      </c>
      <c r="AF93" s="88">
        <f>[2]!obGet([2]!obCall("",$AE$10, "getTime",[2]!obMake("", "int", AE93)))</f>
        <v>7.8</v>
      </c>
      <c r="AG93" s="51"/>
      <c r="AH93" s="88" t="str">
        <f>[2]!obCall("underlyingModelFromNPVAndDefault"&amp;AE93, $AH$10, "getUnderlying",  [2]!obMake("", "int", AE93), [2]!obMake("","int", 0))</f>
        <v>underlyingModelFromNPVAndDefault78 
[8179]</v>
      </c>
      <c r="AI93" s="88">
        <f>[2]!obGet([2]!obCall("",AH93,"get", $AV$10))</f>
        <v>-0.1734540984959452</v>
      </c>
      <c r="AJ93" s="51"/>
      <c r="AK93" s="88" t="str">
        <f>[2]!obCall("numeraireFromNPVAndDefaultCorr"&amp;AE93, $T$54, "getNumeraire",  [2]!obMake("", "int", AE93))</f>
        <v>numeraireFromNPVAndDefaultCorr78 
[7393]</v>
      </c>
      <c r="AL93" s="88">
        <f>[2]!obGet([2]!obCall("",AK93,"get", $AV$10))</f>
        <v>0.48936942809565487</v>
      </c>
      <c r="AM93" s="18"/>
      <c r="AN93" s="88" t="str">
        <f>[2]!obCall("zcbondFairPrice"&amp;AE93, $AN$10, "getZeroCouponBond", [2]!obMake("", "double",AF93), [2]!obMake("", "double", $AF$115))</f>
        <v>zcbondFairPrice78 
[8734]</v>
      </c>
      <c r="AO93" s="88">
        <f>[2]!obGet([2]!obCall("", AN93, "get",$AV$10))</f>
        <v>1.3101819931597325</v>
      </c>
      <c r="AP93" s="51"/>
      <c r="AQ93" s="88" t="str">
        <f>[2]!obCall("couponBondPrice"&amp;AE93,  $AH$10,"getFairValue", [2]!obMake("","int",AE93) )</f>
        <v>couponBondPrice78 
[8034]</v>
      </c>
      <c r="AR93" s="88">
        <f>[2]!obGet([2]!obCall("",  AQ93,"get", $AV$10))</f>
        <v>4.8141282859590184</v>
      </c>
      <c r="AS93" s="51"/>
      <c r="AT93" s="88">
        <f t="shared" si="1"/>
        <v>9.8374111858455162</v>
      </c>
      <c r="AU93" s="18"/>
      <c r="AV93" s="88" t="str">
        <f>[2]!obCall("intensityCorrelation"&amp;AE93, $T$54, "getIntensity", [2]!obMake("", "int", AE93))</f>
        <v>intensityCorrelation78 
[7542]</v>
      </c>
      <c r="AW93" s="88">
        <f>[2]!obGet([2]!obCall("", AV93, "get",$AV$10))</f>
        <v>1.1537008515082398E-2</v>
      </c>
      <c r="AX93" s="51"/>
      <c r="AY93" s="88" t="str">
        <f>[2]!obCall("expOfIntegratedIntensityCorrelation"&amp;AE93, $T$54, "getExpOfIntegratedIntensity", [2]!obMake("", "int", AE93))</f>
        <v>expOfIntegratedIntensityCorrelation78 
[7267]</v>
      </c>
      <c r="AZ93" s="88">
        <f>[2]!obGet([2]!obCall("", AY93, "get",$AV$10))</f>
        <v>1.073571086944644</v>
      </c>
      <c r="BA93" s="18"/>
      <c r="BB93" s="88" t="str">
        <f>[2]!obCall("intensityLando"&amp;AE93, $W$53, "getIntensity", [2]!obMake("", "int", AE93))</f>
        <v>intensityLando78 
[5860]</v>
      </c>
      <c r="BC93" s="88">
        <f>[2]!obGet([2]!obCall("", BB93, "get",$AV$10))</f>
        <v>0.16321087218412159</v>
      </c>
      <c r="BD93" s="51"/>
      <c r="BE93" s="88" t="str">
        <f>[2]!obCall("expOfIntegratedIntensityLando"&amp;AE93, $W$53, "getExpOfIntegratedIntensity", [2]!obMake("", "int", AE93))</f>
        <v>expOfIntegratedIntensityLando78 
[5560]</v>
      </c>
      <c r="BF93" s="88">
        <f>[2]!obGet([2]!obCall("", BE93, "get",$AV$10))</f>
        <v>1.5846288006460114</v>
      </c>
      <c r="BG93" s="19"/>
    </row>
    <row r="94" spans="1:72" x14ac:dyDescent="0.3">
      <c r="K94" s="17"/>
      <c r="L94" s="54">
        <v>0.05</v>
      </c>
      <c r="M94" s="55">
        <v>0.03</v>
      </c>
      <c r="N94" s="51"/>
      <c r="O94" s="18"/>
      <c r="P94" s="18"/>
      <c r="Q94" s="19"/>
      <c r="AD94" s="17"/>
      <c r="AE94" s="88">
        <v>79</v>
      </c>
      <c r="AF94" s="88">
        <f>[2]!obGet([2]!obCall("",$AE$10, "getTime",[2]!obMake("", "int", AE94)))</f>
        <v>7.8999999999999995</v>
      </c>
      <c r="AG94" s="51"/>
      <c r="AH94" s="88" t="str">
        <f>[2]!obCall("underlyingModelFromNPVAndDefault"&amp;AE94, $AH$10, "getUnderlying",  [2]!obMake("", "int", AE94), [2]!obMake("","int", 0))</f>
        <v>underlyingModelFromNPVAndDefault79 
[7778]</v>
      </c>
      <c r="AI94" s="88">
        <f>[2]!obGet([2]!obCall("",AH94,"get", $AV$10))</f>
        <v>-0.17410849051092978</v>
      </c>
      <c r="AJ94" s="51"/>
      <c r="AK94" s="88" t="str">
        <f>[2]!obCall("numeraireFromNPVAndDefaultCorr"&amp;AE94, $T$54, "getNumeraire",  [2]!obMake("", "int", AE94))</f>
        <v>numeraireFromNPVAndDefaultCorr79 
[7285]</v>
      </c>
      <c r="AL94" s="88">
        <f>[2]!obGet([2]!obCall("",AK94,"get", $AV$10))</f>
        <v>0.48279068517240292</v>
      </c>
      <c r="AM94" s="18"/>
      <c r="AN94" s="88" t="str">
        <f>[2]!obCall("zcbondFairPrice"&amp;AE94, $AN$10, "getZeroCouponBond", [2]!obMake("", "double",AF94), [2]!obMake("", "double", $AF$115))</f>
        <v>zcbondFairPrice79 
[8471]</v>
      </c>
      <c r="AO94" s="88">
        <f>[2]!obGet([2]!obCall("", AN94, "get",$AV$10))</f>
        <v>1.2963059820733829</v>
      </c>
      <c r="AP94" s="51"/>
      <c r="AQ94" s="88" t="str">
        <f>[2]!obCall("couponBondPrice"&amp;AE94,  $AH$10,"getFairValue", [2]!obMake("","int",AE94) )</f>
        <v>couponBondPrice79 
[7973]</v>
      </c>
      <c r="AR94" s="88">
        <f>[2]!obGet([2]!obCall("",  AQ94,"get", $AV$10))</f>
        <v>4.7589431870142356</v>
      </c>
      <c r="AS94" s="51"/>
      <c r="AT94" s="88">
        <f t="shared" si="1"/>
        <v>9.8571561821140623</v>
      </c>
      <c r="AU94" s="18"/>
      <c r="AV94" s="88" t="str">
        <f>[2]!obCall("intensityCorrelation"&amp;AE94, $T$54, "getIntensity", [2]!obMake("", "int", AE94))</f>
        <v>intensityCorrelation79 
[6496]</v>
      </c>
      <c r="AW94" s="88">
        <f>[2]!obGet([2]!obCall("", AV94, "get",$AV$10))</f>
        <v>1.1640021242525953E-2</v>
      </c>
      <c r="AX94" s="51"/>
      <c r="AY94" s="88" t="str">
        <f>[2]!obCall("expOfIntegratedIntensityCorrelation"&amp;AE94, $T$54, "getExpOfIntegratedIntensity", [2]!obMake("", "int", AE94))</f>
        <v>expOfIntegratedIntensityCorrelation79 
[6623]</v>
      </c>
      <c r="AZ94" s="88">
        <f>[2]!obGet([2]!obCall("", AY94, "get",$AV$10))</f>
        <v>1.0748159175436804</v>
      </c>
      <c r="BA94" s="18"/>
      <c r="BB94" s="88" t="str">
        <f>[2]!obCall("intensityLando"&amp;AE94, $W$53, "getIntensity", [2]!obMake("", "int", AE94))</f>
        <v>intensityLando79 
[5816]</v>
      </c>
      <c r="BC94" s="88">
        <f>[2]!obGet([2]!obCall("", BB94, "get",$AV$10))</f>
        <v>0.14612820921154815</v>
      </c>
      <c r="BD94" s="51"/>
      <c r="BE94" s="88" t="str">
        <f>[2]!obCall("expOfIntegratedIntensityLando"&amp;AE94, $W$53, "getExpOfIntegratedIntensity", [2]!obMake("", "int", AE94))</f>
        <v>expOfIntegratedIntensityLando79 
[5504]</v>
      </c>
      <c r="BF94" s="88">
        <f>[2]!obGet([2]!obCall("", BE94, "get",$AV$10))</f>
        <v>1.6093287052640262</v>
      </c>
      <c r="BG94" s="19"/>
    </row>
    <row r="95" spans="1:72" x14ac:dyDescent="0.3">
      <c r="K95" s="17"/>
      <c r="L95" s="54">
        <v>0.05</v>
      </c>
      <c r="M95" s="55">
        <v>0.03</v>
      </c>
      <c r="N95" s="51"/>
      <c r="O95" s="18"/>
      <c r="P95" s="18"/>
      <c r="Q95" s="19"/>
      <c r="AD95" s="17"/>
      <c r="AE95" s="88">
        <v>80</v>
      </c>
      <c r="AF95" s="88">
        <f>[2]!obGet([2]!obCall("",$AE$10, "getTime",[2]!obMake("", "int", AE95)))</f>
        <v>8</v>
      </c>
      <c r="AG95" s="51"/>
      <c r="AH95" s="88" t="str">
        <f>[2]!obCall("underlyingModelFromNPVAndDefault"&amp;AE95, $AH$10, "getUnderlying",  [2]!obMake("", "int", AE95), [2]!obMake("","int", 0))</f>
        <v>underlyingModelFromNPVAndDefault80 
[8237]</v>
      </c>
      <c r="AI95" s="88">
        <f>[2]!obGet([2]!obCall("",AH95,"get", $AV$10))</f>
        <v>-0.17380061097263666</v>
      </c>
      <c r="AJ95" s="51"/>
      <c r="AK95" s="88" t="str">
        <f>[2]!obCall("numeraireFromNPVAndDefaultCorr"&amp;AE95, $T$54, "getNumeraire",  [2]!obMake("", "int", AE95))</f>
        <v>numeraireFromNPVAndDefaultCorr80 
[6693]</v>
      </c>
      <c r="AL95" s="88">
        <f>[2]!obGet([2]!obCall("",AK95,"get", $AV$10))</f>
        <v>0.47625473035193194</v>
      </c>
      <c r="AM95" s="18"/>
      <c r="AN95" s="88" t="str">
        <f>[2]!obCall("zcbondFairPrice"&amp;AE95, $AN$10, "getZeroCouponBond", [2]!obMake("", "double",AF95), [2]!obMake("", "double", $AF$115))</f>
        <v>zcbondFairPrice80 
[8903]</v>
      </c>
      <c r="AO95" s="88">
        <f>[2]!obGet([2]!obCall("", AN95, "get",$AV$10))</f>
        <v>1.2800455778492432</v>
      </c>
      <c r="AP95" s="51"/>
      <c r="AQ95" s="88" t="str">
        <f>[2]!obCall("couponBondPrice"&amp;AE95,  $AH$10,"getFairValue", [2]!obMake("","int",AE95) )</f>
        <v>couponBondPrice80 
[8277]</v>
      </c>
      <c r="AR95" s="88">
        <f>[2]!obGet([2]!obCall("",  AQ95,"get", $AV$10))</f>
        <v>4.6979012451494713</v>
      </c>
      <c r="AS95" s="51"/>
      <c r="AT95" s="88">
        <f t="shared" si="1"/>
        <v>9.8642615931140938</v>
      </c>
      <c r="AU95" s="18"/>
      <c r="AV95" s="88" t="str">
        <f>[2]!obCall("intensityCorrelation"&amp;AE95, $T$54, "getIntensity", [2]!obMake("", "int", AE95))</f>
        <v>intensityCorrelation80 
[7601]</v>
      </c>
      <c r="AW95" s="88">
        <f>[2]!obGet([2]!obCall("", AV95, "get",$AV$10))</f>
        <v>1.1555578850939148E-2</v>
      </c>
      <c r="AX95" s="51"/>
      <c r="AY95" s="88" t="str">
        <f>[2]!obCall("expOfIntegratedIntensityCorrelation"&amp;AE95, $T$54, "getExpOfIntegratedIntensity", [2]!obMake("", "int", AE95))</f>
        <v>expOfIntegratedIntensityCorrelation80 
[7607]</v>
      </c>
      <c r="AZ95" s="88">
        <f>[2]!obGet([2]!obCall("", AY95, "get",$AV$10))</f>
        <v>1.0760631906949749</v>
      </c>
      <c r="BA95" s="18"/>
      <c r="BB95" s="88" t="str">
        <f>[2]!obCall("intensityLando"&amp;AE95, $W$53, "getIntensity", [2]!obMake("", "int", AE95))</f>
        <v>intensityLando80 
[5642]</v>
      </c>
      <c r="BC95" s="88">
        <f>[2]!obGet([2]!obCall("", BB95, "get",$AV$10))</f>
        <v>0.14303219520266974</v>
      </c>
      <c r="BD95" s="51"/>
      <c r="BE95" s="88" t="str">
        <f>[2]!obCall("expOfIntegratedIntensityLando"&amp;AE95, $W$53, "getExpOfIntegratedIntensity", [2]!obMake("", "int", AE95))</f>
        <v>expOfIntegratedIntensityLando80 
[5488]</v>
      </c>
      <c r="BF95" s="88">
        <f>[2]!obGet([2]!obCall("", BE95, "get",$AV$10))</f>
        <v>1.6327654282788768</v>
      </c>
      <c r="BG95" s="19"/>
    </row>
    <row r="96" spans="1:72" x14ac:dyDescent="0.3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54">
        <v>0.05</v>
      </c>
      <c r="M96" s="55">
        <v>0.03</v>
      </c>
      <c r="N96" s="51"/>
      <c r="O96" s="18"/>
      <c r="P96" s="18"/>
      <c r="Q96" s="19"/>
      <c r="V96" s="13"/>
      <c r="W96" s="13"/>
      <c r="X96" s="28"/>
      <c r="Y96" s="13"/>
      <c r="AD96" s="17"/>
      <c r="AE96" s="88">
        <v>81</v>
      </c>
      <c r="AF96" s="88">
        <f>[2]!obGet([2]!obCall("",$AE$10, "getTime",[2]!obMake("", "int", AE96)))</f>
        <v>8.1</v>
      </c>
      <c r="AG96" s="51"/>
      <c r="AH96" s="88" t="str">
        <f>[2]!obCall("underlyingModelFromNPVAndDefault"&amp;AE96, $AH$10, "getUnderlying",  [2]!obMake("", "int", AE96), [2]!obMake("","int", 0))</f>
        <v>underlyingModelFromNPVAndDefault81 
[7079]</v>
      </c>
      <c r="AI96" s="88">
        <f>[2]!obGet([2]!obCall("",AH96,"get", $AV$10))</f>
        <v>-0.18485852008156464</v>
      </c>
      <c r="AJ96" s="51"/>
      <c r="AK96" s="88" t="str">
        <f>[2]!obCall("numeraireFromNPVAndDefaultCorr"&amp;AE96, $T$54, "getNumeraire",  [2]!obMake("", "int", AE96))</f>
        <v>numeraireFromNPVAndDefaultCorr81 
[7414]</v>
      </c>
      <c r="AL96" s="88">
        <f>[2]!obGet([2]!obCall("",AK96,"get", $AV$10))</f>
        <v>0.46970250216439458</v>
      </c>
      <c r="AM96" s="18"/>
      <c r="AN96" s="88" t="str">
        <f>[2]!obCall("zcbondFairPrice"&amp;AE96, $AN$10, "getZeroCouponBond", [2]!obMake("", "double",AF96), [2]!obMake("", "double", $AF$115))</f>
        <v>zcbondFairPrice81 
[8434]</v>
      </c>
      <c r="AO96" s="88">
        <f>[2]!obGet([2]!obCall("", AN96, "get",$AV$10))</f>
        <v>1.2903409722416712</v>
      </c>
      <c r="AP96" s="51"/>
      <c r="AQ96" s="88" t="str">
        <f>[2]!obCall("couponBondPrice"&amp;AE96,  $AH$10,"getFairValue", [2]!obMake("","int",AE96) )</f>
        <v>couponBondPrice81 
[7935]</v>
      </c>
      <c r="AR96" s="88">
        <f>[2]!obGet([2]!obCall("",  AQ96,"get", $AV$10))</f>
        <v>3.7150924557627518</v>
      </c>
      <c r="AS96" s="51"/>
      <c r="AT96" s="88">
        <f t="shared" si="1"/>
        <v>7.9094585160682831</v>
      </c>
      <c r="AU96" s="18"/>
      <c r="AV96" s="88" t="str">
        <f>[2]!obCall("intensityCorrelation"&amp;AE96, $T$54, "getIntensity", [2]!obMake("", "int", AE96))</f>
        <v>intensityCorrelation81 
[7372]</v>
      </c>
      <c r="AW96" s="88">
        <f>[2]!obGet([2]!obCall("", AV96, "get",$AV$10))</f>
        <v>1.2367632438866696E-2</v>
      </c>
      <c r="AX96" s="51"/>
      <c r="AY96" s="88" t="str">
        <f>[2]!obCall("expOfIntegratedIntensityCorrelation"&amp;AE96, $T$54, "getExpOfIntegratedIntensity", [2]!obMake("", "int", AE96))</f>
        <v>expOfIntegratedIntensityCorrelation81 
[7559]</v>
      </c>
      <c r="AZ96" s="88">
        <f>[2]!obGet([2]!obCall("", AY96, "get",$AV$10))</f>
        <v>1.077351105171275</v>
      </c>
      <c r="BA96" s="18"/>
      <c r="BB96" s="88" t="str">
        <f>[2]!obCall("intensityLando"&amp;AE96, $W$53, "getIntensity", [2]!obMake("", "int", AE96))</f>
        <v>intensityLando81 
[5698]</v>
      </c>
      <c r="BC96" s="88">
        <f>[2]!obGet([2]!obCall("", BB96, "get",$AV$10))</f>
        <v>0.14304934892774043</v>
      </c>
      <c r="BD96" s="51"/>
      <c r="BE96" s="88" t="str">
        <f>[2]!obCall("expOfIntegratedIntensityLando"&amp;AE96, $W$53, "getExpOfIntegratedIntensity", [2]!obMake("", "int", AE96))</f>
        <v>expOfIntegratedIntensityLando81 
[5786]</v>
      </c>
      <c r="BF96" s="88">
        <f>[2]!obGet([2]!obCall("", BE96, "get",$AV$10))</f>
        <v>1.6562884676311898</v>
      </c>
      <c r="BG96" s="19"/>
    </row>
    <row r="97" spans="1:59" x14ac:dyDescent="0.3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7"/>
      <c r="L97" s="54">
        <v>0.05</v>
      </c>
      <c r="M97" s="55">
        <v>0.03</v>
      </c>
      <c r="N97" s="51"/>
      <c r="O97" s="18"/>
      <c r="P97" s="18"/>
      <c r="Q97" s="19"/>
      <c r="V97" s="13"/>
      <c r="W97" s="13"/>
      <c r="X97" s="30"/>
      <c r="Y97" s="13"/>
      <c r="AD97" s="17"/>
      <c r="AE97" s="88">
        <v>82</v>
      </c>
      <c r="AF97" s="88">
        <f>[2]!obGet([2]!obCall("",$AE$10, "getTime",[2]!obMake("", "int", AE97)))</f>
        <v>8.1999999999999993</v>
      </c>
      <c r="AG97" s="51"/>
      <c r="AH97" s="88" t="str">
        <f>[2]!obCall("underlyingModelFromNPVAndDefault"&amp;AE97, $AH$10, "getUnderlying",  [2]!obMake("", "int", AE97), [2]!obMake("","int", 0))</f>
        <v>underlyingModelFromNPVAndDefault82 
[8241]</v>
      </c>
      <c r="AI97" s="88">
        <f>[2]!obGet([2]!obCall("",AH97,"get", $AV$10))</f>
        <v>-0.1951695754615283</v>
      </c>
      <c r="AJ97" s="51"/>
      <c r="AK97" s="88" t="str">
        <f>[2]!obCall("numeraireFromNPVAndDefaultCorr"&amp;AE97, $T$54, "getNumeraire",  [2]!obMake("", "int", AE97))</f>
        <v>numeraireFromNPVAndDefaultCorr82 
[7571]</v>
      </c>
      <c r="AL97" s="88">
        <f>[2]!obGet([2]!obCall("",AK97,"get", $AV$10))</f>
        <v>0.46228546380336599</v>
      </c>
      <c r="AM97" s="18"/>
      <c r="AN97" s="88" t="str">
        <f>[2]!obCall("zcbondFairPrice"&amp;AE97, $AN$10, "getZeroCouponBond", [2]!obMake("", "double",AF97), [2]!obMake("", "double", $AF$115))</f>
        <v>zcbondFairPrice82 
[8705]</v>
      </c>
      <c r="AO97" s="88">
        <f>[2]!obGet([2]!obCall("", AN97, "get",$AV$10))</f>
        <v>1.2963954141332372</v>
      </c>
      <c r="AP97" s="51"/>
      <c r="AQ97" s="88" t="str">
        <f>[2]!obCall("couponBondPrice"&amp;AE97,  $AH$10,"getFairValue", [2]!obMake("","int",AE97) )</f>
        <v>couponBondPrice82 
[8199]</v>
      </c>
      <c r="AR97" s="88">
        <f>[2]!obGet([2]!obCall("",  AQ97,"get", $AV$10))</f>
        <v>3.7207121688175997</v>
      </c>
      <c r="AS97" s="51"/>
      <c r="AT97" s="88">
        <f t="shared" si="1"/>
        <v>8.0485164690365689</v>
      </c>
      <c r="AU97" s="18"/>
      <c r="AV97" s="88" t="str">
        <f>[2]!obCall("intensityCorrelation"&amp;AE97, $T$54, "getIntensity", [2]!obMake("", "int", AE97))</f>
        <v>intensityCorrelation82 
[6987]</v>
      </c>
      <c r="AW97" s="88">
        <f>[2]!obGet([2]!obCall("", AV97, "get",$AV$10))</f>
        <v>1.300690273248746E-2</v>
      </c>
      <c r="AX97" s="51"/>
      <c r="AY97" s="88" t="str">
        <f>[2]!obCall("expOfIntegratedIntensityCorrelation"&amp;AE97, $T$54, "getExpOfIntegratedIntensity", [2]!obMake("", "int", AE97))</f>
        <v>expOfIntegratedIntensityCorrelation82 
[7018]</v>
      </c>
      <c r="AZ97" s="88">
        <f>[2]!obGet([2]!obCall("", AY97, "get",$AV$10))</f>
        <v>1.0787188368021716</v>
      </c>
      <c r="BA97" s="18"/>
      <c r="BB97" s="88" t="str">
        <f>[2]!obCall("intensityLando"&amp;AE97, $W$53, "getIntensity", [2]!obMake("", "int", AE97))</f>
        <v>intensityLando82 
[5840]</v>
      </c>
      <c r="BC97" s="88">
        <f>[2]!obGet([2]!obCall("", BB97, "get",$AV$10))</f>
        <v>0.14846382557532142</v>
      </c>
      <c r="BD97" s="51"/>
      <c r="BE97" s="88" t="str">
        <f>[2]!obCall("expOfIntegratedIntensityLando"&amp;AE97, $W$53, "getExpOfIntegratedIntensity", [2]!obMake("", "int", AE97))</f>
        <v>expOfIntegratedIntensityLando82 
[5670]</v>
      </c>
      <c r="BF97" s="88">
        <f>[2]!obGet([2]!obCall("", BE97, "get",$AV$10))</f>
        <v>1.6806067601185974</v>
      </c>
      <c r="BG97" s="19"/>
    </row>
    <row r="98" spans="1:59" x14ac:dyDescent="0.3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7"/>
      <c r="L98" s="54">
        <v>0.05</v>
      </c>
      <c r="M98" s="55">
        <v>0.03</v>
      </c>
      <c r="N98" s="51"/>
      <c r="O98" s="18"/>
      <c r="P98" s="18"/>
      <c r="Q98" s="19"/>
      <c r="V98" s="13"/>
      <c r="W98" s="13"/>
      <c r="X98" s="13"/>
      <c r="Y98" s="13"/>
      <c r="AD98" s="17"/>
      <c r="AE98" s="88">
        <v>83</v>
      </c>
      <c r="AF98" s="88">
        <f>[2]!obGet([2]!obCall("",$AE$10, "getTime",[2]!obMake("", "int", AE98)))</f>
        <v>8.2999999999999989</v>
      </c>
      <c r="AG98" s="51"/>
      <c r="AH98" s="88" t="str">
        <f>[2]!obCall("underlyingModelFromNPVAndDefault"&amp;AE98, $AH$10, "getUnderlying",  [2]!obMake("", "int", AE98), [2]!obMake("","int", 0))</f>
        <v>underlyingModelFromNPVAndDefault83 
[8060]</v>
      </c>
      <c r="AI98" s="88">
        <f>[2]!obGet([2]!obCall("",AH98,"get", $AV$10))</f>
        <v>-0.20712971686129467</v>
      </c>
      <c r="AJ98" s="51"/>
      <c r="AK98" s="88" t="str">
        <f>[2]!obCall("numeraireFromNPVAndDefaultCorr"&amp;AE98, $T$54, "getNumeraire",  [2]!obMake("", "int", AE98))</f>
        <v>numeraireFromNPVAndDefaultCorr83 
[6702]</v>
      </c>
      <c r="AL98" s="88">
        <f>[2]!obGet([2]!obCall("",AK98,"get", $AV$10))</f>
        <v>0.45484636847057175</v>
      </c>
      <c r="AM98" s="18"/>
      <c r="AN98" s="88" t="str">
        <f>[2]!obCall("zcbondFairPrice"&amp;AE98, $AN$10, "getZeroCouponBond", [2]!obMake("", "double",AF98), [2]!obMake("", "double", $AF$115))</f>
        <v>zcbondFairPrice83 
[8500]</v>
      </c>
      <c r="AO98" s="88">
        <f>[2]!obGet([2]!obCall("", AN98, "get",$AV$10))</f>
        <v>1.3034742496160145</v>
      </c>
      <c r="AP98" s="51"/>
      <c r="AQ98" s="88" t="str">
        <f>[2]!obCall("couponBondPrice"&amp;AE98,  $AH$10,"getFairValue", [2]!obMake("","int",AE98) )</f>
        <v>couponBondPrice83 
[7967]</v>
      </c>
      <c r="AR98" s="88">
        <f>[2]!obGet([2]!obCall("",  AQ98,"get", $AV$10))</f>
        <v>3.7274118311769047</v>
      </c>
      <c r="AS98" s="51"/>
      <c r="AT98" s="88">
        <f t="shared" si="1"/>
        <v>8.1948809302586874</v>
      </c>
      <c r="AU98" s="18"/>
      <c r="AV98" s="88" t="str">
        <f>[2]!obCall("intensityCorrelation"&amp;AE98, $T$54, "getIntensity", [2]!obMake("", "int", AE98))</f>
        <v>intensityCorrelation83 
[7524]</v>
      </c>
      <c r="AW98" s="88">
        <f>[2]!obGet([2]!obCall("", AV98, "get",$AV$10))</f>
        <v>1.4030942583403759E-2</v>
      </c>
      <c r="AX98" s="51"/>
      <c r="AY98" s="88" t="str">
        <f>[2]!obCall("expOfIntegratedIntensityCorrelation"&amp;AE98, $T$54, "getExpOfIntegratedIntensity", [2]!obMake("", "int", AE98))</f>
        <v>expOfIntegratedIntensityCorrelation83 
[6685]</v>
      </c>
      <c r="AZ98" s="88">
        <f>[2]!obGet([2]!obCall("", AY98, "get",$AV$10))</f>
        <v>1.0801781346390884</v>
      </c>
      <c r="BA98" s="18"/>
      <c r="BB98" s="88" t="str">
        <f>[2]!obCall("intensityLando"&amp;AE98, $W$53, "getIntensity", [2]!obMake("", "int", AE98))</f>
        <v>intensityLando83 
[5616]</v>
      </c>
      <c r="BC98" s="88">
        <f>[2]!obGet([2]!obCall("", BB98, "get",$AV$10))</f>
        <v>0.15901764381667102</v>
      </c>
      <c r="BD98" s="51"/>
      <c r="BE98" s="88" t="str">
        <f>[2]!obCall("expOfIntegratedIntensityLando"&amp;AE98, $W$53, "getExpOfIntegratedIntensity", [2]!obMake("", "int", AE98))</f>
        <v>expOfIntegratedIntensityLando83 
[5526]</v>
      </c>
      <c r="BF98" s="88">
        <f>[2]!obGet([2]!obCall("", BE98, "get",$AV$10))</f>
        <v>1.7066441695924837</v>
      </c>
      <c r="BG98" s="19"/>
    </row>
    <row r="99" spans="1:59" x14ac:dyDescent="0.3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7"/>
      <c r="L99" s="54">
        <v>0.05</v>
      </c>
      <c r="M99" s="55">
        <v>0.03</v>
      </c>
      <c r="N99" s="51"/>
      <c r="O99" s="18"/>
      <c r="P99" s="18"/>
      <c r="Q99" s="19"/>
      <c r="V99" s="13"/>
      <c r="W99" s="13"/>
      <c r="X99" s="13"/>
      <c r="Y99" s="13"/>
      <c r="AD99" s="17"/>
      <c r="AE99" s="88">
        <v>84</v>
      </c>
      <c r="AF99" s="88">
        <f>[2]!obGet([2]!obCall("",$AE$10, "getTime",[2]!obMake("", "int", AE99)))</f>
        <v>8.4</v>
      </c>
      <c r="AG99" s="51"/>
      <c r="AH99" s="88" t="str">
        <f>[2]!obCall("underlyingModelFromNPVAndDefault"&amp;AE99, $AH$10, "getUnderlying",  [2]!obMake("", "int", AE99), [2]!obMake("","int", 0))</f>
        <v>underlyingModelFromNPVAndDefault84 
[7818]</v>
      </c>
      <c r="AI99" s="88">
        <f>[2]!obGet([2]!obCall("",AH99,"get", $AV$10))</f>
        <v>-0.20533447722911424</v>
      </c>
      <c r="AJ99" s="51"/>
      <c r="AK99" s="88" t="str">
        <f>[2]!obCall("numeraireFromNPVAndDefaultCorr"&amp;AE99, $T$54, "getNumeraire",  [2]!obMake("", "int", AE99))</f>
        <v>numeraireFromNPVAndDefaultCorr84 
[6790]</v>
      </c>
      <c r="AL99" s="88">
        <f>[2]!obGet([2]!obCall("",AK99,"get", $AV$10))</f>
        <v>0.447530507601272</v>
      </c>
      <c r="AM99" s="18"/>
      <c r="AN99" s="88" t="str">
        <f>[2]!obCall("zcbondFairPrice"&amp;AE99, $AN$10, "getZeroCouponBond", [2]!obMake("", "double",AF99), [2]!obMake("", "double", $AF$115))</f>
        <v>zcbondFairPrice84 
[8506]</v>
      </c>
      <c r="AO99" s="88">
        <f>[2]!obGet([2]!obCall("", AN99, "get",$AV$10))</f>
        <v>1.2802885003148603</v>
      </c>
      <c r="AP99" s="51"/>
      <c r="AQ99" s="88" t="str">
        <f>[2]!obCall("couponBondPrice"&amp;AE99,  $AH$10,"getFairValue", [2]!obMake("","int",AE99) )</f>
        <v>couponBondPrice84 
[7168]</v>
      </c>
      <c r="AR99" s="88">
        <f>[2]!obGet([2]!obCall("",  AQ99,"get", $AV$10))</f>
        <v>3.6620082392956208</v>
      </c>
      <c r="AS99" s="51"/>
      <c r="AT99" s="88">
        <f t="shared" si="1"/>
        <v>8.182700792676</v>
      </c>
      <c r="AU99" s="18"/>
      <c r="AV99" s="88" t="str">
        <f>[2]!obCall("intensityCorrelation"&amp;AE99, $T$54, "getIntensity", [2]!obMake("", "int", AE99))</f>
        <v>intensityCorrelation84 
[7264]</v>
      </c>
      <c r="AW99" s="88">
        <f>[2]!obGet([2]!obCall("", AV99, "get",$AV$10))</f>
        <v>1.3981525738039284E-2</v>
      </c>
      <c r="AX99" s="51"/>
      <c r="AY99" s="88" t="str">
        <f>[2]!obCall("expOfIntegratedIntensityCorrelation"&amp;AE99, $T$54, "getExpOfIntegratedIntensity", [2]!obMake("", "int", AE99))</f>
        <v>expOfIntegratedIntensityCorrelation84 
[7462]</v>
      </c>
      <c r="AZ99" s="88">
        <f>[2]!obGet([2]!obCall("", AY99, "get",$AV$10))</f>
        <v>1.0816921174403704</v>
      </c>
      <c r="BA99" s="18"/>
      <c r="BB99" s="88" t="str">
        <f>[2]!obCall("intensityLando"&amp;AE99, $W$53, "getIntensity", [2]!obMake("", "int", AE99))</f>
        <v>intensityLando84 
[5696]</v>
      </c>
      <c r="BC99" s="88">
        <f>[2]!obGet([2]!obCall("", BB99, "get",$AV$10))</f>
        <v>0.14641485297307985</v>
      </c>
      <c r="BD99" s="51"/>
      <c r="BE99" s="88" t="str">
        <f>[2]!obCall("expOfIntegratedIntensityLando"&amp;AE99, $W$53, "getExpOfIntegratedIntensity", [2]!obMake("", "int", AE99))</f>
        <v>expOfIntegratedIntensityLando84 
[5540]</v>
      </c>
      <c r="BF99" s="88">
        <f>[2]!obGet([2]!obCall("", BE99, "get",$AV$10))</f>
        <v>1.7329074299848781</v>
      </c>
      <c r="BG99" s="19"/>
    </row>
    <row r="100" spans="1:59" x14ac:dyDescent="0.3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7"/>
      <c r="L100" s="54">
        <v>0.05</v>
      </c>
      <c r="M100" s="55">
        <v>0.03</v>
      </c>
      <c r="N100" s="51"/>
      <c r="O100" s="18"/>
      <c r="P100" s="18"/>
      <c r="Q100" s="19"/>
      <c r="U100" s="28"/>
      <c r="V100" s="13"/>
      <c r="W100" s="13"/>
      <c r="X100" s="13"/>
      <c r="Y100" s="13"/>
      <c r="AD100" s="17"/>
      <c r="AE100" s="88">
        <v>85</v>
      </c>
      <c r="AF100" s="88">
        <f>[2]!obGet([2]!obCall("",$AE$10, "getTime",[2]!obMake("", "int", AE100)))</f>
        <v>8.5</v>
      </c>
      <c r="AG100" s="51"/>
      <c r="AH100" s="88" t="str">
        <f>[2]!obCall("underlyingModelFromNPVAndDefault"&amp;AE100, $AH$10, "getUnderlying",  [2]!obMake("", "int", AE100), [2]!obMake("","int", 0))</f>
        <v>underlyingModelFromNPVAndDefault85 
[7035]</v>
      </c>
      <c r="AI100" s="88">
        <f>[2]!obGet([2]!obCall("",AH100,"get", $AV$10))</f>
        <v>-0.22159801023738779</v>
      </c>
      <c r="AJ100" s="51"/>
      <c r="AK100" s="88" t="str">
        <f>[2]!obCall("numeraireFromNPVAndDefaultCorr"&amp;AE100, $T$54, "getNumeraire",  [2]!obMake("", "int", AE100))</f>
        <v>numeraireFromNPVAndDefaultCorr85 
[7544]</v>
      </c>
      <c r="AL100" s="88">
        <f>[2]!obGet([2]!obCall("",AK100,"get", $AV$10))</f>
        <v>0.43984545588119139</v>
      </c>
      <c r="AM100" s="18"/>
      <c r="AN100" s="88" t="str">
        <f>[2]!obCall("zcbondFairPrice"&amp;AE100, $AN$10, "getZeroCouponBond", [2]!obMake("", "double",AF100), [2]!obMake("", "double", $AF$115))</f>
        <v>zcbondFairPrice85 
[8857]</v>
      </c>
      <c r="AO100" s="88">
        <f>[2]!obGet([2]!obCall("", AN100, "get",$AV$10))</f>
        <v>1.2911345940608856</v>
      </c>
      <c r="AP100" s="51"/>
      <c r="AQ100" s="88" t="str">
        <f>[2]!obCall("couponBondPrice"&amp;AE100,  $AH$10,"getFairValue", [2]!obMake("","int",AE100) )</f>
        <v>couponBondPrice85 
[7789]</v>
      </c>
      <c r="AR100" s="88">
        <f>[2]!obGet([2]!obCall("",  AQ100,"get", $AV$10))</f>
        <v>3.6750077663173446</v>
      </c>
      <c r="AS100" s="51"/>
      <c r="AT100" s="88">
        <f t="shared" si="1"/>
        <v>8.3552250391101399</v>
      </c>
      <c r="AU100" s="18"/>
      <c r="AV100" s="88" t="str">
        <f>[2]!obCall("intensityCorrelation"&amp;AE100, $T$54, "getIntensity", [2]!obMake("", "int", AE100))</f>
        <v>intensityCorrelation85 
[6803]</v>
      </c>
      <c r="AW100" s="88">
        <f>[2]!obGet([2]!obCall("", AV100, "get",$AV$10))</f>
        <v>1.4838166740679653E-2</v>
      </c>
      <c r="AX100" s="51"/>
      <c r="AY100" s="88" t="str">
        <f>[2]!obCall("expOfIntegratedIntensityCorrelation"&amp;AE100, $T$54, "getExpOfIntegratedIntensity", [2]!obMake("", "int", AE100))</f>
        <v>expOfIntegratedIntensityCorrelation85 
[7474]</v>
      </c>
      <c r="AZ100" s="88">
        <f>[2]!obGet([2]!obCall("", AY100, "get",$AV$10))</f>
        <v>1.0832519427216514</v>
      </c>
      <c r="BA100" s="18"/>
      <c r="BB100" s="88" t="str">
        <f>[2]!obCall("intensityLando"&amp;AE100, $W$53, "getIntensity", [2]!obMake("", "int", AE100))</f>
        <v>intensityLando85 
[5614]</v>
      </c>
      <c r="BC100" s="88">
        <f>[2]!obGet([2]!obCall("", BB100, "get",$AV$10))</f>
        <v>0.14609472876096477</v>
      </c>
      <c r="BD100" s="51"/>
      <c r="BE100" s="88" t="str">
        <f>[2]!obCall("expOfIntegratedIntensityLando"&amp;AE100, $W$53, "getExpOfIntegratedIntensity", [2]!obMake("", "int", AE100))</f>
        <v>expOfIntegratedIntensityLando85 
[5858]</v>
      </c>
      <c r="BF100" s="88">
        <f>[2]!obGet([2]!obCall("", BE100, "get",$AV$10))</f>
        <v>1.7584382766980586</v>
      </c>
      <c r="BG100" s="19"/>
    </row>
    <row r="101" spans="1:59" x14ac:dyDescent="0.3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7"/>
      <c r="L101" s="54">
        <v>0.05</v>
      </c>
      <c r="M101" s="55">
        <v>0.03</v>
      </c>
      <c r="N101" s="51"/>
      <c r="O101" s="18"/>
      <c r="P101" s="18"/>
      <c r="Q101" s="19"/>
      <c r="U101" s="13"/>
      <c r="V101" s="13"/>
      <c r="W101" s="13"/>
      <c r="X101" s="13"/>
      <c r="Y101" s="13"/>
      <c r="AD101" s="17"/>
      <c r="AE101" s="88">
        <v>86</v>
      </c>
      <c r="AF101" s="88">
        <f>[2]!obGet([2]!obCall("",$AE$10, "getTime",[2]!obMake("", "int", AE101)))</f>
        <v>8.6</v>
      </c>
      <c r="AG101" s="51"/>
      <c r="AH101" s="88" t="str">
        <f>[2]!obCall("underlyingModelFromNPVAndDefault"&amp;AE101, $AH$10, "getUnderlying",  [2]!obMake("", "int", AE101), [2]!obMake("","int", 0))</f>
        <v>underlyingModelFromNPVAndDefault86 
[8031]</v>
      </c>
      <c r="AI101" s="88">
        <f>[2]!obGet([2]!obCall("",AH101,"get", $AV$10))</f>
        <v>-0.22939095313992752</v>
      </c>
      <c r="AJ101" s="51"/>
      <c r="AK101" s="88" t="str">
        <f>[2]!obCall("numeraireFromNPVAndDefaultCorr"&amp;AE101, $T$54, "getNumeraire",  [2]!obMake("", "int", AE101))</f>
        <v>numeraireFromNPVAndDefaultCorr86 
[6507]</v>
      </c>
      <c r="AL101" s="88">
        <f>[2]!obGet([2]!obCall("",AK101,"get", $AV$10))</f>
        <v>0.43170380288099092</v>
      </c>
      <c r="AM101" s="18"/>
      <c r="AN101" s="88" t="str">
        <f>[2]!obCall("zcbondFairPrice"&amp;AE101, $AN$10, "getZeroCouponBond", [2]!obMake("", "double",AF101), [2]!obMake("", "double", $AF$115))</f>
        <v>zcbondFairPrice86 
[8465]</v>
      </c>
      <c r="AO101" s="88">
        <f>[2]!obGet([2]!obCall("", AN101, "get",$AV$10))</f>
        <v>1.2833021774976936</v>
      </c>
      <c r="AP101" s="51"/>
      <c r="AQ101" s="88" t="str">
        <f>[2]!obCall("couponBondPrice"&amp;AE101,  $AH$10,"getFairValue", [2]!obMake("","int",AE101) )</f>
        <v>couponBondPrice86 
[7996]</v>
      </c>
      <c r="AR101" s="88">
        <f>[2]!obGet([2]!obCall("",  AQ101,"get", $AV$10))</f>
        <v>3.6435983576694566</v>
      </c>
      <c r="AS101" s="51"/>
      <c r="AT101" s="88">
        <f t="shared" si="1"/>
        <v>8.4400423006556142</v>
      </c>
      <c r="AU101" s="18"/>
      <c r="AV101" s="88" t="str">
        <f>[2]!obCall("intensityCorrelation"&amp;AE101, $T$54, "getIntensity", [2]!obMake("", "int", AE101))</f>
        <v>intensityCorrelation86 
[7492]</v>
      </c>
      <c r="AW101" s="88">
        <f>[2]!obGet([2]!obCall("", AV101, "get",$AV$10))</f>
        <v>1.4862740002759105E-2</v>
      </c>
      <c r="AX101" s="51"/>
      <c r="AY101" s="88" t="str">
        <f>[2]!obCall("expOfIntegratedIntensityCorrelation"&amp;AE101, $T$54, "getExpOfIntegratedIntensity", [2]!obMake("", "int", AE101))</f>
        <v>expOfIntegratedIntensityCorrelation86 
[6525]</v>
      </c>
      <c r="AZ101" s="88">
        <f>[2]!obGet([2]!obCall("", AY101, "get",$AV$10))</f>
        <v>1.0848618160397425</v>
      </c>
      <c r="BA101" s="18"/>
      <c r="BB101" s="88" t="str">
        <f>[2]!obCall("intensityLando"&amp;AE101, $W$53, "getIntensity", [2]!obMake("", "int", AE101))</f>
        <v>intensityLando86 
[5732]</v>
      </c>
      <c r="BC101" s="88">
        <f>[2]!obGet([2]!obCall("", BB101, "get",$AV$10))</f>
        <v>0.15844950857211296</v>
      </c>
      <c r="BD101" s="51"/>
      <c r="BE101" s="88" t="str">
        <f>[2]!obCall("expOfIntegratedIntensityLando"&amp;AE101, $W$53, "getExpOfIntegratedIntensity", [2]!obMake("", "int", AE101))</f>
        <v>expOfIntegratedIntensityLando86 
[5818]</v>
      </c>
      <c r="BF101" s="88">
        <f>[2]!obGet([2]!obCall("", BE101, "get",$AV$10))</f>
        <v>1.7854192903634205</v>
      </c>
      <c r="BG101" s="19"/>
    </row>
    <row r="102" spans="1:59" x14ac:dyDescent="0.3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7"/>
      <c r="L102" s="54">
        <v>0.05</v>
      </c>
      <c r="M102" s="55">
        <v>0.03</v>
      </c>
      <c r="N102" s="51"/>
      <c r="O102" s="18"/>
      <c r="P102" s="18"/>
      <c r="Q102" s="19"/>
      <c r="U102" s="13"/>
      <c r="V102" s="13"/>
      <c r="W102" s="13"/>
      <c r="X102" s="13"/>
      <c r="Y102" s="13"/>
      <c r="AD102" s="17"/>
      <c r="AE102" s="88">
        <v>87</v>
      </c>
      <c r="AF102" s="88">
        <f>[2]!obGet([2]!obCall("",$AE$10, "getTime",[2]!obMake("", "int", AE102)))</f>
        <v>8.6999999999999993</v>
      </c>
      <c r="AG102" s="51"/>
      <c r="AH102" s="88" t="str">
        <f>[2]!obCall("underlyingModelFromNPVAndDefault"&amp;AE102, $AH$10, "getUnderlying",  [2]!obMake("", "int", AE102), [2]!obMake("","int", 0))</f>
        <v>underlyingModelFromNPVAndDefault87 
[7825]</v>
      </c>
      <c r="AI102" s="88">
        <f>[2]!obGet([2]!obCall("",AH102,"get", $AV$10))</f>
        <v>-0.22968821518287721</v>
      </c>
      <c r="AJ102" s="51"/>
      <c r="AK102" s="88" t="str">
        <f>[2]!obCall("numeraireFromNPVAndDefaultCorr"&amp;AE102, $T$54, "getNumeraire",  [2]!obMake("", "int", AE102))</f>
        <v>numeraireFromNPVAndDefaultCorr87 
[7282]</v>
      </c>
      <c r="AL102" s="88">
        <f>[2]!obGet([2]!obCall("",AK102,"get", $AV$10))</f>
        <v>0.42363573526236709</v>
      </c>
      <c r="AM102" s="18"/>
      <c r="AN102" s="88" t="str">
        <f>[2]!obCall("zcbondFairPrice"&amp;AE102, $AN$10, "getZeroCouponBond", [2]!obMake("", "double",AF102), [2]!obMake("", "double", $AF$115))</f>
        <v>zcbondFairPrice87 
[8550]</v>
      </c>
      <c r="AO102" s="88">
        <f>[2]!obGet([2]!obCall("", AN102, "get",$AV$10))</f>
        <v>1.2616316745861764</v>
      </c>
      <c r="AP102" s="51"/>
      <c r="AQ102" s="88" t="str">
        <f>[2]!obCall("couponBondPrice"&amp;AE102,  $AH$10,"getFairValue", [2]!obMake("","int",AE102) )</f>
        <v>couponBondPrice87 
[8050]</v>
      </c>
      <c r="AR102" s="88">
        <f>[2]!obGet([2]!obCall("",  AQ102,"get", $AV$10))</f>
        <v>3.5806806166321028</v>
      </c>
      <c r="AS102" s="51"/>
      <c r="AT102" s="88">
        <f t="shared" si="1"/>
        <v>8.4522629197334052</v>
      </c>
      <c r="AU102" s="18"/>
      <c r="AV102" s="88" t="str">
        <f>[2]!obCall("intensityCorrelation"&amp;AE102, $T$54, "getIntensity", [2]!obMake("", "int", AE102))</f>
        <v>intensityCorrelation87 
[7639]</v>
      </c>
      <c r="AW102" s="88">
        <f>[2]!obGet([2]!obCall("", AV102, "get",$AV$10))</f>
        <v>1.4969535554122865E-2</v>
      </c>
      <c r="AX102" s="51"/>
      <c r="AY102" s="88" t="str">
        <f>[2]!obCall("expOfIntegratedIntensityCorrelation"&amp;AE102, $T$54, "getExpOfIntegratedIntensity", [2]!obMake("", "int", AE102))</f>
        <v>expOfIntegratedIntensityCorrelation87 
[7297]</v>
      </c>
      <c r="AZ102" s="88">
        <f>[2]!obGet([2]!obCall("", AY102, "get",$AV$10))</f>
        <v>1.0864812183327381</v>
      </c>
      <c r="BA102" s="18"/>
      <c r="BB102" s="88" t="str">
        <f>[2]!obCall("intensityLando"&amp;AE102, $W$53, "getIntensity", [2]!obMake("", "int", AE102))</f>
        <v>intensityLando87 
[5748]</v>
      </c>
      <c r="BC102" s="88">
        <f>[2]!obGet([2]!obCall("", BB102, "get",$AV$10))</f>
        <v>0.13658283532684884</v>
      </c>
      <c r="BD102" s="51"/>
      <c r="BE102" s="88" t="str">
        <f>[2]!obCall("expOfIntegratedIntensityLando"&amp;AE102, $W$53, "getExpOfIntegratedIntensity", [2]!obMake("", "int", AE102))</f>
        <v>expOfIntegratedIntensityLando87 
[5664]</v>
      </c>
      <c r="BF102" s="88">
        <f>[2]!obGet([2]!obCall("", BE102, "get",$AV$10))</f>
        <v>1.8119523337636154</v>
      </c>
      <c r="BG102" s="19"/>
    </row>
    <row r="103" spans="1:59" x14ac:dyDescent="0.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7"/>
      <c r="L103" s="54">
        <v>0.05</v>
      </c>
      <c r="M103" s="55">
        <v>0.03</v>
      </c>
      <c r="N103" s="51"/>
      <c r="O103" s="18"/>
      <c r="P103" s="18"/>
      <c r="Q103" s="19"/>
      <c r="U103" s="13"/>
      <c r="V103" s="13"/>
      <c r="W103" s="13"/>
      <c r="X103" s="13"/>
      <c r="Y103" s="13"/>
      <c r="AD103" s="17"/>
      <c r="AE103" s="88">
        <v>88</v>
      </c>
      <c r="AF103" s="88">
        <f>[2]!obGet([2]!obCall("",$AE$10, "getTime",[2]!obMake("", "int", AE103)))</f>
        <v>8.7999999999999989</v>
      </c>
      <c r="AG103" s="51"/>
      <c r="AH103" s="88" t="str">
        <f>[2]!obCall("underlyingModelFromNPVAndDefault"&amp;AE103, $AH$10, "getUnderlying",  [2]!obMake("", "int", AE103), [2]!obMake("","int", 0))</f>
        <v>underlyingModelFromNPVAndDefault88 
[7850]</v>
      </c>
      <c r="AI103" s="88">
        <f>[2]!obGet([2]!obCall("",AH103,"get", $AV$10))</f>
        <v>-0.24653783936536383</v>
      </c>
      <c r="AJ103" s="51"/>
      <c r="AK103" s="88" t="str">
        <f>[2]!obCall("numeraireFromNPVAndDefaultCorr"&amp;AE103, $T$54, "getNumeraire",  [2]!obMake("", "int", AE103))</f>
        <v>numeraireFromNPVAndDefaultCorr88 
[7432]</v>
      </c>
      <c r="AL103" s="88">
        <f>[2]!obGet([2]!obCall("",AK103,"get", $AV$10))</f>
        <v>0.41534970084919931</v>
      </c>
      <c r="AM103" s="18"/>
      <c r="AN103" s="88" t="str">
        <f>[2]!obCall("zcbondFairPrice"&amp;AE103, $AN$10, "getZeroCouponBond", [2]!obMake("", "double",AF103), [2]!obMake("", "double", $AF$115))</f>
        <v>zcbondFairPrice88 
[8457]</v>
      </c>
      <c r="AO103" s="88">
        <f>[2]!obGet([2]!obCall("", AN103, "get",$AV$10))</f>
        <v>1.2643253171674131</v>
      </c>
      <c r="AP103" s="51"/>
      <c r="AQ103" s="88" t="str">
        <f>[2]!obCall("couponBondPrice"&amp;AE103,  $AH$10,"getFairValue", [2]!obMake("","int",AE103) )</f>
        <v>couponBondPrice88 
[8206]</v>
      </c>
      <c r="AR103" s="88">
        <f>[2]!obGet([2]!obCall("",  AQ103,"get", $AV$10))</f>
        <v>3.5701354321126133</v>
      </c>
      <c r="AS103" s="51"/>
      <c r="AT103" s="88">
        <f t="shared" si="1"/>
        <v>8.5954929660797319</v>
      </c>
      <c r="AU103" s="18"/>
      <c r="AV103" s="88" t="str">
        <f>[2]!obCall("intensityCorrelation"&amp;AE103, $T$54, "getIntensity", [2]!obMake("", "int", AE103))</f>
        <v>intensityCorrelation88 
[7651]</v>
      </c>
      <c r="AW103" s="88">
        <f>[2]!obGet([2]!obCall("", AV103, "get",$AV$10))</f>
        <v>1.5490350409348963E-2</v>
      </c>
      <c r="AX103" s="51"/>
      <c r="AY103" s="88" t="str">
        <f>[2]!obCall("expOfIntegratedIntensityCorrelation"&amp;AE103, $T$54, "getExpOfIntegratedIntensity", [2]!obMake("", "int", AE103))</f>
        <v>expOfIntegratedIntensityCorrelation88 
[7453]</v>
      </c>
      <c r="AZ103" s="88">
        <f>[2]!obGet([2]!obCall("", AY103, "get",$AV$10))</f>
        <v>1.0881371837261717</v>
      </c>
      <c r="BA103" s="18"/>
      <c r="BB103" s="88" t="str">
        <f>[2]!obCall("intensityLando"&amp;AE103, $W$53, "getIntensity", [2]!obMake("", "int", AE103))</f>
        <v>intensityLando88 
[5788]</v>
      </c>
      <c r="BC103" s="88">
        <f>[2]!obGet([2]!obCall("", BB103, "get",$AV$10))</f>
        <v>0.11308053719806577</v>
      </c>
      <c r="BD103" s="51"/>
      <c r="BE103" s="88" t="str">
        <f>[2]!obCall("expOfIntegratedIntensityLando"&amp;AE103, $W$53, "getExpOfIntegratedIntensity", [2]!obMake("", "int", AE103))</f>
        <v>expOfIntegratedIntensityLando88 
[5804]</v>
      </c>
      <c r="BF103" s="88">
        <f>[2]!obGet([2]!obCall("", BE103, "get",$AV$10))</f>
        <v>1.8347130073875573</v>
      </c>
      <c r="BG103" s="19"/>
    </row>
    <row r="104" spans="1:59" x14ac:dyDescent="0.3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7"/>
      <c r="L104" s="54">
        <v>0.05</v>
      </c>
      <c r="M104" s="55">
        <v>0.03</v>
      </c>
      <c r="N104" s="51"/>
      <c r="O104" s="18"/>
      <c r="P104" s="18"/>
      <c r="Q104" s="19"/>
      <c r="U104" s="13"/>
      <c r="V104" s="13"/>
      <c r="W104" s="13"/>
      <c r="X104" s="13"/>
      <c r="Y104" s="13"/>
      <c r="AD104" s="17"/>
      <c r="AE104" s="88">
        <v>89</v>
      </c>
      <c r="AF104" s="88">
        <f>[2]!obGet([2]!obCall("",$AE$10, "getTime",[2]!obMake("", "int", AE104)))</f>
        <v>8.9</v>
      </c>
      <c r="AG104" s="51"/>
      <c r="AH104" s="88" t="str">
        <f>[2]!obCall("underlyingModelFromNPVAndDefault"&amp;AE104, $AH$10, "getUnderlying",  [2]!obMake("", "int", AE104), [2]!obMake("","int", 0))</f>
        <v>underlyingModelFromNPVAndDefault89 
[8147]</v>
      </c>
      <c r="AI104" s="88">
        <f>[2]!obGet([2]!obCall("",AH104,"get", $AV$10))</f>
        <v>-0.24130759742645927</v>
      </c>
      <c r="AJ104" s="51"/>
      <c r="AK104" s="88" t="str">
        <f>[2]!obCall("numeraireFromNPVAndDefaultCorr"&amp;AE104, $T$54, "getNumeraire",  [2]!obMake("", "int", AE104))</f>
        <v>numeraireFromNPVAndDefaultCorr89 
[6618]</v>
      </c>
      <c r="AL104" s="88">
        <f>[2]!obGet([2]!obCall("",AK104,"get", $AV$10))</f>
        <v>0.40690031582045166</v>
      </c>
      <c r="AM104" s="18"/>
      <c r="AN104" s="88" t="str">
        <f>[2]!obCall("zcbondFairPrice"&amp;AE104, $AN$10, "getZeroCouponBond", [2]!obMake("", "double",AF104), [2]!obMake("", "double", $AF$115))</f>
        <v>zcbondFairPrice89 
[8416]</v>
      </c>
      <c r="AO104" s="88">
        <f>[2]!obGet([2]!obCall("", AN104, "get",$AV$10))</f>
        <v>1.2334278667063814</v>
      </c>
      <c r="AP104" s="51"/>
      <c r="AQ104" s="88" t="str">
        <f>[2]!obCall("couponBondPrice"&amp;AE104,  $AH$10,"getFairValue", [2]!obMake("","int",AE104) )</f>
        <v>couponBondPrice89 
[7986]</v>
      </c>
      <c r="AR104" s="88">
        <f>[2]!obGet([2]!obCall("",  AQ104,"get", $AV$10))</f>
        <v>3.4868978505571295</v>
      </c>
      <c r="AS104" s="51"/>
      <c r="AT104" s="88">
        <f t="shared" si="1"/>
        <v>8.569415443992316</v>
      </c>
      <c r="AU104" s="18"/>
      <c r="AV104" s="88" t="str">
        <f>[2]!obCall("intensityCorrelation"&amp;AE104, $T$54, "getIntensity", [2]!obMake("", "int", AE104))</f>
        <v>intensityCorrelation89 
[7291]</v>
      </c>
      <c r="AW104" s="88">
        <f>[2]!obGet([2]!obCall("", AV104, "get",$AV$10))</f>
        <v>1.5036952702001923E-2</v>
      </c>
      <c r="AX104" s="51"/>
      <c r="AY104" s="88" t="str">
        <f>[2]!obCall("expOfIntegratedIntensityCorrelation"&amp;AE104, $T$54, "getExpOfIntegratedIntensity", [2]!obMake("", "int", AE104))</f>
        <v>expOfIntegratedIntensityCorrelation89 
[7509]</v>
      </c>
      <c r="AZ104" s="88">
        <f>[2]!obGet([2]!obCall("", AY104, "get",$AV$10))</f>
        <v>1.0897993466189424</v>
      </c>
      <c r="BA104" s="18"/>
      <c r="BB104" s="88" t="str">
        <f>[2]!obCall("intensityLando"&amp;AE104, $W$53, "getIntensity", [2]!obMake("", "int", AE104))</f>
        <v>intensityLando89 
[5578]</v>
      </c>
      <c r="BC104" s="88">
        <f>[2]!obGet([2]!obCall("", BB104, "get",$AV$10))</f>
        <v>0.10771741880251823</v>
      </c>
      <c r="BD104" s="51"/>
      <c r="BE104" s="88" t="str">
        <f>[2]!obCall("expOfIntegratedIntensityLando"&amp;AE104, $W$53, "getExpOfIntegratedIntensity", [2]!obMake("", "int", AE104))</f>
        <v>expOfIntegratedIntensityLando89 
[5836]</v>
      </c>
      <c r="BF104" s="88">
        <f>[2]!obGet([2]!obCall("", BE104, "get",$AV$10))</f>
        <v>1.8550802708732028</v>
      </c>
      <c r="BG104" s="19"/>
    </row>
    <row r="105" spans="1:59" x14ac:dyDescent="0.3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7"/>
      <c r="L105" s="54">
        <v>0.05</v>
      </c>
      <c r="M105" s="55">
        <v>0.03</v>
      </c>
      <c r="N105" s="51"/>
      <c r="O105" s="18"/>
      <c r="P105" s="18"/>
      <c r="Q105" s="19"/>
      <c r="U105" s="13"/>
      <c r="V105" s="13"/>
      <c r="W105" s="13"/>
      <c r="X105" s="13"/>
      <c r="Y105" s="13"/>
      <c r="AD105" s="17"/>
      <c r="AE105" s="88">
        <v>90</v>
      </c>
      <c r="AF105" s="88">
        <f>[2]!obGet([2]!obCall("",$AE$10, "getTime",[2]!obMake("", "int", AE105)))</f>
        <v>9</v>
      </c>
      <c r="AG105" s="51"/>
      <c r="AH105" s="88" t="str">
        <f>[2]!obCall("underlyingModelFromNPVAndDefault"&amp;AE105, $AH$10, "getUnderlying",  [2]!obMake("", "int", AE105), [2]!obMake("","int", 0))</f>
        <v>underlyingModelFromNPVAndDefault90 
[8258]</v>
      </c>
      <c r="AI105" s="88">
        <f>[2]!obGet([2]!obCall("",AH105,"get", $AV$10))</f>
        <v>-0.24638902845715804</v>
      </c>
      <c r="AJ105" s="51"/>
      <c r="AK105" s="88" t="str">
        <f>[2]!obCall("numeraireFromNPVAndDefaultCorr"&amp;AE105, $T$54, "getNumeraire",  [2]!obMake("", "int", AE105))</f>
        <v>numeraireFromNPVAndDefaultCorr90 
[6479]</v>
      </c>
      <c r="AL105" s="88">
        <f>[2]!obGet([2]!obCall("",AK105,"get", $AV$10))</f>
        <v>0.39876043020100482</v>
      </c>
      <c r="AM105" s="18"/>
      <c r="AN105" s="88" t="str">
        <f>[2]!obCall("zcbondFairPrice"&amp;AE105, $AN$10, "getZeroCouponBond", [2]!obMake("", "double",AF105), [2]!obMake("", "double", $AF$115))</f>
        <v>zcbondFairPrice90 
[8819]</v>
      </c>
      <c r="AO105" s="88">
        <f>[2]!obGet([2]!obCall("", AN105, "get",$AV$10))</f>
        <v>1.2165715656913711</v>
      </c>
      <c r="AP105" s="51"/>
      <c r="AQ105" s="88" t="str">
        <f>[2]!obCall("couponBondPrice"&amp;AE105,  $AH$10,"getFairValue", [2]!obMake("","int",AE105) )</f>
        <v>couponBondPrice90 
[7055]</v>
      </c>
      <c r="AR105" s="88">
        <f>[2]!obGet([2]!obCall("",  AQ105,"get", $AV$10))</f>
        <v>3.4331431313827423</v>
      </c>
      <c r="AS105" s="51"/>
      <c r="AT105" s="88">
        <f t="shared" si="1"/>
        <v>8.6095381371019784</v>
      </c>
      <c r="AU105" s="18"/>
      <c r="AV105" s="88" t="str">
        <f>[2]!obCall("intensityCorrelation"&amp;AE105, $T$54, "getIntensity", [2]!obMake("", "int", AE105))</f>
        <v>intensityCorrelation90 
[6647]</v>
      </c>
      <c r="AW105" s="88">
        <f>[2]!obGet([2]!obCall("", AV105, "get",$AV$10))</f>
        <v>1.5544589244578862E-2</v>
      </c>
      <c r="AX105" s="51"/>
      <c r="AY105" s="88" t="str">
        <f>[2]!obCall("expOfIntegratedIntensityCorrelation"&amp;AE105, $T$54, "getExpOfIntegratedIntensity", [2]!obMake("", "int", AE105))</f>
        <v>expOfIntegratedIntensityCorrelation90 
[7685]</v>
      </c>
      <c r="AZ105" s="88">
        <f>[2]!obGet([2]!obCall("", AY105, "get",$AV$10))</f>
        <v>1.0914670085074147</v>
      </c>
      <c r="BA105" s="18"/>
      <c r="BB105" s="88" t="str">
        <f>[2]!obCall("intensityLando"&amp;AE105, $W$53, "getIntensity", [2]!obMake("", "int", AE105))</f>
        <v>intensityLando90 
[5694]</v>
      </c>
      <c r="BC105" s="88">
        <f>[2]!obGet([2]!obCall("", BB105, "get",$AV$10))</f>
        <v>0.11905426713999573</v>
      </c>
      <c r="BD105" s="51"/>
      <c r="BE105" s="88" t="str">
        <f>[2]!obCall("expOfIntegratedIntensityLando"&amp;AE105, $W$53, "getExpOfIntegratedIntensity", [2]!obMake("", "int", AE105))</f>
        <v>expOfIntegratedIntensityLando90 
[5584]</v>
      </c>
      <c r="BF105" s="88">
        <f>[2]!obGet([2]!obCall("", BE105, "get",$AV$10))</f>
        <v>1.8762339546838347</v>
      </c>
      <c r="BG105" s="19"/>
    </row>
    <row r="106" spans="1:59" x14ac:dyDescent="0.3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7"/>
      <c r="L106" s="54">
        <v>0.05</v>
      </c>
      <c r="M106" s="55">
        <v>0.03</v>
      </c>
      <c r="N106" s="51"/>
      <c r="O106" s="18"/>
      <c r="P106" s="18"/>
      <c r="Q106" s="19"/>
      <c r="U106" s="13"/>
      <c r="V106" s="13"/>
      <c r="W106" s="13"/>
      <c r="X106" s="13"/>
      <c r="Y106" s="13"/>
      <c r="AD106" s="17"/>
      <c r="AE106" s="88">
        <v>91</v>
      </c>
      <c r="AF106" s="88">
        <f>[2]!obGet([2]!obCall("",$AE$10, "getTime",[2]!obMake("", "int", AE106)))</f>
        <v>9.1</v>
      </c>
      <c r="AG106" s="51"/>
      <c r="AH106" s="88" t="str">
        <f>[2]!obCall("underlyingModelFromNPVAndDefault"&amp;AE106, $AH$10, "getUnderlying",  [2]!obMake("", "int", AE106), [2]!obMake("","int", 0))</f>
        <v>underlyingModelFromNPVAndDefault91 
[8092]</v>
      </c>
      <c r="AI106" s="88">
        <f>[2]!obGet([2]!obCall("",AH106,"get", $AV$10))</f>
        <v>-0.26132913031090416</v>
      </c>
      <c r="AJ106" s="51"/>
      <c r="AK106" s="88" t="str">
        <f>[2]!obCall("numeraireFromNPVAndDefaultCorr"&amp;AE106, $T$54, "getNumeraire",  [2]!obMake("", "int", AE106))</f>
        <v>numeraireFromNPVAndDefaultCorr91 
[7585]</v>
      </c>
      <c r="AL106" s="88">
        <f>[2]!obGet([2]!obCall("",AK106,"get", $AV$10))</f>
        <v>0.39053555884747876</v>
      </c>
      <c r="AM106" s="18"/>
      <c r="AN106" s="88" t="str">
        <f>[2]!obCall("zcbondFairPrice"&amp;AE106, $AN$10, "getZeroCouponBond", [2]!obMake("", "double",AF106), [2]!obMake("", "double", $AF$115))</f>
        <v>zcbondFairPrice91 
[8594]</v>
      </c>
      <c r="AO106" s="88">
        <f>[2]!obGet([2]!obCall("", AN106, "get",$AV$10))</f>
        <v>1.2091509808765502</v>
      </c>
      <c r="AP106" s="51"/>
      <c r="AQ106" s="88" t="str">
        <f>[2]!obCall("couponBondPrice"&amp;AE106,  $AH$10,"getFairValue", [2]!obMake("","int",AE106) )</f>
        <v>couponBondPrice91 
[7953]</v>
      </c>
      <c r="AR106" s="88">
        <f>[2]!obGet([2]!obCall("",  AQ106,"get", $AV$10))</f>
        <v>2.4183019617531003</v>
      </c>
      <c r="AS106" s="51"/>
      <c r="AT106" s="88">
        <f t="shared" si="1"/>
        <v>6.1922708623251213</v>
      </c>
      <c r="AU106" s="18"/>
      <c r="AV106" s="88" t="str">
        <f>[2]!obCall("intensityCorrelation"&amp;AE106, $T$54, "getIntensity", [2]!obMake("", "int", AE106))</f>
        <v>intensityCorrelation91 
[7480]</v>
      </c>
      <c r="AW106" s="88">
        <f>[2]!obGet([2]!obCall("", AV106, "get",$AV$10))</f>
        <v>1.6868857133495448E-2</v>
      </c>
      <c r="AX106" s="51"/>
      <c r="AY106" s="88" t="str">
        <f>[2]!obCall("expOfIntegratedIntensityCorrelation"&amp;AE106, $T$54, "getExpOfIntegratedIntensity", [2]!obMake("", "int", AE106))</f>
        <v>expOfIntegratedIntensityCorrelation91 
[7495]</v>
      </c>
      <c r="AZ106" s="88">
        <f>[2]!obGet([2]!obCall("", AY106, "get",$AV$10))</f>
        <v>1.0932373530618107</v>
      </c>
      <c r="BA106" s="18"/>
      <c r="BB106" s="88" t="str">
        <f>[2]!obCall("intensityLando"&amp;AE106, $W$53, "getIntensity", [2]!obMake("", "int", AE106))</f>
        <v>intensityLando91 
[5814]</v>
      </c>
      <c r="BC106" s="88">
        <f>[2]!obGet([2]!obCall("", BB106, "get",$AV$10))</f>
        <v>0.11654382032255803</v>
      </c>
      <c r="BD106" s="51"/>
      <c r="BE106" s="88" t="str">
        <f>[2]!obCall("expOfIntegratedIntensityLando"&amp;AE106, $W$53, "getExpOfIntegratedIntensity", [2]!obMake("", "int", AE106))</f>
        <v>expOfIntegratedIntensityLando91 
[5514]</v>
      </c>
      <c r="BF106" s="88">
        <f>[2]!obGet([2]!obCall("", BE106, "get",$AV$10))</f>
        <v>1.8984665028038792</v>
      </c>
      <c r="BG106" s="19"/>
    </row>
    <row r="107" spans="1:59" x14ac:dyDescent="0.3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7"/>
      <c r="L107" s="54">
        <v>0.05</v>
      </c>
      <c r="M107" s="55">
        <v>0.03</v>
      </c>
      <c r="N107" s="51"/>
      <c r="O107" s="18"/>
      <c r="P107" s="18"/>
      <c r="Q107" s="19"/>
      <c r="U107" s="13"/>
      <c r="V107" s="13"/>
      <c r="W107" s="13"/>
      <c r="X107" s="13"/>
      <c r="Y107" s="13"/>
      <c r="AD107" s="17"/>
      <c r="AE107" s="88">
        <v>92</v>
      </c>
      <c r="AF107" s="88">
        <f>[2]!obGet([2]!obCall("",$AE$10, "getTime",[2]!obMake("", "int", AE107)))</f>
        <v>9.1999999999999993</v>
      </c>
      <c r="AG107" s="51"/>
      <c r="AH107" s="88" t="str">
        <f>[2]!obCall("underlyingModelFromNPVAndDefault"&amp;AE107, $AH$10, "getUnderlying",  [2]!obMake("", "int", AE107), [2]!obMake("","int", 0))</f>
        <v>underlyingModelFromNPVAndDefault92 
[7961]</v>
      </c>
      <c r="AI107" s="88">
        <f>[2]!obGet([2]!obCall("",AH107,"get", $AV$10))</f>
        <v>-0.25925725852196602</v>
      </c>
      <c r="AJ107" s="51"/>
      <c r="AK107" s="88" t="str">
        <f>[2]!obCall("numeraireFromNPVAndDefaultCorr"&amp;AE107, $T$54, "getNumeraire",  [2]!obMake("", "int", AE107))</f>
        <v>numeraireFromNPVAndDefaultCorr92 
[6772]</v>
      </c>
      <c r="AL107" s="88">
        <f>[2]!obGet([2]!obCall("",AK107,"get", $AV$10))</f>
        <v>0.38215683774077158</v>
      </c>
      <c r="AM107" s="18"/>
      <c r="AN107" s="88" t="str">
        <f>[2]!obCall("zcbondFairPrice"&amp;AE107, $AN$10, "getZeroCouponBond", [2]!obMake("", "double",AF107), [2]!obMake("", "double", $AF$115))</f>
        <v>zcbondFairPrice92 
[8770]</v>
      </c>
      <c r="AO107" s="88">
        <f>[2]!obGet([2]!obCall("", AN107, "get",$AV$10))</f>
        <v>1.1823730817553477</v>
      </c>
      <c r="AP107" s="51"/>
      <c r="AQ107" s="88" t="str">
        <f>[2]!obCall("couponBondPrice"&amp;AE107,  $AH$10,"getFairValue", [2]!obMake("","int",AE107) )</f>
        <v>couponBondPrice92 
[7726]</v>
      </c>
      <c r="AR107" s="88">
        <f>[2]!obGet([2]!obCall("",  AQ107,"get", $AV$10))</f>
        <v>2.3647461635106954</v>
      </c>
      <c r="AS107" s="51"/>
      <c r="AT107" s="88">
        <f t="shared" si="1"/>
        <v>6.1878944191881073</v>
      </c>
      <c r="AU107" s="18"/>
      <c r="AV107" s="88" t="str">
        <f>[2]!obCall("intensityCorrelation"&amp;AE107, $T$54, "getIntensity", [2]!obMake("", "int", AE107))</f>
        <v>intensityCorrelation92 
[7441]</v>
      </c>
      <c r="AW107" s="88">
        <f>[2]!obGet([2]!obCall("", AV107, "get",$AV$10))</f>
        <v>1.6168198424320022E-2</v>
      </c>
      <c r="AX107" s="51"/>
      <c r="AY107" s="88" t="str">
        <f>[2]!obCall("expOfIntegratedIntensityCorrelation"&amp;AE107, $T$54, "getExpOfIntegratedIntensity", [2]!obMake("", "int", AE107))</f>
        <v>expOfIntegratedIntensityCorrelation92 
[7118]</v>
      </c>
      <c r="AZ107" s="88">
        <f>[2]!obGet([2]!obCall("", AY107, "get",$AV$10))</f>
        <v>1.0950447125552936</v>
      </c>
      <c r="BA107" s="18"/>
      <c r="BB107" s="88" t="str">
        <f>[2]!obCall("intensityLando"&amp;AE107, $W$53, "getIntensity", [2]!obMake("", "int", AE107))</f>
        <v>intensityLando92 
[5510]</v>
      </c>
      <c r="BC107" s="88">
        <f>[2]!obGet([2]!obCall("", BB107, "get",$AV$10))</f>
        <v>0.11267595289762827</v>
      </c>
      <c r="BD107" s="51"/>
      <c r="BE107" s="88" t="str">
        <f>[2]!obCall("expOfIntegratedIntensityLando"&amp;AE107, $W$53, "getExpOfIntegratedIntensity", [2]!obMake("", "int", AE107))</f>
        <v>expOfIntegratedIntensityLando92 
[5684]</v>
      </c>
      <c r="BF107" s="88">
        <f>[2]!obGet([2]!obCall("", BE107, "get",$AV$10))</f>
        <v>1.9203499694070976</v>
      </c>
      <c r="BG107" s="19"/>
    </row>
    <row r="108" spans="1:59" x14ac:dyDescent="0.3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7"/>
      <c r="L108" s="54">
        <v>0.05</v>
      </c>
      <c r="M108" s="55">
        <v>0.03</v>
      </c>
      <c r="N108" s="51"/>
      <c r="O108" s="18"/>
      <c r="P108" s="18"/>
      <c r="Q108" s="19"/>
      <c r="U108" s="13"/>
      <c r="V108" s="13"/>
      <c r="W108" s="13"/>
      <c r="X108" s="13"/>
      <c r="Y108" s="13"/>
      <c r="AD108" s="17"/>
      <c r="AE108" s="88">
        <v>93</v>
      </c>
      <c r="AF108" s="88">
        <f>[2]!obGet([2]!obCall("",$AE$10, "getTime",[2]!obMake("", "int", AE108)))</f>
        <v>9.2999999999999989</v>
      </c>
      <c r="AG108" s="51"/>
      <c r="AH108" s="88" t="str">
        <f>[2]!obCall("underlyingModelFromNPVAndDefault"&amp;AE108, $AH$10, "getUnderlying",  [2]!obMake("", "int", AE108), [2]!obMake("","int", 0))</f>
        <v>underlyingModelFromNPVAndDefault93 
[8068]</v>
      </c>
      <c r="AI108" s="88">
        <f>[2]!obGet([2]!obCall("",AH108,"get", $AV$10))</f>
        <v>-0.26850349433349863</v>
      </c>
      <c r="AJ108" s="51"/>
      <c r="AK108" s="88" t="str">
        <f>[2]!obCall("numeraireFromNPVAndDefaultCorr"&amp;AE108, $T$54, "getNumeraire",  [2]!obMake("", "int", AE108))</f>
        <v>numeraireFromNPVAndDefaultCorr93 
[6844]</v>
      </c>
      <c r="AL108" s="88">
        <f>[2]!obGet([2]!obCall("",AK108,"get", $AV$10))</f>
        <v>0.37383319534043435</v>
      </c>
      <c r="AM108" s="18"/>
      <c r="AN108" s="88" t="str">
        <f>[2]!obCall("zcbondFairPrice"&amp;AE108, $AN$10, "getZeroCouponBond", [2]!obMake("", "double",AF108), [2]!obMake("", "double", $AF$115))</f>
        <v>zcbondFairPrice93 
[8410]</v>
      </c>
      <c r="AO108" s="88">
        <f>[2]!obGet([2]!obCall("", AN108, "get",$AV$10))</f>
        <v>1.1655964473387737</v>
      </c>
      <c r="AP108" s="51"/>
      <c r="AQ108" s="88" t="str">
        <f>[2]!obCall("couponBondPrice"&amp;AE108,  $AH$10,"getFairValue", [2]!obMake("","int",AE108) )</f>
        <v>couponBondPrice93 
[7175]</v>
      </c>
      <c r="AR108" s="88">
        <f>[2]!obGet([2]!obCall("",  AQ108,"get", $AV$10))</f>
        <v>2.3311928946775473</v>
      </c>
      <c r="AS108" s="51"/>
      <c r="AT108" s="88">
        <f t="shared" si="1"/>
        <v>6.2359173121440614</v>
      </c>
      <c r="AU108" s="18"/>
      <c r="AV108" s="88" t="str">
        <f>[2]!obCall("intensityCorrelation"&amp;AE108, $T$54, "getIntensity", [2]!obMake("", "int", AE108))</f>
        <v>intensityCorrelation93 
[6515]</v>
      </c>
      <c r="AW108" s="88">
        <f>[2]!obGet([2]!obCall("", AV108, "get",$AV$10))</f>
        <v>1.6685599075893946E-2</v>
      </c>
      <c r="AX108" s="51"/>
      <c r="AY108" s="88" t="str">
        <f>[2]!obCall("expOfIntegratedIntensityCorrelation"&amp;AE108, $T$54, "getExpOfIntegratedIntensity", [2]!obMake("", "int", AE108))</f>
        <v>expOfIntegratedIntensityCorrelation93 
[6616]</v>
      </c>
      <c r="AZ108" s="88">
        <f>[2]!obGet([2]!obCall("", AY108, "get",$AV$10))</f>
        <v>1.0968450096773881</v>
      </c>
      <c r="BA108" s="18"/>
      <c r="BB108" s="88" t="str">
        <f>[2]!obCall("intensityLando"&amp;AE108, $W$53, "getIntensity", [2]!obMake("", "int", AE108))</f>
        <v>intensityLando93 
[5800]</v>
      </c>
      <c r="BC108" s="88">
        <f>[2]!obGet([2]!obCall("", BB108, "get",$AV$10))</f>
        <v>0.12106136966654635</v>
      </c>
      <c r="BD108" s="51"/>
      <c r="BE108" s="88" t="str">
        <f>[2]!obCall("expOfIntegratedIntensityLando"&amp;AE108, $W$53, "getExpOfIntegratedIntensity", [2]!obMake("", "int", AE108))</f>
        <v>expOfIntegratedIntensityLando93 
[5874]</v>
      </c>
      <c r="BF108" s="88">
        <f>[2]!obGet([2]!obCall("", BE108, "get",$AV$10))</f>
        <v>1.942924498226458</v>
      </c>
      <c r="BG108" s="19"/>
    </row>
    <row r="109" spans="1:59" x14ac:dyDescent="0.3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7"/>
      <c r="L109" s="54">
        <v>0.05</v>
      </c>
      <c r="M109" s="55">
        <v>0.03</v>
      </c>
      <c r="N109" s="51"/>
      <c r="O109" s="18"/>
      <c r="P109" s="18"/>
      <c r="Q109" s="19"/>
      <c r="U109" s="13"/>
      <c r="V109" s="13"/>
      <c r="W109" s="13"/>
      <c r="X109" s="13"/>
      <c r="Y109" s="13"/>
      <c r="AD109" s="17"/>
      <c r="AE109" s="88">
        <v>94</v>
      </c>
      <c r="AF109" s="88">
        <f>[2]!obGet([2]!obCall("",$AE$10, "getTime",[2]!obMake("", "int", AE109)))</f>
        <v>9.4</v>
      </c>
      <c r="AG109" s="51"/>
      <c r="AH109" s="88" t="str">
        <f>[2]!obCall("underlyingModelFromNPVAndDefault"&amp;AE109, $AH$10, "getUnderlying",  [2]!obMake("", "int", AE109), [2]!obMake("","int", 0))</f>
        <v>underlyingModelFromNPVAndDefault94 
[7058]</v>
      </c>
      <c r="AI109" s="88">
        <f>[2]!obGet([2]!obCall("",AH109,"get", $AV$10))</f>
        <v>-0.26636847826199428</v>
      </c>
      <c r="AJ109" s="51"/>
      <c r="AK109" s="88" t="str">
        <f>[2]!obCall("numeraireFromNPVAndDefaultCorr"&amp;AE109, $T$54, "getNumeraire",  [2]!obMake("", "int", AE109))</f>
        <v>numeraireFromNPVAndDefaultCorr94 
[6674]</v>
      </c>
      <c r="AL109" s="88">
        <f>[2]!obGet([2]!obCall("",AK109,"get", $AV$10))</f>
        <v>0.36555608736126266</v>
      </c>
      <c r="AM109" s="18"/>
      <c r="AN109" s="88" t="str">
        <f>[2]!obCall("zcbondFairPrice"&amp;AE109, $AN$10, "getZeroCouponBond", [2]!obMake("", "double",AF109), [2]!obMake("", "double", $AF$115))</f>
        <v>zcbondFairPrice94 
[8930]</v>
      </c>
      <c r="AO109" s="88">
        <f>[2]!obGet([2]!obCall("", AN109, "get",$AV$10))</f>
        <v>1.1392204748597348</v>
      </c>
      <c r="AP109" s="51"/>
      <c r="AQ109" s="88" t="str">
        <f>[2]!obCall("couponBondPrice"&amp;AE109,  $AH$10,"getFairValue", [2]!obMake("","int",AE109) )</f>
        <v>couponBondPrice94 
[7872]</v>
      </c>
      <c r="AR109" s="88">
        <f>[2]!obGet([2]!obCall("",  AQ109,"get", $AV$10))</f>
        <v>2.2784409497194695</v>
      </c>
      <c r="AS109" s="51"/>
      <c r="AT109" s="88">
        <f t="shared" si="1"/>
        <v>6.2328081202701702</v>
      </c>
      <c r="AU109" s="18"/>
      <c r="AV109" s="88" t="str">
        <f>[2]!obCall("intensityCorrelation"&amp;AE109, $T$54, "getIntensity", [2]!obMake("", "int", AE109))</f>
        <v>intensityCorrelation94 
[7691]</v>
      </c>
      <c r="AW109" s="88">
        <f>[2]!obGet([2]!obCall("", AV109, "get",$AV$10))</f>
        <v>1.6417725479112317E-2</v>
      </c>
      <c r="AX109" s="51"/>
      <c r="AY109" s="88" t="str">
        <f>[2]!obCall("expOfIntegratedIntensityCorrelation"&amp;AE109, $T$54, "getExpOfIntegratedIntensity", [2]!obMake("", "int", AE109))</f>
        <v>expOfIntegratedIntensityCorrelation94 
[7276]</v>
      </c>
      <c r="AZ109" s="88">
        <f>[2]!obGet([2]!obCall("", AY109, "get",$AV$10))</f>
        <v>1.098661973768474</v>
      </c>
      <c r="BA109" s="18"/>
      <c r="BB109" s="88" t="str">
        <f>[2]!obCall("intensityLando"&amp;AE109, $W$53, "getIntensity", [2]!obMake("", "int", AE109))</f>
        <v>intensityLando94 
[5628]</v>
      </c>
      <c r="BC109" s="88">
        <f>[2]!obGet([2]!obCall("", BB109, "get",$AV$10))</f>
        <v>0.13853248906960039</v>
      </c>
      <c r="BD109" s="51"/>
      <c r="BE109" s="88" t="str">
        <f>[2]!obCall("expOfIntegratedIntensityLando"&amp;AE109, $W$53, "getExpOfIntegratedIntensity", [2]!obMake("", "int", AE109))</f>
        <v>expOfIntegratedIntensityLando94 
[5758]</v>
      </c>
      <c r="BF109" s="88">
        <f>[2]!obGet([2]!obCall("", BE109, "get",$AV$10))</f>
        <v>1.9683074366265321</v>
      </c>
      <c r="BG109" s="19"/>
    </row>
    <row r="110" spans="1:59" x14ac:dyDescent="0.3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7"/>
      <c r="L110" s="54">
        <v>0.05</v>
      </c>
      <c r="M110" s="55">
        <v>0.03</v>
      </c>
      <c r="N110" s="51"/>
      <c r="O110" s="18"/>
      <c r="P110" s="18"/>
      <c r="Q110" s="19"/>
      <c r="U110" s="13"/>
      <c r="V110" s="13"/>
      <c r="W110" s="13"/>
      <c r="X110" s="13"/>
      <c r="Y110" s="13"/>
      <c r="AD110" s="17"/>
      <c r="AE110" s="88">
        <v>95</v>
      </c>
      <c r="AF110" s="88">
        <f>[2]!obGet([2]!obCall("",$AE$10, "getTime",[2]!obMake("", "int", AE110)))</f>
        <v>9.5</v>
      </c>
      <c r="AG110" s="51"/>
      <c r="AH110" s="88" t="str">
        <f>[2]!obCall("underlyingModelFromNPVAndDefault"&amp;AE110, $AH$10, "getUnderlying",  [2]!obMake("", "int", AE110), [2]!obMake("","int", 0))</f>
        <v>underlyingModelFromNPVAndDefault95 
[7746]</v>
      </c>
      <c r="AI110" s="88">
        <f>[2]!obGet([2]!obCall("",AH110,"get", $AV$10))</f>
        <v>-0.26294751195897159</v>
      </c>
      <c r="AJ110" s="51"/>
      <c r="AK110" s="88" t="str">
        <f>[2]!obCall("numeraireFromNPVAndDefaultCorr"&amp;AE110, $T$54, "getNumeraire",  [2]!obMake("", "int", AE110))</f>
        <v>numeraireFromNPVAndDefaultCorr95 
[6539]</v>
      </c>
      <c r="AL110" s="88">
        <f>[2]!obGet([2]!obCall("",AK110,"get", $AV$10))</f>
        <v>0.35762635552237665</v>
      </c>
      <c r="AM110" s="18"/>
      <c r="AN110" s="88" t="str">
        <f>[2]!obCall("zcbondFairPrice"&amp;AE110, $AN$10, "getZeroCouponBond", [2]!obMake("", "double",AF110), [2]!obMake("", "double", $AF$115))</f>
        <v>zcbondFairPrice95 
[8915]</v>
      </c>
      <c r="AO110" s="88">
        <f>[2]!obGet([2]!obCall("", AN110, "get",$AV$10))</f>
        <v>1.1131006718138847</v>
      </c>
      <c r="AP110" s="51"/>
      <c r="AQ110" s="88" t="str">
        <f>[2]!obCall("couponBondPrice"&amp;AE110,  $AH$10,"getFairValue", [2]!obMake("","int",AE110) )</f>
        <v>couponBondPrice95 
[7705]</v>
      </c>
      <c r="AR110" s="88">
        <f>[2]!obGet([2]!obCall("",  AQ110,"get", $AV$10))</f>
        <v>2.2262013436277694</v>
      </c>
      <c r="AS110" s="51"/>
      <c r="AT110" s="88">
        <f t="shared" si="1"/>
        <v>6.2249364714074495</v>
      </c>
      <c r="AU110" s="18"/>
      <c r="AV110" s="88" t="str">
        <f>[2]!obCall("intensityCorrelation"&amp;AE110, $T$54, "getIntensity", [2]!obMake("", "int", AE110))</f>
        <v>intensityCorrelation95 
[7405]</v>
      </c>
      <c r="AW110" s="88">
        <f>[2]!obGet([2]!obCall("", AV110, "get",$AV$10))</f>
        <v>1.6056506979101187E-2</v>
      </c>
      <c r="AX110" s="51"/>
      <c r="AY110" s="88" t="str">
        <f>[2]!obCall("expOfIntegratedIntensityCorrelation"&amp;AE110, $T$54, "getExpOfIntegratedIntensity", [2]!obMake("", "int", AE110))</f>
        <v>expOfIntegratedIntensityCorrelation95 
[7565]</v>
      </c>
      <c r="AZ110" s="88">
        <f>[2]!obGet([2]!obCall("", AY110, "get",$AV$10))</f>
        <v>1.1004473330469884</v>
      </c>
      <c r="BA110" s="18"/>
      <c r="BB110" s="88" t="str">
        <f>[2]!obCall("intensityLando"&amp;AE110, $W$53, "getIntensity", [2]!obMake("", "int", AE110))</f>
        <v>intensityLando95 
[5756]</v>
      </c>
      <c r="BC110" s="88">
        <f>[2]!obGet([2]!obCall("", BB110, "get",$AV$10))</f>
        <v>0.13690151533395206</v>
      </c>
      <c r="BD110" s="51"/>
      <c r="BE110" s="88" t="str">
        <f>[2]!obCall("expOfIntegratedIntensityLando"&amp;AE110, $W$53, "getExpOfIntegratedIntensity", [2]!obMake("", "int", AE110))</f>
        <v>expOfIntegratedIntensityLando95 
[5582]</v>
      </c>
      <c r="BF110" s="88">
        <f>[2]!obGet([2]!obCall("", BE110, "get",$AV$10))</f>
        <v>1.9956018907177455</v>
      </c>
      <c r="BG110" s="19"/>
    </row>
    <row r="111" spans="1:59" x14ac:dyDescent="0.3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7"/>
      <c r="L111" s="54">
        <v>0.05</v>
      </c>
      <c r="M111" s="55">
        <v>0.03</v>
      </c>
      <c r="N111" s="51"/>
      <c r="O111" s="18"/>
      <c r="P111" s="18"/>
      <c r="Q111" s="19"/>
      <c r="U111" s="13"/>
      <c r="V111" s="13"/>
      <c r="W111" s="13"/>
      <c r="X111" s="13"/>
      <c r="Y111" s="13"/>
      <c r="AD111" s="17"/>
      <c r="AE111" s="88">
        <v>96</v>
      </c>
      <c r="AF111" s="88">
        <f>[2]!obGet([2]!obCall("",$AE$10, "getTime",[2]!obMake("", "int", AE111)))</f>
        <v>9.6</v>
      </c>
      <c r="AG111" s="51"/>
      <c r="AH111" s="88" t="str">
        <f>[2]!obCall("underlyingModelFromNPVAndDefault"&amp;AE111, $AH$10, "getUnderlying",  [2]!obMake("", "int", AE111), [2]!obMake("","int", 0))</f>
        <v>underlyingModelFromNPVAndDefault96 
[7719]</v>
      </c>
      <c r="AI111" s="88">
        <f>[2]!obGet([2]!obCall("",AH111,"get", $AV$10))</f>
        <v>-0.24670863387246397</v>
      </c>
      <c r="AJ111" s="51"/>
      <c r="AK111" s="88" t="str">
        <f>[2]!obCall("numeraireFromNPVAndDefaultCorr"&amp;AE111, $T$54, "getNumeraire",  [2]!obMake("", "int", AE111))</f>
        <v>numeraireFromNPVAndDefaultCorr96 
[7309]</v>
      </c>
      <c r="AL111" s="88">
        <f>[2]!obGet([2]!obCall("",AK111,"get", $AV$10))</f>
        <v>0.35027141373803622</v>
      </c>
      <c r="AM111" s="18"/>
      <c r="AN111" s="88" t="str">
        <f>[2]!obCall("zcbondFairPrice"&amp;AE111, $AN$10, "getZeroCouponBond", [2]!obMake("", "double",AF111), [2]!obMake("", "double", $AF$115))</f>
        <v>zcbondFairPrice96 
[8368]</v>
      </c>
      <c r="AO111" s="88">
        <f>[2]!obGet([2]!obCall("", AN111, "get",$AV$10))</f>
        <v>1.0827067292382471</v>
      </c>
      <c r="AP111" s="51"/>
      <c r="AQ111" s="88" t="str">
        <f>[2]!obCall("couponBondPrice"&amp;AE111,  $AH$10,"getFairValue", [2]!obMake("","int",AE111) )</f>
        <v>couponBondPrice96 
[8261]</v>
      </c>
      <c r="AR111" s="88">
        <f>[2]!obGet([2]!obCall("",  AQ111,"get", $AV$10))</f>
        <v>2.1654134584764941</v>
      </c>
      <c r="AS111" s="51"/>
      <c r="AT111" s="88">
        <f t="shared" si="1"/>
        <v>6.1821015747975965</v>
      </c>
      <c r="AU111" s="18"/>
      <c r="AV111" s="88" t="str">
        <f>[2]!obCall("intensityCorrelation"&amp;AE111, $T$54, "getIntensity", [2]!obMake("", "int", AE111))</f>
        <v>intensityCorrelation96 
[7573]</v>
      </c>
      <c r="AW111" s="88">
        <f>[2]!obGet([2]!obCall("", AV111, "get",$AV$10))</f>
        <v>1.543336294225222E-2</v>
      </c>
      <c r="AX111" s="51"/>
      <c r="AY111" s="88" t="str">
        <f>[2]!obCall("expOfIntegratedIntensityCorrelation"&amp;AE111, $T$54, "getExpOfIntegratedIntensity", [2]!obMake("", "int", AE111))</f>
        <v>expOfIntegratedIntensityCorrelation96 
[7547]</v>
      </c>
      <c r="AZ111" s="88">
        <f>[2]!obGet([2]!obCall("", AY111, "get",$AV$10))</f>
        <v>1.1021813449526474</v>
      </c>
      <c r="BA111" s="18"/>
      <c r="BB111" s="88" t="str">
        <f>[2]!obCall("intensityLando"&amp;AE111, $W$53, "getIntensity", [2]!obMake("", "int", AE111))</f>
        <v>intensityLando96 
[5742]</v>
      </c>
      <c r="BC111" s="88">
        <f>[2]!obGet([2]!obCall("", BB111, "get",$AV$10))</f>
        <v>0.14373728984383563</v>
      </c>
      <c r="BD111" s="51"/>
      <c r="BE111" s="88" t="str">
        <f>[2]!obCall("expOfIntegratedIntensityLando"&amp;AE111, $W$53, "getExpOfIntegratedIntensity", [2]!obMake("", "int", AE111))</f>
        <v>expOfIntegratedIntensityLando96 
[5662]</v>
      </c>
      <c r="BF111" s="88">
        <f>[2]!obGet([2]!obCall("", BE111, "get",$AV$10))</f>
        <v>2.0238014417412873</v>
      </c>
      <c r="BG111" s="19"/>
    </row>
    <row r="112" spans="1:59" x14ac:dyDescent="0.3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7"/>
      <c r="L112" s="54">
        <v>0.05</v>
      </c>
      <c r="M112" s="55">
        <v>0.03</v>
      </c>
      <c r="N112" s="51"/>
      <c r="O112" s="18"/>
      <c r="P112" s="18"/>
      <c r="Q112" s="19"/>
      <c r="U112" s="13"/>
      <c r="V112" s="13"/>
      <c r="W112" s="13"/>
      <c r="X112" s="13"/>
      <c r="Y112" s="13"/>
      <c r="AA112" s="10"/>
      <c r="AB112" s="10"/>
      <c r="AD112" s="17"/>
      <c r="AE112" s="88">
        <v>97</v>
      </c>
      <c r="AF112" s="88">
        <f>[2]!obGet([2]!obCall("",$AE$10, "getTime",[2]!obMake("", "int", AE112)))</f>
        <v>9.6999999999999993</v>
      </c>
      <c r="AG112" s="51"/>
      <c r="AH112" s="88" t="str">
        <f>[2]!obCall("underlyingModelFromNPVAndDefault"&amp;AE112, $AH$10, "getUnderlying",  [2]!obMake("", "int", AE112), [2]!obMake("","int", 0))</f>
        <v>underlyingModelFromNPVAndDefault97 
[8085]</v>
      </c>
      <c r="AI112" s="88">
        <f>[2]!obGet([2]!obCall("",AH112,"get", $AV$10))</f>
        <v>-0.2492804014579077</v>
      </c>
      <c r="AJ112" s="51"/>
      <c r="AK112" s="88" t="str">
        <f>[2]!obCall("numeraireFromNPVAndDefaultCorr"&amp;AE112, $T$54, "getNumeraire",  [2]!obMake("", "int", AE112))</f>
        <v>numeraireFromNPVAndDefaultCorr97 
[6828]</v>
      </c>
      <c r="AL112" s="88">
        <f>[2]!obGet([2]!obCall("",AK112,"get", $AV$10))</f>
        <v>0.34327700249210813</v>
      </c>
      <c r="AM112" s="18"/>
      <c r="AN112" s="88" t="str">
        <f>[2]!obCall("zcbondFairPrice"&amp;AE112, $AN$10, "getZeroCouponBond", [2]!obMake("", "double",AF112), [2]!obMake("", "double", $AF$115))</f>
        <v>zcbondFairPrice97 
[8805]</v>
      </c>
      <c r="AO112" s="88">
        <f>[2]!obGet([2]!obCall("", AN112, "get",$AV$10))</f>
        <v>1.0623515183327634</v>
      </c>
      <c r="AP112" s="51"/>
      <c r="AQ112" s="88" t="str">
        <f>[2]!obCall("couponBondPrice"&amp;AE112,  $AH$10,"getFairValue", [2]!obMake("","int",AE112) )</f>
        <v>couponBondPrice97 
[8271]</v>
      </c>
      <c r="AR112" s="88">
        <f>[2]!obGet([2]!obCall("",  AQ112,"get", $AV$10))</f>
        <v>2.1247030366655268</v>
      </c>
      <c r="AS112" s="51"/>
      <c r="AT112" s="88">
        <f t="shared" si="1"/>
        <v>6.1894709556442642</v>
      </c>
      <c r="AU112" s="18"/>
      <c r="AV112" s="88" t="str">
        <f>[2]!obCall("intensityCorrelation"&amp;AE112, $T$54, "getIntensity", [2]!obMake("", "int", AE112))</f>
        <v>intensityCorrelation97 
[7465]</v>
      </c>
      <c r="AW112" s="88">
        <f>[2]!obGet([2]!obCall("", AV112, "get",$AV$10))</f>
        <v>1.5564196115863158E-2</v>
      </c>
      <c r="AX112" s="51"/>
      <c r="AY112" s="88" t="str">
        <f>[2]!obCall("expOfIntegratedIntensityCorrelation"&amp;AE112, $T$54, "getExpOfIntegratedIntensity", [2]!obMake("", "int", AE112))</f>
        <v>expOfIntegratedIntensityCorrelation97 
[6938]</v>
      </c>
      <c r="AZ112" s="88">
        <f>[2]!obGet([2]!obCall("", AY112, "get",$AV$10))</f>
        <v>1.1038909159903072</v>
      </c>
      <c r="BA112" s="18"/>
      <c r="BB112" s="88" t="str">
        <f>[2]!obCall("intensityLando"&amp;AE112, $W$53, "getIntensity", [2]!obMake("", "int", AE112))</f>
        <v>intensityLando97 
[5516]</v>
      </c>
      <c r="BC112" s="88">
        <f>[2]!obGet([2]!obCall("", BB112, "get",$AV$10))</f>
        <v>0.14447514383431737</v>
      </c>
      <c r="BD112" s="51"/>
      <c r="BE112" s="88" t="str">
        <f>[2]!obCall("expOfIntegratedIntensityLando"&amp;AE112, $W$53, "getExpOfIntegratedIntensity", [2]!obMake("", "int", AE112))</f>
        <v>expOfIntegratedIntensityLando97 
[5606]</v>
      </c>
      <c r="BF112" s="88">
        <f>[2]!obGet([2]!obCall("", BE112, "get",$AV$10))</f>
        <v>2.0531768291247188</v>
      </c>
      <c r="BG112" s="19"/>
    </row>
    <row r="113" spans="1:59" x14ac:dyDescent="0.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7"/>
      <c r="L113" s="54">
        <v>0.05</v>
      </c>
      <c r="M113" s="55">
        <v>0.03</v>
      </c>
      <c r="N113" s="51"/>
      <c r="O113" s="18"/>
      <c r="P113" s="18"/>
      <c r="Q113" s="19"/>
      <c r="U113" s="13"/>
      <c r="V113" s="13"/>
      <c r="W113" s="13"/>
      <c r="X113" s="13"/>
      <c r="Y113" s="13"/>
      <c r="AA113" s="10"/>
      <c r="AB113" s="10"/>
      <c r="AD113" s="17"/>
      <c r="AE113" s="88">
        <v>98</v>
      </c>
      <c r="AF113" s="88">
        <f>[2]!obGet([2]!obCall("",$AE$10, "getTime",[2]!obMake("", "int", AE113)))</f>
        <v>9.7999999999999989</v>
      </c>
      <c r="AG113" s="51"/>
      <c r="AH113" s="88" t="str">
        <f>[2]!obCall("underlyingModelFromNPVAndDefault"&amp;AE113, $AH$10, "getUnderlying",  [2]!obMake("", "int", AE113), [2]!obMake("","int", 0))</f>
        <v>underlyingModelFromNPVAndDefault98 
[7869]</v>
      </c>
      <c r="AI113" s="88">
        <f>[2]!obGet([2]!obCall("",AH113,"get", $AV$10))</f>
        <v>-0.23992502971844701</v>
      </c>
      <c r="AJ113" s="51"/>
      <c r="AK113" s="88" t="str">
        <f>[2]!obCall("numeraireFromNPVAndDefaultCorr"&amp;AE113, $T$54, "getNumeraire",  [2]!obMake("", "int", AE113))</f>
        <v>numeraireFromNPVAndDefaultCorr98 
[6656]</v>
      </c>
      <c r="AL113" s="88">
        <f>[2]!obGet([2]!obCall("",AK113,"get", $AV$10))</f>
        <v>0.33656655273214942</v>
      </c>
      <c r="AM113" s="18"/>
      <c r="AN113" s="88" t="str">
        <f>[2]!obCall("zcbondFairPrice"&amp;AE113, $AN$10, "getZeroCouponBond", [2]!obMake("", "double",AF113), [2]!obMake("", "double", $AF$115))</f>
        <v>zcbondFairPrice98 
[8650]</v>
      </c>
      <c r="AO113" s="88">
        <f>[2]!obGet([2]!obCall("", AN113, "get",$AV$10))</f>
        <v>1.0392967915181568</v>
      </c>
      <c r="AP113" s="51"/>
      <c r="AQ113" s="88" t="str">
        <f>[2]!obCall("couponBondPrice"&amp;AE113,  $AH$10,"getFairValue", [2]!obMake("","int",AE113) )</f>
        <v>couponBondPrice98 
[8003]</v>
      </c>
      <c r="AR113" s="88">
        <f>[2]!obGet([2]!obCall("",  AQ113,"get", $AV$10))</f>
        <v>2.0785935830363136</v>
      </c>
      <c r="AS113" s="51"/>
      <c r="AT113" s="88">
        <f t="shared" si="1"/>
        <v>6.175876854556388</v>
      </c>
      <c r="AU113" s="18"/>
      <c r="AV113" s="88" t="str">
        <f>[2]!obCall("intensityCorrelation"&amp;AE113, $T$54, "getIntensity", [2]!obMake("", "int", AE113))</f>
        <v>intensityCorrelation98 
[6544]</v>
      </c>
      <c r="AW113" s="88">
        <f>[2]!obGet([2]!obCall("", AV113, "get",$AV$10))</f>
        <v>1.5078664603118241E-2</v>
      </c>
      <c r="AX113" s="51"/>
      <c r="AY113" s="88" t="str">
        <f>[2]!obCall("expOfIntegratedIntensityCorrelation"&amp;AE113, $T$54, "getExpOfIntegratedIntensity", [2]!obMake("", "int", AE113))</f>
        <v>expOfIntegratedIntensityCorrelation98 
[6935]</v>
      </c>
      <c r="AZ113" s="88">
        <f>[2]!obGet([2]!obCall("", AY113, "get",$AV$10))</f>
        <v>1.1055835311028053</v>
      </c>
      <c r="BA113" s="18"/>
      <c r="BB113" s="88" t="str">
        <f>[2]!obCall("intensityLando"&amp;AE113, $W$53, "getIntensity", [2]!obMake("", "int", AE113))</f>
        <v>intensityLando98 
[5552]</v>
      </c>
      <c r="BC113" s="88">
        <f>[2]!obGet([2]!obCall("", BB113, "get",$AV$10))</f>
        <v>0.1374926062744439</v>
      </c>
      <c r="BD113" s="51"/>
      <c r="BE113" s="88" t="str">
        <f>[2]!obCall("expOfIntegratedIntensityLando"&amp;AE113, $W$53, "getExpOfIntegratedIntensity", [2]!obMake("", "int", AE113))</f>
        <v>expOfIntegratedIntensityLando98 
[5492]</v>
      </c>
      <c r="BF113" s="88">
        <f>[2]!obGet([2]!obCall("", BE113, "get",$AV$10))</f>
        <v>2.0823283233545915</v>
      </c>
      <c r="BG113" s="19"/>
    </row>
    <row r="114" spans="1:59" x14ac:dyDescent="0.3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7"/>
      <c r="L114" s="54">
        <v>0.05</v>
      </c>
      <c r="M114" s="55">
        <v>0.03</v>
      </c>
      <c r="N114" s="51"/>
      <c r="O114" s="18"/>
      <c r="P114" s="18"/>
      <c r="Q114" s="19"/>
      <c r="U114" s="13"/>
      <c r="V114" s="13"/>
      <c r="W114" s="13"/>
      <c r="X114" s="13"/>
      <c r="Y114" s="13"/>
      <c r="AA114" s="10"/>
      <c r="AB114" s="10"/>
      <c r="AD114" s="17"/>
      <c r="AE114" s="88">
        <v>99</v>
      </c>
      <c r="AF114" s="88">
        <f>[2]!obGet([2]!obCall("",$AE$10, "getTime",[2]!obMake("", "int", AE114)))</f>
        <v>9.9</v>
      </c>
      <c r="AG114" s="51"/>
      <c r="AH114" s="88" t="str">
        <f>[2]!obCall("underlyingModelFromNPVAndDefault"&amp;AE114, $AH$10, "getUnderlying",  [2]!obMake("", "int", AE114), [2]!obMake("","int", 0))</f>
        <v>underlyingModelFromNPVAndDefault99 
[7939]</v>
      </c>
      <c r="AI114" s="88">
        <f>[2]!obGet([2]!obCall("",AH114,"get", $AV$10))</f>
        <v>-0.24941025308332929</v>
      </c>
      <c r="AJ114" s="51"/>
      <c r="AK114" s="88" t="str">
        <f>[2]!obCall("numeraireFromNPVAndDefaultCorr"&amp;AE114, $T$54, "getNumeraire",  [2]!obMake("", "int", AE114))</f>
        <v>numeraireFromNPVAndDefaultCorr99 
[7208]</v>
      </c>
      <c r="AL114" s="88">
        <f>[2]!obGet([2]!obCall("",AK114,"get", $AV$10))</f>
        <v>0.32993182811639316</v>
      </c>
      <c r="AM114" s="18"/>
      <c r="AN114" s="88" t="str">
        <f>[2]!obCall("zcbondFairPrice"&amp;AE114, $AN$10, "getZeroCouponBond", [2]!obMake("", "double",AF114), [2]!obMake("", "double", $AF$115))</f>
        <v>zcbondFairPrice99 
[8680]</v>
      </c>
      <c r="AO114" s="88">
        <f>[2]!obGet([2]!obCall("", AN114, "get",$AV$10))</f>
        <v>1.0204644412587185</v>
      </c>
      <c r="AP114" s="51"/>
      <c r="AQ114" s="88" t="str">
        <f>[2]!obCall("couponBondPrice"&amp;AE114,  $AH$10,"getFairValue", [2]!obMake("","int",AE114) )</f>
        <v>couponBondPrice99 
[7712]</v>
      </c>
      <c r="AR114" s="88">
        <f>[2]!obGet([2]!obCall("",  AQ114,"get", $AV$10))</f>
        <v>2.040928882517437</v>
      </c>
      <c r="AS114" s="51"/>
      <c r="AT114" s="88">
        <f t="shared" si="1"/>
        <v>6.1859108718587743</v>
      </c>
      <c r="AU114" s="18"/>
      <c r="AV114" s="88" t="str">
        <f>[2]!obCall("intensityCorrelation"&amp;AE114, $T$54, "getIntensity", [2]!obMake("", "int", AE114))</f>
        <v>intensityCorrelation99 
[6529]</v>
      </c>
      <c r="AW114" s="88">
        <f>[2]!obGet([2]!obCall("", AV114, "get",$AV$10))</f>
        <v>1.5603000238075256E-2</v>
      </c>
      <c r="AX114" s="51"/>
      <c r="AY114" s="88" t="str">
        <f>[2]!obCall("expOfIntegratedIntensityCorrelation"&amp;AE114, $T$54, "getExpOfIntegratedIntensity", [2]!obMake("", "int", AE114))</f>
        <v>expOfIntegratedIntensityCorrelation99 
[6819]</v>
      </c>
      <c r="AZ114" s="88">
        <f>[2]!obGet([2]!obCall("", AY114, "get",$AV$10))</f>
        <v>1.1072808898825151</v>
      </c>
      <c r="BA114" s="18"/>
      <c r="BB114" s="88" t="str">
        <f>[2]!obCall("intensityLando"&amp;AE114, $W$53, "getIntensity", [2]!obMake("", "int", AE114))</f>
        <v>intensityLando99 
[5522]</v>
      </c>
      <c r="BC114" s="88">
        <f>[2]!obGet([2]!obCall("", BB114, "get",$AV$10))</f>
        <v>0.13667173531309401</v>
      </c>
      <c r="BD114" s="51"/>
      <c r="BE114" s="88" t="str">
        <f>[2]!obCall("expOfIntegratedIntensityLando"&amp;AE114, $W$53, "getExpOfIntegratedIntensity", [2]!obMake("", "int", AE114))</f>
        <v>expOfIntegratedIntensityLando99 
[5544]</v>
      </c>
      <c r="BF114" s="88">
        <f>[2]!obGet([2]!obCall("", BE114, "get",$AV$10))</f>
        <v>2.1110698797086185</v>
      </c>
      <c r="BG114" s="19"/>
    </row>
    <row r="115" spans="1:59" x14ac:dyDescent="0.3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7"/>
      <c r="L115" s="54">
        <v>0.05</v>
      </c>
      <c r="M115" s="55">
        <v>0.03</v>
      </c>
      <c r="N115" s="51"/>
      <c r="O115" s="18"/>
      <c r="P115" s="18"/>
      <c r="Q115" s="19"/>
      <c r="U115" s="13"/>
      <c r="V115" s="13"/>
      <c r="W115" s="13"/>
      <c r="X115" s="13"/>
      <c r="Y115" s="13"/>
      <c r="AA115" s="10"/>
      <c r="AB115" s="10"/>
      <c r="AD115" s="17"/>
      <c r="AE115" s="88">
        <v>100</v>
      </c>
      <c r="AF115" s="88">
        <f>[2]!obGet([2]!obCall("",$AE$10, "getTime",[2]!obMake("", "int", AE115)))</f>
        <v>10</v>
      </c>
      <c r="AG115" s="51"/>
      <c r="AH115" s="88" t="str">
        <f>[2]!obCall("underlyingModelFromNPVAndDefault"&amp;AE115, $AH$10, "getUnderlying",  [2]!obMake("", "int", AE115), [2]!obMake("","int", 0))</f>
        <v>underlyingModelFromNPVAndDefault100 
[7957]</v>
      </c>
      <c r="AI115" s="88">
        <f>[2]!obGet([2]!obCall("",AH115,"get", $AV$10))</f>
        <v>-0.24824188956494445</v>
      </c>
      <c r="AJ115" s="51"/>
      <c r="AK115" s="88" t="str">
        <f>[2]!obCall("numeraireFromNPVAndDefaultCorr"&amp;AE115, $T$54, "getNumeraire",  [2]!obMake("", "int", AE115))</f>
        <v>numeraireFromNPVAndDefaultCorr100 
[6512]</v>
      </c>
      <c r="AL115" s="88">
        <f>[2]!obGet([2]!obCall("",AK115,"get", $AV$10))</f>
        <v>0.32337852862098526</v>
      </c>
      <c r="AM115" s="18"/>
      <c r="AN115" s="88" t="str">
        <f>[2]!obCall("zcbondFairPrice"&amp;AE115, $AN$10, "getZeroCouponBond", [2]!obMake("", "double",AF115), [2]!obMake("", "double", $AF$115))</f>
        <v>zcbondFairPrice100 
[8895]</v>
      </c>
      <c r="AO115" s="88">
        <f>[2]!obGet([2]!obCall("", AN115, "get",$AV$10))</f>
        <v>1</v>
      </c>
      <c r="AP115" s="51"/>
      <c r="AQ115" s="88" t="str">
        <f>[2]!obCall("couponBondPrice"&amp;AE115,  $AH$10,"getFairValue", [2]!obMake("","int",AE115) )</f>
        <v>couponBondPrice100 
[8188]</v>
      </c>
      <c r="AR115" s="88">
        <f>[2]!obGet([2]!obCall("",  AQ115,"get", $AV$10))</f>
        <v>2</v>
      </c>
      <c r="AS115" s="51"/>
      <c r="AT115" s="88">
        <f xml:space="preserve"> MAX( ($AL$15 * AR115/AL115 ), 0 )</f>
        <v>6.1847025172907921</v>
      </c>
      <c r="AU115" s="18"/>
      <c r="AV115" s="88" t="str">
        <f>[2]!obCall("intensityCorrelation"&amp;AE115, $T$54, "getIntensity", [2]!obMake("", "int", AE115))</f>
        <v>intensityCorrelation100 
[6787]</v>
      </c>
      <c r="AW115" s="88">
        <f>[2]!obGet([2]!obCall("", AV115, "get",$AV$10))</f>
        <v>1.5155987546178355E-2</v>
      </c>
      <c r="AX115" s="51"/>
      <c r="AY115" s="88" t="str">
        <f>[2]!obCall("expOfIntegratedIntensityCorrelation"&amp;AE115, $T$54, "getExpOfIntegratedIntensity", [2]!obMake("", "int", AE115))</f>
        <v>expOfIntegratedIntensityCorrelation100 
[7021]</v>
      </c>
      <c r="AZ115" s="88">
        <f>[2]!obGet([2]!obCall("", AY115, "get",$AV$10))</f>
        <v>1.1089851420416599</v>
      </c>
      <c r="BA115" s="18"/>
      <c r="BB115" s="88" t="str">
        <f>[2]!obCall("intensityLando"&amp;AE115, $W$53, "getIntensity", [2]!obMake("", "int", AE115))</f>
        <v>intensityLando100 
[5574]</v>
      </c>
      <c r="BC115" s="88">
        <f>[2]!obGet([2]!obCall("", BB115, "get",$AV$10))</f>
        <v>0.13966501491728023</v>
      </c>
      <c r="BD115" s="51"/>
      <c r="BE115" s="88" t="str">
        <f>[2]!obCall("expOfIntegratedIntensityLando"&amp;AE115, $W$53, "getExpOfIntegratedIntensity", [2]!obMake("", "int", AE115))</f>
        <v>expOfIntegratedIntensityLando100 
[5594]</v>
      </c>
      <c r="BF115" s="88">
        <f>[2]!obGet([2]!obCall("", BE115, "get",$AV$10))</f>
        <v>2.1404406273857441</v>
      </c>
      <c r="BG115" s="19"/>
    </row>
    <row r="116" spans="1:59" ht="15" thickBot="1" x14ac:dyDescent="0.35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7"/>
      <c r="L116" s="54">
        <v>0.05</v>
      </c>
      <c r="M116" s="55">
        <v>0.03</v>
      </c>
      <c r="N116" s="51"/>
      <c r="O116" s="18"/>
      <c r="P116" s="18"/>
      <c r="Q116" s="19"/>
      <c r="U116" s="13"/>
      <c r="V116" s="13"/>
      <c r="W116" s="13"/>
      <c r="X116" s="13"/>
      <c r="Y116" s="13"/>
      <c r="AA116" s="10"/>
      <c r="AB116" s="10"/>
      <c r="AD116" s="20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103"/>
      <c r="BC116" s="21"/>
      <c r="BD116" s="21"/>
      <c r="BE116" s="21"/>
      <c r="BF116" s="21"/>
      <c r="BG116" s="22"/>
    </row>
    <row r="117" spans="1:59" x14ac:dyDescent="0.3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7"/>
      <c r="L117" s="54">
        <v>0.05</v>
      </c>
      <c r="M117" s="55">
        <v>0.03</v>
      </c>
      <c r="N117" s="51"/>
      <c r="O117" s="18"/>
      <c r="P117" s="18"/>
      <c r="Q117" s="19"/>
      <c r="U117" s="13"/>
      <c r="V117" s="13"/>
      <c r="W117" s="13"/>
      <c r="X117" s="13"/>
      <c r="Y117" s="13"/>
      <c r="AA117" s="10"/>
      <c r="AB117" s="10"/>
      <c r="AT117" s="10"/>
      <c r="AU117" s="10"/>
      <c r="AV117" s="10"/>
      <c r="AW117" s="10"/>
    </row>
    <row r="118" spans="1:59" x14ac:dyDescent="0.3">
      <c r="K118" s="17"/>
      <c r="L118" s="54">
        <v>0.05</v>
      </c>
      <c r="M118" s="55">
        <v>0.03</v>
      </c>
      <c r="N118" s="51"/>
      <c r="O118" s="18"/>
      <c r="P118" s="18"/>
      <c r="Q118" s="19"/>
      <c r="U118" s="13"/>
      <c r="AA118" s="10"/>
      <c r="AB118" s="10"/>
      <c r="AT118" s="10"/>
      <c r="AU118" s="10"/>
      <c r="AV118" s="10"/>
      <c r="AW118" s="10"/>
    </row>
    <row r="119" spans="1:59" x14ac:dyDescent="0.3">
      <c r="K119" s="17"/>
      <c r="L119" s="54">
        <v>0.05</v>
      </c>
      <c r="M119" s="55">
        <v>0.03</v>
      </c>
      <c r="N119" s="51"/>
      <c r="O119" s="18"/>
      <c r="P119" s="18"/>
      <c r="Q119" s="19"/>
      <c r="U119" s="13"/>
      <c r="V119" s="13"/>
      <c r="W119" s="13"/>
      <c r="X119" s="13"/>
      <c r="AA119" s="10"/>
      <c r="AB119" s="10"/>
      <c r="AT119" s="10"/>
      <c r="AU119" s="10"/>
      <c r="AV119" s="10"/>
      <c r="AW119" s="10"/>
    </row>
    <row r="120" spans="1:59" x14ac:dyDescent="0.3">
      <c r="K120" s="17"/>
      <c r="L120" s="54">
        <v>0.05</v>
      </c>
      <c r="M120" s="55">
        <v>0.03</v>
      </c>
      <c r="N120" s="51"/>
      <c r="O120" s="18"/>
      <c r="P120" s="18"/>
      <c r="Q120" s="19"/>
      <c r="U120" s="13"/>
      <c r="V120" s="13"/>
      <c r="W120" s="13"/>
      <c r="X120" s="13"/>
      <c r="AA120" s="10"/>
      <c r="AB120" s="10"/>
      <c r="AT120" s="10"/>
      <c r="AU120" s="10"/>
      <c r="AV120" s="10"/>
      <c r="AW120" s="10"/>
    </row>
    <row r="121" spans="1:59" x14ac:dyDescent="0.3">
      <c r="K121" s="17"/>
      <c r="L121" s="54">
        <v>0.05</v>
      </c>
      <c r="M121" s="55">
        <v>0.03</v>
      </c>
      <c r="N121" s="51"/>
      <c r="O121" s="18"/>
      <c r="P121" s="18"/>
      <c r="Q121" s="19"/>
      <c r="U121" s="13"/>
      <c r="V121" s="13"/>
      <c r="W121" s="13"/>
      <c r="X121" s="13"/>
      <c r="AA121" s="10"/>
      <c r="AB121" s="10"/>
      <c r="AT121" s="10"/>
      <c r="AU121" s="10"/>
      <c r="AV121" s="10"/>
      <c r="AW121" s="10"/>
    </row>
    <row r="122" spans="1:59" x14ac:dyDescent="0.3">
      <c r="K122" s="17"/>
      <c r="L122" s="54">
        <v>0.05</v>
      </c>
      <c r="M122" s="55">
        <v>0.03</v>
      </c>
      <c r="N122" s="51"/>
      <c r="O122" s="18"/>
      <c r="P122" s="18"/>
      <c r="Q122" s="19"/>
      <c r="V122" s="13"/>
      <c r="W122" s="13"/>
      <c r="X122" s="13"/>
      <c r="AA122" s="10"/>
      <c r="AB122" s="10"/>
      <c r="AT122" s="10"/>
      <c r="AU122" s="10"/>
      <c r="AV122" s="10"/>
      <c r="AW122" s="10"/>
    </row>
    <row r="123" spans="1:59" x14ac:dyDescent="0.3">
      <c r="K123" s="17"/>
      <c r="L123" s="54">
        <v>0.05</v>
      </c>
      <c r="M123" s="55">
        <v>0.03</v>
      </c>
      <c r="N123" s="51"/>
      <c r="O123" s="18"/>
      <c r="P123" s="18"/>
      <c r="Q123" s="19"/>
      <c r="U123" s="13"/>
      <c r="V123" s="13"/>
      <c r="W123" s="13"/>
      <c r="X123" s="13"/>
      <c r="AA123" s="10"/>
      <c r="AB123" s="10"/>
    </row>
    <row r="124" spans="1:59" x14ac:dyDescent="0.3">
      <c r="K124" s="17"/>
      <c r="L124" s="54">
        <v>0.05</v>
      </c>
      <c r="M124" s="55">
        <v>0.03</v>
      </c>
      <c r="N124" s="51"/>
      <c r="O124" s="18"/>
      <c r="P124" s="18"/>
      <c r="Q124" s="19"/>
      <c r="U124" s="13"/>
      <c r="V124" s="13"/>
      <c r="W124" s="13"/>
      <c r="X124" s="13"/>
    </row>
    <row r="125" spans="1:59" x14ac:dyDescent="0.3">
      <c r="K125" s="17"/>
      <c r="L125" s="54">
        <v>0.05</v>
      </c>
      <c r="M125" s="55">
        <v>0.03</v>
      </c>
      <c r="N125" s="51"/>
      <c r="O125" s="18"/>
      <c r="P125" s="18"/>
      <c r="Q125" s="19"/>
      <c r="U125" s="28"/>
      <c r="V125" s="13"/>
      <c r="W125" s="13"/>
      <c r="X125" s="13"/>
    </row>
    <row r="126" spans="1:59" x14ac:dyDescent="0.3">
      <c r="K126" s="17"/>
      <c r="L126" s="54">
        <v>0.05</v>
      </c>
      <c r="M126" s="55">
        <v>0.03</v>
      </c>
      <c r="N126" s="51"/>
      <c r="O126" s="18"/>
      <c r="P126" s="18"/>
      <c r="Q126" s="19"/>
      <c r="U126" s="13"/>
      <c r="V126" s="13"/>
      <c r="W126" s="13"/>
      <c r="X126" s="13"/>
    </row>
    <row r="127" spans="1:59" x14ac:dyDescent="0.3">
      <c r="K127" s="17"/>
      <c r="L127" s="54">
        <v>0.05</v>
      </c>
      <c r="M127" s="55">
        <v>0.03</v>
      </c>
      <c r="N127" s="51"/>
      <c r="O127" s="18"/>
      <c r="P127" s="18"/>
      <c r="Q127" s="19"/>
      <c r="U127" s="13"/>
      <c r="V127" s="27"/>
      <c r="W127" s="13"/>
      <c r="X127" s="13"/>
    </row>
    <row r="128" spans="1:59" x14ac:dyDescent="0.3">
      <c r="K128" s="17"/>
      <c r="L128" s="54">
        <v>0.05</v>
      </c>
      <c r="M128" s="55">
        <v>0.03</v>
      </c>
      <c r="N128" s="51"/>
      <c r="O128" s="18"/>
      <c r="P128" s="18"/>
      <c r="Q128" s="19"/>
      <c r="U128" s="28"/>
      <c r="V128" s="13"/>
      <c r="W128" s="13"/>
      <c r="X128" s="13"/>
    </row>
    <row r="129" spans="11:24" x14ac:dyDescent="0.3">
      <c r="K129" s="17"/>
      <c r="L129" s="54">
        <v>0.05</v>
      </c>
      <c r="M129" s="55">
        <v>0.03</v>
      </c>
      <c r="N129" s="51"/>
      <c r="O129" s="18"/>
      <c r="P129" s="18"/>
      <c r="Q129" s="19"/>
      <c r="U129" s="13"/>
      <c r="V129" s="13"/>
      <c r="W129" s="13"/>
      <c r="X129" s="13"/>
    </row>
    <row r="130" spans="11:24" x14ac:dyDescent="0.3">
      <c r="K130" s="17"/>
      <c r="L130" s="54">
        <v>0.05</v>
      </c>
      <c r="M130" s="55">
        <v>0.03</v>
      </c>
      <c r="N130" s="51"/>
      <c r="O130" s="18"/>
      <c r="P130" s="18"/>
      <c r="Q130" s="19"/>
      <c r="U130" s="13"/>
      <c r="V130" s="13"/>
      <c r="W130" s="13"/>
      <c r="X130" s="13"/>
    </row>
    <row r="131" spans="11:24" x14ac:dyDescent="0.3">
      <c r="K131" s="17"/>
      <c r="L131" s="54">
        <v>0.05</v>
      </c>
      <c r="M131" s="55">
        <v>0.03</v>
      </c>
      <c r="N131" s="51"/>
      <c r="O131" s="18"/>
      <c r="P131" s="18"/>
      <c r="Q131" s="19"/>
      <c r="U131" s="13"/>
      <c r="V131" s="13"/>
      <c r="W131" s="13"/>
      <c r="X131" s="13"/>
    </row>
    <row r="132" spans="11:24" x14ac:dyDescent="0.3">
      <c r="K132" s="17"/>
      <c r="L132" s="54">
        <v>0.05</v>
      </c>
      <c r="M132" s="55">
        <v>0.03</v>
      </c>
      <c r="N132" s="51"/>
      <c r="O132" s="18"/>
      <c r="P132" s="18"/>
      <c r="Q132" s="19"/>
      <c r="U132" s="13"/>
      <c r="V132" s="13"/>
      <c r="W132" s="13"/>
      <c r="X132" s="13"/>
    </row>
    <row r="133" spans="11:24" x14ac:dyDescent="0.3">
      <c r="K133" s="17"/>
      <c r="L133" s="54">
        <v>0.05</v>
      </c>
      <c r="M133" s="55">
        <v>0.03</v>
      </c>
      <c r="N133" s="51"/>
      <c r="O133" s="18"/>
      <c r="P133" s="18"/>
      <c r="Q133" s="19"/>
      <c r="U133" s="13"/>
      <c r="V133" s="13"/>
      <c r="W133" s="13"/>
      <c r="X133" s="13"/>
    </row>
    <row r="134" spans="11:24" x14ac:dyDescent="0.3">
      <c r="K134" s="17"/>
      <c r="L134" s="54">
        <v>0.05</v>
      </c>
      <c r="M134" s="55">
        <v>0.03</v>
      </c>
      <c r="N134" s="51"/>
      <c r="O134" s="18"/>
      <c r="P134" s="18"/>
      <c r="Q134" s="19"/>
      <c r="U134" s="13"/>
      <c r="V134" s="13"/>
      <c r="W134" s="13"/>
      <c r="X134" s="13"/>
    </row>
    <row r="135" spans="11:24" x14ac:dyDescent="0.3">
      <c r="K135" s="17"/>
      <c r="L135" s="54">
        <v>0.05</v>
      </c>
      <c r="M135" s="55">
        <v>0.03</v>
      </c>
      <c r="N135" s="51"/>
      <c r="O135" s="18"/>
      <c r="P135" s="18"/>
      <c r="Q135" s="19"/>
      <c r="U135" s="13"/>
      <c r="V135" s="13"/>
      <c r="W135" s="13"/>
      <c r="X135" s="13"/>
    </row>
    <row r="136" spans="11:24" x14ac:dyDescent="0.3">
      <c r="K136" s="17"/>
      <c r="L136" s="54">
        <v>0.05</v>
      </c>
      <c r="M136" s="55">
        <v>0.03</v>
      </c>
      <c r="N136" s="51"/>
      <c r="O136" s="18"/>
      <c r="P136" s="18"/>
      <c r="Q136" s="19"/>
      <c r="U136" s="13"/>
      <c r="V136" s="13"/>
      <c r="W136" s="13"/>
      <c r="X136" s="13"/>
    </row>
    <row r="137" spans="11:24" x14ac:dyDescent="0.3">
      <c r="K137" s="17"/>
      <c r="L137" s="54">
        <v>0.05</v>
      </c>
      <c r="M137" s="55">
        <v>0.03</v>
      </c>
      <c r="N137" s="51"/>
      <c r="O137" s="18"/>
      <c r="P137" s="18"/>
      <c r="Q137" s="19"/>
      <c r="U137" s="13"/>
      <c r="V137" s="13"/>
      <c r="W137" s="13"/>
      <c r="X137" s="13"/>
    </row>
    <row r="138" spans="11:24" x14ac:dyDescent="0.3">
      <c r="K138" s="17"/>
      <c r="L138" s="54">
        <v>0.05</v>
      </c>
      <c r="M138" s="55">
        <v>0.03</v>
      </c>
      <c r="N138" s="51"/>
      <c r="O138" s="18"/>
      <c r="P138" s="18"/>
      <c r="Q138" s="19"/>
      <c r="U138" s="13"/>
      <c r="V138" s="13"/>
      <c r="W138" s="13"/>
      <c r="X138" s="13"/>
    </row>
    <row r="139" spans="11:24" x14ac:dyDescent="0.3">
      <c r="K139" s="17"/>
      <c r="L139" s="54">
        <v>0.05</v>
      </c>
      <c r="M139" s="55">
        <v>0.03</v>
      </c>
      <c r="N139" s="51"/>
      <c r="O139" s="18"/>
      <c r="P139" s="18"/>
      <c r="Q139" s="19"/>
      <c r="U139" s="13"/>
      <c r="V139" s="13"/>
      <c r="W139" s="13"/>
      <c r="X139" s="13"/>
    </row>
    <row r="140" spans="11:24" x14ac:dyDescent="0.3">
      <c r="K140" s="17"/>
      <c r="L140" s="54">
        <v>0.05</v>
      </c>
      <c r="M140" s="55">
        <v>0.03</v>
      </c>
      <c r="N140" s="51"/>
      <c r="O140" s="18"/>
      <c r="P140" s="18"/>
      <c r="Q140" s="19"/>
      <c r="U140" s="13"/>
      <c r="V140" s="27"/>
      <c r="W140" s="13"/>
      <c r="X140" s="13"/>
    </row>
    <row r="141" spans="11:24" x14ac:dyDescent="0.3">
      <c r="K141" s="17"/>
      <c r="L141" s="54">
        <v>0.05</v>
      </c>
      <c r="M141" s="55">
        <v>0.03</v>
      </c>
      <c r="N141" s="51"/>
      <c r="O141" s="18"/>
      <c r="P141" s="18"/>
      <c r="Q141" s="19"/>
      <c r="U141" s="28"/>
      <c r="V141" s="13"/>
      <c r="W141" s="13"/>
      <c r="X141" s="13"/>
    </row>
    <row r="142" spans="11:24" x14ac:dyDescent="0.3">
      <c r="K142" s="17"/>
      <c r="L142" s="54">
        <v>0.05</v>
      </c>
      <c r="M142" s="55">
        <v>0.03</v>
      </c>
      <c r="N142" s="51"/>
      <c r="O142" s="18"/>
      <c r="P142" s="18"/>
      <c r="Q142" s="19"/>
      <c r="U142" s="13"/>
      <c r="V142" s="13"/>
      <c r="W142" s="13"/>
      <c r="X142" s="13"/>
    </row>
    <row r="143" spans="11:24" x14ac:dyDescent="0.3">
      <c r="K143" s="17"/>
      <c r="L143" s="54">
        <v>0.05</v>
      </c>
      <c r="M143" s="55">
        <v>0.03</v>
      </c>
      <c r="N143" s="51"/>
      <c r="O143" s="18"/>
      <c r="P143" s="18"/>
      <c r="Q143" s="19"/>
      <c r="U143" s="13"/>
      <c r="V143" s="13"/>
      <c r="W143" s="13"/>
      <c r="X143" s="13"/>
    </row>
    <row r="144" spans="11:24" x14ac:dyDescent="0.3">
      <c r="K144" s="17"/>
      <c r="L144" s="54">
        <v>0.05</v>
      </c>
      <c r="M144" s="55">
        <v>0.03</v>
      </c>
      <c r="N144" s="51"/>
      <c r="O144" s="18"/>
      <c r="P144" s="18"/>
      <c r="Q144" s="19"/>
      <c r="U144" s="13"/>
      <c r="V144" s="13"/>
      <c r="W144" s="13"/>
      <c r="X144" s="13"/>
    </row>
    <row r="145" spans="11:24" x14ac:dyDescent="0.3">
      <c r="K145" s="17"/>
      <c r="L145" s="54">
        <v>0.05</v>
      </c>
      <c r="M145" s="55">
        <v>0.03</v>
      </c>
      <c r="N145" s="51"/>
      <c r="O145" s="18"/>
      <c r="P145" s="18"/>
      <c r="Q145" s="19"/>
      <c r="U145" s="13"/>
      <c r="V145" s="13"/>
      <c r="W145" s="13"/>
      <c r="X145" s="13"/>
    </row>
    <row r="146" spans="11:24" x14ac:dyDescent="0.3">
      <c r="K146" s="17"/>
      <c r="L146" s="54">
        <v>0.05</v>
      </c>
      <c r="M146" s="55">
        <v>0.03</v>
      </c>
      <c r="N146" s="51"/>
      <c r="O146" s="18"/>
      <c r="P146" s="18"/>
      <c r="Q146" s="19"/>
      <c r="U146" s="13"/>
      <c r="V146" s="13"/>
      <c r="W146" s="13"/>
      <c r="X146" s="13"/>
    </row>
    <row r="147" spans="11:24" x14ac:dyDescent="0.3">
      <c r="K147" s="17"/>
      <c r="L147" s="54">
        <v>0.05</v>
      </c>
      <c r="M147" s="55">
        <v>0.03</v>
      </c>
      <c r="N147" s="51"/>
      <c r="O147" s="18"/>
      <c r="P147" s="18"/>
      <c r="Q147" s="19"/>
      <c r="U147" s="13"/>
      <c r="V147" s="13"/>
      <c r="W147" s="13"/>
      <c r="X147" s="13"/>
    </row>
    <row r="148" spans="11:24" x14ac:dyDescent="0.3">
      <c r="K148" s="17"/>
      <c r="L148" s="54">
        <v>0.05</v>
      </c>
      <c r="M148" s="55">
        <v>0.03</v>
      </c>
      <c r="N148" s="51"/>
      <c r="O148" s="18"/>
      <c r="P148" s="18"/>
      <c r="Q148" s="19"/>
      <c r="U148" s="13"/>
      <c r="V148" s="13"/>
      <c r="W148" s="13"/>
      <c r="X148" s="13"/>
    </row>
    <row r="149" spans="11:24" x14ac:dyDescent="0.3">
      <c r="K149" s="17"/>
      <c r="L149" s="54">
        <v>0.05</v>
      </c>
      <c r="M149" s="55">
        <v>0.03</v>
      </c>
      <c r="N149" s="51"/>
      <c r="O149" s="18"/>
      <c r="P149" s="18"/>
      <c r="Q149" s="19"/>
      <c r="U149" s="13"/>
      <c r="V149" s="13"/>
      <c r="W149" s="13"/>
      <c r="X149" s="13"/>
    </row>
    <row r="150" spans="11:24" x14ac:dyDescent="0.3">
      <c r="K150" s="17"/>
      <c r="L150" s="57">
        <v>0.05</v>
      </c>
      <c r="M150" s="56">
        <v>0.03</v>
      </c>
      <c r="N150" s="51"/>
      <c r="O150" s="18"/>
      <c r="P150" s="18"/>
      <c r="Q150" s="19"/>
      <c r="U150" s="13"/>
      <c r="V150" s="13"/>
      <c r="W150" s="13"/>
      <c r="X150" s="13"/>
    </row>
    <row r="151" spans="11:24" ht="15" thickBot="1" x14ac:dyDescent="0.35">
      <c r="K151" s="20"/>
      <c r="L151" s="21"/>
      <c r="M151" s="21"/>
      <c r="N151" s="21"/>
      <c r="O151" s="21"/>
      <c r="P151" s="21"/>
      <c r="Q151" s="22"/>
      <c r="U151" s="28"/>
      <c r="V151" s="13"/>
      <c r="W151" s="13"/>
      <c r="X151" s="13"/>
    </row>
    <row r="155" spans="11:24" x14ac:dyDescent="0.3">
      <c r="K155" s="13"/>
      <c r="L155" s="13"/>
      <c r="M155" s="13"/>
      <c r="N155" s="13"/>
    </row>
    <row r="156" spans="11:24" x14ac:dyDescent="0.3">
      <c r="K156" s="13"/>
      <c r="L156" s="13"/>
      <c r="M156" s="13"/>
      <c r="N156" s="13"/>
    </row>
    <row r="157" spans="11:24" x14ac:dyDescent="0.3">
      <c r="K157" s="13"/>
      <c r="L157" s="13"/>
      <c r="M157" s="13"/>
      <c r="N157" s="13"/>
    </row>
    <row r="158" spans="11:24" x14ac:dyDescent="0.3">
      <c r="K158" s="13"/>
      <c r="L158" s="13"/>
      <c r="M158" s="13"/>
      <c r="N158" s="13"/>
    </row>
    <row r="159" spans="11:24" x14ac:dyDescent="0.3">
      <c r="K159" s="13"/>
      <c r="L159" s="13"/>
      <c r="M159" s="13"/>
      <c r="N159" s="13"/>
    </row>
    <row r="160" spans="11:24" x14ac:dyDescent="0.3">
      <c r="K160" s="28"/>
      <c r="L160" s="13"/>
      <c r="M160" s="13"/>
      <c r="N160" s="13"/>
    </row>
    <row r="161" spans="11:14" x14ac:dyDescent="0.3">
      <c r="K161" s="13"/>
      <c r="L161" s="13"/>
      <c r="M161" s="13"/>
      <c r="N161" s="13"/>
    </row>
    <row r="179" spans="31:36" x14ac:dyDescent="0.3">
      <c r="AE179" s="10"/>
      <c r="AF179" s="10"/>
      <c r="AG179" s="10"/>
      <c r="AH179" s="10"/>
      <c r="AI179" s="10"/>
      <c r="AJ179" s="10"/>
    </row>
  </sheetData>
  <mergeCells count="5">
    <mergeCell ref="O33:P33"/>
    <mergeCell ref="O34:P34"/>
    <mergeCell ref="O35:P35"/>
    <mergeCell ref="O36:P36"/>
    <mergeCell ref="O37:P37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pinner 1">
              <controlPr defaultSize="0" autoPict="0">
                <anchor moveWithCells="1" sizeWithCells="1">
                  <from>
                    <xdr:col>15</xdr:col>
                    <xdr:colOff>7620</xdr:colOff>
                    <xdr:row>12</xdr:row>
                    <xdr:rowOff>30480</xdr:rowOff>
                  </from>
                  <to>
                    <xdr:col>15</xdr:col>
                    <xdr:colOff>175260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Spinner 2">
              <controlPr defaultSize="0" autoPict="0">
                <anchor moveWithCells="1" sizeWithCells="1">
                  <from>
                    <xdr:col>21</xdr:col>
                    <xdr:colOff>22860</xdr:colOff>
                    <xdr:row>49</xdr:row>
                    <xdr:rowOff>175260</xdr:rowOff>
                  </from>
                  <to>
                    <xdr:col>21</xdr:col>
                    <xdr:colOff>220980</xdr:colOff>
                    <xdr:row>50</xdr:row>
                    <xdr:rowOff>175260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Spinner 3">
              <controlPr defaultSize="0" autoPict="0">
                <anchor moveWithCells="1" sizeWithCells="1">
                  <from>
                    <xdr:col>5</xdr:col>
                    <xdr:colOff>2712720</xdr:colOff>
                    <xdr:row>6</xdr:row>
                    <xdr:rowOff>312420</xdr:rowOff>
                  </from>
                  <to>
                    <xdr:col>5</xdr:col>
                    <xdr:colOff>2964180</xdr:colOff>
                    <xdr:row>7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Load Libs2</vt:lpstr>
      <vt:lpstr>CIRTest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Anton Sporrer</cp:lastModifiedBy>
  <dcterms:created xsi:type="dcterms:W3CDTF">2017-02-20T14:41:46Z</dcterms:created>
  <dcterms:modified xsi:type="dcterms:W3CDTF">2018-01-15T14:01:56Z</dcterms:modified>
</cp:coreProperties>
</file>