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activeTab="1" xr2:uid="{00000000-000D-0000-FFFF-FFFF00000000}"/>
  </bookViews>
  <sheets>
    <sheet name="Tabelle2" sheetId="2" r:id="rId1"/>
    <sheet name="Tabelle1" sheetId="1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R7" i="1"/>
  <c r="M60" i="1"/>
  <c r="C50" i="1"/>
  <c r="D50" i="1"/>
  <c r="G12" i="2"/>
  <c r="M51" i="1"/>
  <c r="M59" i="1"/>
  <c r="D8" i="2" l="1"/>
  <c r="C11" i="2"/>
  <c r="I27" i="1"/>
  <c r="G21" i="2"/>
  <c r="D18" i="2"/>
  <c r="N27" i="1"/>
  <c r="M55" i="1"/>
  <c r="J27" i="1"/>
  <c r="I59" i="1"/>
  <c r="M54" i="1"/>
  <c r="D17" i="2"/>
  <c r="K27" i="1"/>
  <c r="I51" i="1"/>
  <c r="M27" i="1"/>
  <c r="F27" i="2" l="1"/>
  <c r="I53" i="1"/>
  <c r="C30" i="1"/>
  <c r="I54" i="1"/>
  <c r="C39" i="1"/>
  <c r="I52" i="1"/>
  <c r="C28" i="1"/>
  <c r="E50" i="1"/>
  <c r="C40" i="1"/>
  <c r="C33" i="1"/>
  <c r="C29" i="1"/>
  <c r="R9" i="1"/>
  <c r="R10" i="1"/>
  <c r="R11" i="1"/>
  <c r="R12" i="1"/>
  <c r="R13" i="1"/>
  <c r="R14" i="1"/>
  <c r="R15" i="1"/>
  <c r="R16" i="1"/>
  <c r="R17" i="1" s="1"/>
  <c r="R18" i="1" s="1"/>
  <c r="R19" i="1"/>
  <c r="S36" i="1"/>
  <c r="S52" i="1"/>
  <c r="S27" i="1"/>
  <c r="W27" i="1"/>
  <c r="S44" i="1"/>
  <c r="S40" i="1"/>
  <c r="S38" i="1"/>
  <c r="W43" i="1"/>
  <c r="S45" i="1"/>
  <c r="S47" i="1"/>
  <c r="S43" i="1"/>
  <c r="W41" i="1"/>
  <c r="S46" i="1"/>
  <c r="S42" i="1"/>
  <c r="S39" i="1"/>
  <c r="W48" i="1"/>
  <c r="W38" i="1"/>
  <c r="S48" i="1"/>
  <c r="W40" i="1"/>
  <c r="S41" i="1"/>
  <c r="W45" i="1"/>
  <c r="W47" i="1"/>
  <c r="W46" i="1"/>
  <c r="W42" i="1"/>
  <c r="W39" i="1"/>
  <c r="W44" i="1"/>
  <c r="S54" i="1"/>
  <c r="S55" i="1"/>
  <c r="W55" i="1"/>
  <c r="W54" i="1"/>
  <c r="X54" i="1"/>
  <c r="X47" i="1"/>
  <c r="X48" i="1"/>
  <c r="T45" i="1"/>
  <c r="X55" i="1"/>
  <c r="X45" i="1"/>
  <c r="X43" i="1"/>
  <c r="T55" i="1"/>
  <c r="T41" i="1"/>
  <c r="T39" i="1"/>
  <c r="T38" i="1"/>
  <c r="T54" i="1"/>
  <c r="X40" i="1"/>
  <c r="T42" i="1"/>
  <c r="T46" i="1"/>
  <c r="X44" i="1"/>
  <c r="T48" i="1"/>
  <c r="T40" i="1"/>
  <c r="X39" i="1"/>
  <c r="X41" i="1"/>
  <c r="T44" i="1"/>
  <c r="T43" i="1"/>
  <c r="T47" i="1"/>
  <c r="X42" i="1"/>
  <c r="X38" i="1"/>
  <c r="X46" i="1"/>
  <c r="W31" i="1" l="1"/>
  <c r="W32" i="1"/>
  <c r="S31" i="1"/>
  <c r="S33" i="1"/>
  <c r="S32" i="1"/>
  <c r="W33" i="1"/>
</calcChain>
</file>

<file path=xl/sharedStrings.xml><?xml version="1.0" encoding="utf-8"?>
<sst xmlns="http://schemas.openxmlformats.org/spreadsheetml/2006/main" count="69" uniqueCount="50">
  <si>
    <t>Parameters:</t>
  </si>
  <si>
    <t>Constructor Parameters:</t>
  </si>
  <si>
    <t>Monte Carlo Parameters</t>
  </si>
  <si>
    <t>Time Discretization Parameters</t>
  </si>
  <si>
    <t>Correlations Parameters</t>
  </si>
  <si>
    <t>Swap Parameters</t>
  </si>
  <si>
    <t>Object Viewer</t>
  </si>
  <si>
    <t>Libraries (folder with JAR files)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</si>
  <si>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</si>
  <si>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</si>
  <si>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</si>
  <si>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</si>
  <si>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</si>
  <si>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</si>
  <si>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</si>
  <si>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</si>
  <si>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</si>
  <si>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</si>
  <si>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</si>
  <si>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</si>
  <si>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Object:</t>
  </si>
  <si>
    <t>Setting Object Parameters:</t>
  </si>
  <si>
    <t>Swap</t>
  </si>
  <si>
    <t>Bond</t>
  </si>
  <si>
    <t>Correlation Approach</t>
  </si>
  <si>
    <t>Lando Approach</t>
  </si>
  <si>
    <t>Lando Function</t>
  </si>
  <si>
    <t>CWC/NPV</t>
  </si>
  <si>
    <t>Ratios</t>
  </si>
  <si>
    <t>Bond Parameters</t>
  </si>
  <si>
    <t>ArrayList:</t>
  </si>
  <si>
    <t>Hull White  Parameters</t>
  </si>
  <si>
    <t>Short Rate Model</t>
  </si>
  <si>
    <t>Intensity Models</t>
  </si>
  <si>
    <t>CIR Parameters</t>
  </si>
  <si>
    <t xml:space="preserve">Lando Functions </t>
  </si>
  <si>
    <t>Adding Lando Functions to List</t>
  </si>
  <si>
    <t>Creating Helper Object</t>
  </si>
  <si>
    <t>Product Parameters</t>
  </si>
  <si>
    <t>Output</t>
  </si>
  <si>
    <t>Intensity based CVA</t>
  </si>
  <si>
    <t>Constrained Worst Case CVA</t>
  </si>
  <si>
    <t>Net Present Value at 0</t>
  </si>
  <si>
    <t>Corr/CWC (Corr = -1)</t>
  </si>
  <si>
    <t>Corr/CWC (Corr = +1)</t>
  </si>
  <si>
    <t>&lt;- Reload if sheet is not working properly.</t>
  </si>
  <si>
    <t>Intensity Based CVA (IBCVA) vs Constrained Worst Case CVA (CWCCVA)</t>
  </si>
  <si>
    <t>General parameters</t>
  </si>
  <si>
    <t>TRUE</t>
  </si>
  <si>
    <t>..\lib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</si>
</sst>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WAHR&quot;;&quot;WAHR&quot;;&quot;FALSCH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/>
    </xf>
    <xf numFmtId="0" fontId="1" fillId="0" borderId="0" xfId="0" applyFont="1" applyBorder="1"/>
    <xf numFmtId="0" fontId="0" fillId="4" borderId="4" xfId="0" applyFill="1" applyBorder="1"/>
    <xf numFmtId="0" fontId="0" fillId="4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0" fontId="0" fillId="5" borderId="3" xfId="0" applyFill="1" applyBorder="1"/>
    <xf numFmtId="0" fontId="0" fillId="4" borderId="3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6" borderId="0" xfId="0" applyFont="1" applyFill="1"/>
    <xf numFmtId="0" fontId="0" fillId="6" borderId="13" xfId="0" applyFont="1" applyFill="1" applyBorder="1"/>
    <xf numFmtId="0" fontId="0" fillId="7" borderId="0" xfId="0" applyFont="1" applyFill="1"/>
    <xf numFmtId="0" fontId="0" fillId="6" borderId="0" xfId="0" applyNumberFormat="1" applyFont="1" applyFill="1"/>
    <xf numFmtId="0" fontId="0" fillId="6" borderId="0" xfId="0" applyFont="1" applyFill="1" applyAlignment="1">
      <alignment horizontal="left"/>
    </xf>
    <xf numFmtId="164" fontId="0" fillId="6" borderId="0" xfId="0" applyNumberFormat="1" applyFont="1" applyFill="1" applyAlignment="1">
      <alignment horizontal="center"/>
    </xf>
    <xf numFmtId="164" fontId="0" fillId="6" borderId="0" xfId="0" applyNumberFormat="1" applyFont="1" applyFill="1"/>
    <xf numFmtId="0" fontId="0" fillId="8" borderId="0" xfId="0" applyFont="1" applyFill="1"/>
    <xf numFmtId="0" fontId="0" fillId="4" borderId="4" xfId="0" applyFill="1" applyBorder="1" applyAlignment="1">
      <alignment horizontal="left"/>
    </xf>
    <xf numFmtId="0" fontId="0" fillId="3" borderId="6" xfId="0" applyFill="1" applyBorder="1" applyAlignment="1">
      <alignment horizontal="center" vertical="top"/>
    </xf>
    <xf numFmtId="0" fontId="0" fillId="3" borderId="14" xfId="0" applyFill="1" applyBorder="1" applyAlignment="1">
      <alignment horizontal="center"/>
    </xf>
    <xf numFmtId="0" fontId="1" fillId="0" borderId="0" xfId="0" applyFont="1"/>
    <xf numFmtId="0" fontId="0" fillId="2" borderId="3" xfId="0" applyFill="1" applyBorder="1"/>
    <xf numFmtId="0" fontId="0" fillId="9" borderId="0" xfId="0" applyFill="1" applyBorder="1" applyAlignment="1">
      <alignment horizontal="center"/>
    </xf>
    <xf numFmtId="0" fontId="3" fillId="2" borderId="3" xfId="0" applyFont="1" applyFill="1" applyBorder="1"/>
    <xf numFmtId="0" fontId="0" fillId="9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9" xfId="0" applyFill="1" applyBorder="1"/>
    <xf numFmtId="0" fontId="0" fillId="9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4" fillId="0" borderId="0" xfId="0" applyFont="1" applyBorder="1"/>
    <xf numFmtId="0" fontId="0" fillId="10" borderId="0" xfId="0" applyFill="1"/>
    <xf numFmtId="0" fontId="0" fillId="11" borderId="3" xfId="0" applyFill="1" applyBorder="1"/>
    <xf numFmtId="0" fontId="0" fillId="0" borderId="8" xfId="0" applyBorder="1"/>
    <xf numFmtId="0" fontId="0" fillId="11" borderId="8" xfId="0" applyFill="1" applyBorder="1"/>
    <xf numFmtId="0" fontId="0" fillId="0" borderId="2" xfId="0" applyBorder="1"/>
    <xf numFmtId="0" fontId="0" fillId="0" borderId="10" xfId="0" applyBorder="1"/>
    <xf numFmtId="0" fontId="0" fillId="0" borderId="23" xfId="0" applyBorder="1"/>
    <xf numFmtId="0" fontId="0" fillId="0" borderId="5" xfId="0" applyBorder="1"/>
    <xf numFmtId="0" fontId="0" fillId="0" borderId="11" xfId="0" applyBorder="1"/>
    <xf numFmtId="0" fontId="6" fillId="0" borderId="0" xfId="0" applyFont="1" applyBorder="1"/>
    <xf numFmtId="0" fontId="0" fillId="0" borderId="7" xfId="0" applyBorder="1"/>
    <xf numFmtId="0" fontId="0" fillId="2" borderId="25" xfId="0" applyFill="1" applyBorder="1"/>
    <xf numFmtId="0" fontId="0" fillId="0" borderId="26" xfId="0" applyBorder="1"/>
    <xf numFmtId="0" fontId="0" fillId="2" borderId="26" xfId="0" applyFill="1" applyBorder="1"/>
    <xf numFmtId="0" fontId="0" fillId="0" borderId="27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0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/>
    <xf numFmtId="0" fontId="0" fillId="11" borderId="4" xfId="0" applyFill="1" applyBorder="1"/>
    <xf numFmtId="0" fontId="0" fillId="11" borderId="6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CVA</a:t>
            </a:r>
            <a:r>
              <a:rPr lang="en-US" sz="2000" baseline="0"/>
              <a:t> of Bond</a:t>
            </a:r>
            <a:endParaRPr lang="en-US" sz="2000"/>
          </a:p>
        </c:rich>
      </c:tx>
      <c:layout>
        <c:manualLayout>
          <c:xMode val="edge"/>
          <c:yMode val="edge"/>
          <c:x val="0.41777467890599018"/>
          <c:y val="2.566959677365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94624807821643E-2"/>
          <c:y val="0.16287373590229498"/>
          <c:w val="0.66790188788099369"/>
          <c:h val="0.66532967240801322"/>
        </c:manualLayout>
      </c:layout>
      <c:scatterChart>
        <c:scatterStyle val="lineMarker"/>
        <c:varyColors val="0"/>
        <c:ser>
          <c:idx val="0"/>
          <c:order val="0"/>
          <c:tx>
            <c:v>Intensity Based CVA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Tabelle1!$I$60:$I$70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Tabelle1!$S$38:$S$48</c:f>
              <c:numCache>
                <c:formatCode>General</c:formatCode>
                <c:ptCount val="11"/>
                <c:pt idx="0">
                  <c:v>0.59336218593351042</c:v>
                </c:pt>
                <c:pt idx="1">
                  <c:v>0.5911318463307913</c:v>
                </c:pt>
                <c:pt idx="2">
                  <c:v>0.57739289629777679</c:v>
                </c:pt>
                <c:pt idx="3">
                  <c:v>0.5609830732945067</c:v>
                </c:pt>
                <c:pt idx="4">
                  <c:v>0.55007766099203481</c:v>
                </c:pt>
                <c:pt idx="5">
                  <c:v>0.52566277649367898</c:v>
                </c:pt>
                <c:pt idx="6">
                  <c:v>0.50376049346765228</c:v>
                </c:pt>
                <c:pt idx="7">
                  <c:v>0.49522554845957933</c:v>
                </c:pt>
                <c:pt idx="8">
                  <c:v>0.48302453280055191</c:v>
                </c:pt>
                <c:pt idx="9">
                  <c:v>0.4741807265464052</c:v>
                </c:pt>
                <c:pt idx="10">
                  <c:v>0.47341792597743249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7-466F-8AD0-BF5BEE692969}"/>
            </c:ext>
          </c:extLst>
        </c:ser>
        <c:ser>
          <c:idx val="1"/>
          <c:order val="1"/>
          <c:tx>
            <c:v>Constrained Worst Case CVA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Tabelle1!$I$60:$I$70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Tabelle1!$T$38:$T$48</c:f>
              <c:numCache>
                <c:formatCode>General</c:formatCode>
                <c:ptCount val="11"/>
                <c:pt idx="0">
                  <c:v>0.77091694888319806</c:v>
                </c:pt>
                <c:pt idx="1">
                  <c:v>0.77091694888319806</c:v>
                </c:pt>
                <c:pt idx="2">
                  <c:v>0.77091694888319806</c:v>
                </c:pt>
                <c:pt idx="3">
                  <c:v>0.77091694888319806</c:v>
                </c:pt>
                <c:pt idx="4">
                  <c:v>0.77091694888319806</c:v>
                </c:pt>
                <c:pt idx="5">
                  <c:v>0.77091694888319806</c:v>
                </c:pt>
                <c:pt idx="6">
                  <c:v>0.77091694888319806</c:v>
                </c:pt>
                <c:pt idx="7">
                  <c:v>0.77091694888319806</c:v>
                </c:pt>
                <c:pt idx="8">
                  <c:v>0.77091694888319806</c:v>
                </c:pt>
                <c:pt idx="9">
                  <c:v>0.77091694888319806</c:v>
                </c:pt>
                <c:pt idx="10">
                  <c:v>0.77091694888319806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E-4E7E-8192-74362244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Correlation between Brownian</a:t>
                </a:r>
                <a:r>
                  <a:rPr lang="de-DE" sz="1200" baseline="0"/>
                  <a:t> motion of short rate and intensity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CVA</a:t>
                </a:r>
                <a:r>
                  <a:rPr lang="de-DE" sz="1200" baseline="0"/>
                  <a:t> Value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8848832055573"/>
          <c:y val="5.1840169367364262E-2"/>
          <c:w val="0.23449136784125044"/>
          <c:h val="0.35878011377204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CVA of Swap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97197293792101E-2"/>
          <c:y val="0.15406257261199732"/>
          <c:w val="0.67649179066435783"/>
          <c:h val="0.66958772165537461"/>
        </c:manualLayout>
      </c:layout>
      <c:scatterChart>
        <c:scatterStyle val="lineMarker"/>
        <c:varyColors val="0"/>
        <c:ser>
          <c:idx val="0"/>
          <c:order val="0"/>
          <c:tx>
            <c:v>Intensity Based CVA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Tabelle1!$I$60:$I$70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Tabelle1!$W$38:$W$48</c:f>
              <c:numCache>
                <c:formatCode>General</c:formatCode>
                <c:ptCount val="11"/>
                <c:pt idx="0">
                  <c:v>2.0670767502783537E-2</c:v>
                </c:pt>
                <c:pt idx="1">
                  <c:v>2.1338614205129627E-2</c:v>
                </c:pt>
                <c:pt idx="2">
                  <c:v>2.4955512076993362E-2</c:v>
                </c:pt>
                <c:pt idx="3">
                  <c:v>2.9148481608100452E-2</c:v>
                </c:pt>
                <c:pt idx="4">
                  <c:v>3.1924027146462294E-2</c:v>
                </c:pt>
                <c:pt idx="5">
                  <c:v>3.1855472357141833E-2</c:v>
                </c:pt>
                <c:pt idx="6">
                  <c:v>3.5107312136585342E-2</c:v>
                </c:pt>
                <c:pt idx="7">
                  <c:v>3.7494285282019452E-2</c:v>
                </c:pt>
                <c:pt idx="8">
                  <c:v>4.1033436588383987E-2</c:v>
                </c:pt>
                <c:pt idx="9">
                  <c:v>4.390460891031403E-2</c:v>
                </c:pt>
                <c:pt idx="10">
                  <c:v>4.4305441011880685E-2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A-4A5A-AD50-8610714168F9}"/>
            </c:ext>
          </c:extLst>
        </c:ser>
        <c:ser>
          <c:idx val="1"/>
          <c:order val="1"/>
          <c:tx>
            <c:v>Constrained Worst Case CVA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Tabelle1!$I$60:$I$70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Tabelle1!$X$38:$X$48</c:f>
              <c:numCache>
                <c:formatCode>General</c:formatCode>
                <c:ptCount val="11"/>
                <c:pt idx="0">
                  <c:v>7.974309953159707E-2</c:v>
                </c:pt>
                <c:pt idx="1">
                  <c:v>7.974309953159707E-2</c:v>
                </c:pt>
                <c:pt idx="2">
                  <c:v>7.974309953159707E-2</c:v>
                </c:pt>
                <c:pt idx="3">
                  <c:v>7.974309953159707E-2</c:v>
                </c:pt>
                <c:pt idx="4">
                  <c:v>7.974309953159707E-2</c:v>
                </c:pt>
                <c:pt idx="5">
                  <c:v>7.974309953159707E-2</c:v>
                </c:pt>
                <c:pt idx="6">
                  <c:v>7.974309953159707E-2</c:v>
                </c:pt>
                <c:pt idx="7">
                  <c:v>7.974309953159707E-2</c:v>
                </c:pt>
                <c:pt idx="8">
                  <c:v>7.974309953159707E-2</c:v>
                </c:pt>
                <c:pt idx="9">
                  <c:v>7.974309953159707E-2</c:v>
                </c:pt>
                <c:pt idx="10">
                  <c:v>7.974309953159707E-2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6-4216-BB5D-4B2732E9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baseline="0">
                    <a:effectLst/>
                  </a:rPr>
                  <a:t>Correlation between Brownian motion of short rate and intensity</a:t>
                </a:r>
                <a:endParaRPr lang="de-DE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de-DE"/>
              </a:p>
            </c:rich>
          </c:tx>
          <c:layout>
            <c:manualLayout>
              <c:xMode val="edge"/>
              <c:yMode val="edge"/>
              <c:x val="0.12161842201082805"/>
              <c:y val="0.89009186380236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CVA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3624640814907"/>
          <c:y val="8.7338432887151263E-2"/>
          <c:w val="0.22631921775011316"/>
          <c:h val="0.27468056501237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D$40" max="30000" page="10" val="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</xdr:colOff>
          <xdr:row>39</xdr:row>
          <xdr:rowOff>30480</xdr:rowOff>
        </xdr:from>
        <xdr:to>
          <xdr:col>3</xdr:col>
          <xdr:colOff>175260</xdr:colOff>
          <xdr:row>39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27709</xdr:colOff>
      <xdr:row>3</xdr:row>
      <xdr:rowOff>124691</xdr:rowOff>
    </xdr:from>
    <xdr:to>
      <xdr:col>8</xdr:col>
      <xdr:colOff>720437</xdr:colOff>
      <xdr:row>20</xdr:row>
      <xdr:rowOff>248986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110835</xdr:colOff>
      <xdr:row>3</xdr:row>
      <xdr:rowOff>138546</xdr:rowOff>
    </xdr:from>
    <xdr:to>
      <xdr:col>14</xdr:col>
      <xdr:colOff>540326</xdr:colOff>
      <xdr:row>20</xdr:row>
      <xdr:rowOff>249381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27"/>
  <sheetViews>
    <sheetView workbookViewId="0">
      <selection activeCell="I9" sqref="I9"/>
    </sheetView>
  </sheetViews>
  <sheetFormatPr baseColWidth="10" defaultRowHeight="14.4" x14ac:dyDescent="0.3"/>
  <sheetData>
    <row r="5" spans="2:7" ht="15" thickBot="1" x14ac:dyDescent="0.35">
      <c r="B5" s="25"/>
      <c r="C5" s="26" t="s">
        <v>6</v>
      </c>
      <c r="D5" s="26"/>
      <c r="E5" s="25"/>
      <c r="F5" s="26" t="s">
        <v>7</v>
      </c>
      <c r="G5" s="26"/>
    </row>
    <row r="6" spans="2:7" ht="15" thickTop="1" x14ac:dyDescent="0.3">
      <c r="B6" s="25"/>
      <c r="C6" s="25"/>
      <c r="D6" s="25"/>
      <c r="E6" s="25"/>
      <c r="F6" s="25"/>
      <c r="G6" s="25"/>
    </row>
    <row r="7" spans="2:7" x14ac:dyDescent="0.3">
      <c r="B7" s="25"/>
      <c r="C7" s="27" t="s">
        <v>0</v>
      </c>
      <c r="D7" s="27"/>
      <c r="E7" s="25"/>
      <c r="F7" s="27" t="s">
        <v>8</v>
      </c>
      <c r="G7" s="27"/>
    </row>
    <row r="8" spans="2:7" x14ac:dyDescent="0.3">
      <c r="B8" s="25"/>
      <c r="C8" s="25" t="s">
        <v>9</v>
      </c>
      <c r="D8" s="28" t="b">
        <f>TRUE</f>
        <v>1</v>
      </c>
      <c r="E8" s="25"/>
      <c r="F8" s="25" t="s">
        <v>10</v>
      </c>
      <c r="G8" s="29" t="s">
        <v>49</v>
      </c>
    </row>
    <row r="9" spans="2:7" x14ac:dyDescent="0.3">
      <c r="B9" s="25"/>
      <c r="C9" s="25"/>
      <c r="D9" s="25"/>
      <c r="E9" s="25"/>
      <c r="F9" s="25" t="s">
        <v>11</v>
      </c>
      <c r="G9" s="30" t="s">
        <v>48</v>
      </c>
    </row>
    <row r="10" spans="2:7" x14ac:dyDescent="0.3">
      <c r="B10" s="25"/>
      <c r="C10" s="25" t="s">
        <v>12</v>
      </c>
      <c r="D10" s="25"/>
      <c r="E10" s="25"/>
      <c r="F10" s="25"/>
      <c r="G10" s="25"/>
    </row>
    <row r="11" spans="2:7" x14ac:dyDescent="0.3">
      <c r="B11" s="25"/>
      <c r="C11" s="31" t="b">
        <f>[1]!obControlPanelSetVisible(D8)</f>
        <v>1</v>
      </c>
      <c r="D11" s="25"/>
      <c r="E11" s="25"/>
      <c r="F11" s="25" t="s">
        <v>12</v>
      </c>
      <c r="G11" s="25"/>
    </row>
    <row r="12" spans="2:7" x14ac:dyDescent="0.3">
      <c r="B12" s="25"/>
      <c r="C12" s="25"/>
      <c r="D12" s="25"/>
      <c r="E12" s="25"/>
      <c r="F12" s="25" t="s">
        <v>13</v>
      </c>
      <c r="G12" s="25" t="str">
        <f>[1]!obAddAllJars(G8,G9)</f>
        <v>C:\Users\anton\git\MA\ObbaExcelSheets\..\lib</v>
      </c>
    </row>
    <row r="13" spans="2:7" x14ac:dyDescent="0.3">
      <c r="B13" s="25"/>
      <c r="C13" s="25"/>
      <c r="D13" s="25"/>
      <c r="E13" s="25"/>
      <c r="F13" s="25"/>
      <c r="G13" s="25"/>
    </row>
    <row r="14" spans="2:7" ht="15" thickBot="1" x14ac:dyDescent="0.35">
      <c r="B14" s="25"/>
      <c r="C14" s="26" t="s">
        <v>14</v>
      </c>
      <c r="D14" s="26"/>
      <c r="E14" s="25"/>
      <c r="F14" s="26" t="s">
        <v>15</v>
      </c>
      <c r="G14" s="26"/>
    </row>
    <row r="15" spans="2:7" ht="15" thickTop="1" x14ac:dyDescent="0.3">
      <c r="B15" s="25"/>
      <c r="C15" s="25"/>
      <c r="D15" s="25"/>
      <c r="E15" s="25"/>
      <c r="F15" s="25"/>
      <c r="G15" s="25"/>
    </row>
    <row r="16" spans="2:7" x14ac:dyDescent="0.3">
      <c r="B16" s="25"/>
      <c r="C16" s="27" t="s">
        <v>12</v>
      </c>
      <c r="D16" s="27"/>
      <c r="E16" s="25"/>
      <c r="F16" s="27" t="s">
        <v>16</v>
      </c>
      <c r="G16" s="27"/>
    </row>
    <row r="17" spans="2:7" x14ac:dyDescent="0.3">
      <c r="B17" s="25"/>
      <c r="C17" s="25" t="s">
        <v>17</v>
      </c>
      <c r="D17" s="25" t="str">
        <f>[1]!obGetProperty("version")</f>
        <v>4.2.2</v>
      </c>
      <c r="E17" s="25"/>
      <c r="F17" s="25" t="s">
        <v>10</v>
      </c>
      <c r="G17" s="29"/>
    </row>
    <row r="18" spans="2:7" x14ac:dyDescent="0.3">
      <c r="B18" s="25"/>
      <c r="C18" s="25" t="s">
        <v>18</v>
      </c>
      <c r="D18" s="25" t="str">
        <f>[1]!obGetProperty("build")</f>
        <v>40201</v>
      </c>
      <c r="E18" s="25"/>
      <c r="F18" s="25" t="s">
        <v>11</v>
      </c>
      <c r="G18" s="30">
        <v>0</v>
      </c>
    </row>
    <row r="19" spans="2:7" x14ac:dyDescent="0.3">
      <c r="B19" s="25"/>
      <c r="C19" s="25"/>
      <c r="D19" s="25"/>
      <c r="E19" s="25"/>
      <c r="F19" s="25"/>
      <c r="G19" s="25"/>
    </row>
    <row r="20" spans="2:7" x14ac:dyDescent="0.3">
      <c r="B20" s="25"/>
      <c r="C20" s="25"/>
      <c r="D20" s="25"/>
      <c r="E20" s="25"/>
      <c r="F20" s="27" t="s">
        <v>12</v>
      </c>
      <c r="G20" s="27"/>
    </row>
    <row r="21" spans="2:7" x14ac:dyDescent="0.3">
      <c r="B21" s="25"/>
      <c r="C21" s="25"/>
      <c r="D21" s="25"/>
      <c r="E21" s="25"/>
      <c r="F21" s="25" t="s">
        <v>13</v>
      </c>
      <c r="G21" s="25" t="str">
        <f>[1]!obAddClasses(G8,G18)</f>
        <v>..\lib</v>
      </c>
    </row>
    <row r="22" spans="2:7" x14ac:dyDescent="0.3">
      <c r="B22" s="25"/>
      <c r="C22" s="25"/>
      <c r="D22" s="25"/>
      <c r="E22" s="25"/>
      <c r="F22" s="25"/>
      <c r="G22" s="25"/>
    </row>
    <row r="23" spans="2:7" x14ac:dyDescent="0.3">
      <c r="B23" s="25"/>
      <c r="C23" s="25"/>
      <c r="D23" s="25"/>
      <c r="E23" s="25"/>
      <c r="F23" s="25"/>
      <c r="G23" s="25"/>
    </row>
    <row r="24" spans="2:7" x14ac:dyDescent="0.3">
      <c r="B24" s="25"/>
      <c r="C24" s="25"/>
      <c r="D24" s="25"/>
      <c r="E24" s="25"/>
      <c r="F24" s="25"/>
      <c r="G24" s="25"/>
    </row>
    <row r="25" spans="2:7" x14ac:dyDescent="0.3">
      <c r="B25" s="25"/>
      <c r="C25" s="25"/>
      <c r="D25" s="25"/>
      <c r="E25" s="25"/>
      <c r="F25" s="25"/>
      <c r="G25" s="25"/>
    </row>
    <row r="26" spans="2:7" ht="15" thickBot="1" x14ac:dyDescent="0.35">
      <c r="B26" s="25"/>
      <c r="C26" s="25"/>
      <c r="D26" s="25"/>
      <c r="E26" s="25"/>
      <c r="F26" s="26" t="s">
        <v>19</v>
      </c>
      <c r="G26" s="26"/>
    </row>
    <row r="27" spans="2:7" ht="15" thickTop="1" x14ac:dyDescent="0.3">
      <c r="B27" s="25"/>
      <c r="C27" s="25"/>
      <c r="D27" s="25"/>
      <c r="E27" s="25"/>
      <c r="F27" s="32" t="str">
        <f>IF(OR(ISERROR(G12),ISERROR(G21)),NA(),"")</f>
        <v/>
      </c>
      <c r="G27" s="2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I152"/>
  <sheetViews>
    <sheetView showGridLines="0" tabSelected="1" zoomScale="55" zoomScaleNormal="55" workbookViewId="0">
      <selection activeCell="R21" sqref="R21"/>
    </sheetView>
  </sheetViews>
  <sheetFormatPr baseColWidth="10" defaultColWidth="8.88671875" defaultRowHeight="14.4" x14ac:dyDescent="0.3"/>
  <cols>
    <col min="1" max="1" width="8.109375" customWidth="1"/>
    <col min="2" max="2" width="3.88671875" customWidth="1"/>
    <col min="3" max="3" width="28" customWidth="1"/>
    <col min="4" max="4" width="22.33203125" customWidth="1"/>
    <col min="5" max="5" width="29.109375" customWidth="1"/>
    <col min="6" max="6" width="6.21875" customWidth="1"/>
    <col min="7" max="7" width="9.6640625" customWidth="1"/>
    <col min="8" max="8" width="5.33203125" customWidth="1"/>
    <col min="9" max="9" width="28.21875" customWidth="1"/>
    <col min="10" max="10" width="22.21875" customWidth="1"/>
    <col min="11" max="11" width="17.109375" customWidth="1"/>
    <col min="13" max="13" width="39.109375" customWidth="1"/>
    <col min="14" max="14" width="32.77734375" customWidth="1"/>
    <col min="15" max="15" width="8.44140625" customWidth="1"/>
    <col min="16" max="16" width="9.6640625" customWidth="1"/>
    <col min="17" max="17" width="2.77734375" customWidth="1"/>
    <col min="18" max="18" width="34.109375" customWidth="1"/>
    <col min="19" max="19" width="20.88671875" customWidth="1"/>
    <col min="20" max="20" width="29.44140625" customWidth="1"/>
    <col min="22" max="22" width="23.21875" customWidth="1"/>
    <col min="23" max="23" width="22.21875" customWidth="1"/>
    <col min="24" max="24" width="30.21875" customWidth="1"/>
    <col min="25" max="25" width="2.77734375" customWidth="1"/>
    <col min="27" max="27" width="35.109375" customWidth="1"/>
    <col min="28" max="28" width="14" customWidth="1"/>
    <col min="29" max="29" width="17.21875" customWidth="1"/>
  </cols>
  <sheetData>
    <row r="2" spans="3:20" ht="33.6" x14ac:dyDescent="0.65">
      <c r="C2" s="85" t="s">
        <v>46</v>
      </c>
    </row>
    <row r="4" spans="3:20" ht="25.8" x14ac:dyDescent="0.5">
      <c r="R4" s="52" t="s">
        <v>37</v>
      </c>
    </row>
    <row r="5" spans="3:20" ht="15" thickBot="1" x14ac:dyDescent="0.35"/>
    <row r="6" spans="3:20" x14ac:dyDescent="0.3">
      <c r="R6" s="65" t="s">
        <v>20</v>
      </c>
    </row>
    <row r="7" spans="3:20" x14ac:dyDescent="0.3">
      <c r="R7" s="66" t="str">
        <f>[1]!obMake("intBasedCWCCVAforDifCor", "test.net.finmath.antonsporrer.masterthesis.montecarlo.cva.IntBasedCWCCVAforDifCor", C29,C50,D50,E50,I59,M27,I27:K27 )</f>
        <v>intBasedCWCCVAforDifCor 
[6712]</v>
      </c>
      <c r="S7" s="54" t="s">
        <v>45</v>
      </c>
      <c r="T7" s="54"/>
    </row>
    <row r="8" spans="3:20" x14ac:dyDescent="0.3">
      <c r="R8" s="67" t="s">
        <v>21</v>
      </c>
    </row>
    <row r="9" spans="3:20" x14ac:dyDescent="0.3">
      <c r="R9" s="66" t="str">
        <f>[1]!obCall("", R7, "setInitialTime",C28)</f>
        <v>intBasedCWCCVAforDifCor 
[6713]</v>
      </c>
    </row>
    <row r="10" spans="3:20" x14ac:dyDescent="0.3">
      <c r="R10" s="66" t="str">
        <f>[1]!obCall("", R9, "setTimeStepSize",C30)</f>
        <v>intBasedCWCCVAforDifCor 
[6714]</v>
      </c>
    </row>
    <row r="11" spans="3:20" x14ac:dyDescent="0.3">
      <c r="R11" s="66" t="str">
        <f>[1]!obCall("", R10, "setNumberOfPaths",C39)</f>
        <v>intBasedCWCCVAforDifCor 
[6715]</v>
      </c>
    </row>
    <row r="12" spans="3:20" x14ac:dyDescent="0.3">
      <c r="R12" s="66" t="str">
        <f>[1]!obCall("", R11, "setSeed",C40)</f>
        <v>intBasedCWCCVAforDifCor 
[6716]</v>
      </c>
    </row>
    <row r="13" spans="3:20" x14ac:dyDescent="0.3">
      <c r="R13" s="66" t="str">
        <f>[1]!obCall("", R12, "setInitialValue",I51)</f>
        <v>intBasedCWCCVAforDifCor 
[6717]</v>
      </c>
    </row>
    <row r="14" spans="3:20" x14ac:dyDescent="0.3">
      <c r="R14" s="66" t="str">
        <f>[1]!obCall("", R13, "setKappa",I52)</f>
        <v>intBasedCWCCVAforDifCor 
[6718]</v>
      </c>
    </row>
    <row r="15" spans="3:20" x14ac:dyDescent="0.3">
      <c r="R15" s="66" t="str">
        <f>[1]!obCall("", R14, "setMu",I53)</f>
        <v>intBasedCWCCVAforDifCor 
[6719]</v>
      </c>
    </row>
    <row r="16" spans="3:20" x14ac:dyDescent="0.3">
      <c r="R16" s="66" t="str">
        <f>[1]!obCall("", R15, "setNu",I54)</f>
        <v>intBasedCWCCVAforDifCor 
[6720]</v>
      </c>
    </row>
    <row r="17" spans="2:35" x14ac:dyDescent="0.3">
      <c r="R17" s="66" t="str">
        <f>[1]!obCall("", R16, "setSwapRate",N27)</f>
        <v>intBasedCWCCVAforDifCor 
[6721]</v>
      </c>
    </row>
    <row r="18" spans="2:35" x14ac:dyDescent="0.3">
      <c r="R18" s="66" t="str">
        <f>[1]!obCall("", R17, "setPenaltyFactor",C33)</f>
        <v>intBasedCWCCVAforDifCor 
[6722]</v>
      </c>
    </row>
    <row r="19" spans="2:35" ht="15" thickBot="1" x14ac:dyDescent="0.35">
      <c r="R19" s="68" t="str">
        <f>[1]!obCall("", R18, "setLandoFunction",M51)</f>
        <v>intBasedCWCCVAforDifCor 
[6723]</v>
      </c>
    </row>
    <row r="20" spans="2:35" ht="22.2" customHeight="1" x14ac:dyDescent="0.3"/>
    <row r="21" spans="2:35" ht="41.4" customHeight="1" x14ac:dyDescent="0.3"/>
    <row r="22" spans="2:35" ht="20.399999999999999" customHeight="1" x14ac:dyDescent="0.5">
      <c r="C22" s="52" t="s">
        <v>47</v>
      </c>
      <c r="I22" s="52" t="s">
        <v>38</v>
      </c>
      <c r="R22" s="52" t="s">
        <v>39</v>
      </c>
    </row>
    <row r="23" spans="2:35" ht="8.4" customHeight="1" thickBot="1" x14ac:dyDescent="0.35"/>
    <row r="24" spans="2:35" ht="18.600000000000001" customHeight="1" x14ac:dyDescent="0.3">
      <c r="B24" s="41"/>
      <c r="C24" s="42"/>
      <c r="D24" s="42"/>
      <c r="E24" s="42"/>
      <c r="F24" s="43"/>
      <c r="G24" s="1"/>
      <c r="H24" s="41"/>
      <c r="I24" s="42"/>
      <c r="J24" s="42"/>
      <c r="K24" s="42"/>
      <c r="L24" s="42"/>
      <c r="M24" s="42"/>
      <c r="N24" s="42"/>
      <c r="O24" s="43"/>
      <c r="P24" s="1"/>
      <c r="Q24" s="41"/>
      <c r="R24" s="42"/>
      <c r="S24" s="42"/>
      <c r="T24" s="42"/>
      <c r="U24" s="42"/>
      <c r="V24" s="42"/>
      <c r="W24" s="42"/>
      <c r="X24" s="42"/>
      <c r="Y24" s="43"/>
    </row>
    <row r="25" spans="2:35" ht="18.600000000000001" customHeight="1" x14ac:dyDescent="0.4">
      <c r="B25" s="44"/>
      <c r="C25" s="53" t="s">
        <v>3</v>
      </c>
      <c r="D25" s="1"/>
      <c r="E25" s="1"/>
      <c r="F25" s="45"/>
      <c r="G25" s="1"/>
      <c r="H25" s="44"/>
      <c r="I25" s="16" t="s">
        <v>29</v>
      </c>
      <c r="J25" s="1"/>
      <c r="K25" s="1"/>
      <c r="L25" s="1"/>
      <c r="M25" s="16" t="s">
        <v>5</v>
      </c>
      <c r="N25" s="1"/>
      <c r="O25" s="45"/>
      <c r="P25" s="1"/>
      <c r="Q25" s="44"/>
      <c r="R25" s="63" t="s">
        <v>23</v>
      </c>
      <c r="S25" s="1"/>
      <c r="T25" s="1"/>
      <c r="U25" s="1"/>
      <c r="V25" s="63" t="s">
        <v>22</v>
      </c>
      <c r="W25" s="1"/>
      <c r="X25" s="1"/>
      <c r="Y25" s="45"/>
      <c r="AI25" s="36"/>
    </row>
    <row r="26" spans="2:35" ht="18.600000000000001" customHeight="1" x14ac:dyDescent="0.3">
      <c r="B26" s="44"/>
      <c r="C26" s="1"/>
      <c r="D26" s="1"/>
      <c r="E26" s="1"/>
      <c r="F26" s="45"/>
      <c r="G26" s="1"/>
      <c r="H26" s="44"/>
      <c r="I26" s="1"/>
      <c r="J26" s="1"/>
      <c r="K26" s="1"/>
      <c r="L26" s="1"/>
      <c r="M26" s="1"/>
      <c r="N26" s="1"/>
      <c r="O26" s="45"/>
      <c r="P26" s="1"/>
      <c r="Q26" s="44"/>
      <c r="R26" s="1"/>
      <c r="S26" s="1"/>
      <c r="T26" s="1"/>
      <c r="U26" s="1"/>
      <c r="V26" s="1"/>
      <c r="W26" s="1"/>
      <c r="X26" s="1"/>
      <c r="Y26" s="45"/>
    </row>
    <row r="27" spans="2:35" ht="18.600000000000001" customHeight="1" x14ac:dyDescent="0.3">
      <c r="B27" s="44"/>
      <c r="C27" s="2" t="s">
        <v>0</v>
      </c>
      <c r="D27" s="3"/>
      <c r="E27" s="1"/>
      <c r="F27" s="45"/>
      <c r="G27" s="1"/>
      <c r="H27" s="44"/>
      <c r="I27" s="19" t="str">
        <f>[1]!obMake("paymentDatesBond", "double[]", I28:I37)</f>
        <v>paymentDatesBond 
[6267]</v>
      </c>
      <c r="J27" s="33" t="str">
        <f>[1]!obMake("periodFactors", "double[]",J28:J37)</f>
        <v>periodFactors 
[6269]</v>
      </c>
      <c r="K27" s="33" t="str">
        <f>[1]!obMake("coupons", "double[]",K28:K37)</f>
        <v>coupons 
[6272]</v>
      </c>
      <c r="L27" s="1"/>
      <c r="M27" s="19" t="str">
        <f>[1]!obMake("fixingAndPaymentDatesSwap", "double[]", M28:M37)</f>
        <v>fixingAndPaymentDatesSwap 
[6274]</v>
      </c>
      <c r="N27" s="19" t="str">
        <f>[1]!obMake("Swap Rate", "double",N28)</f>
        <v>Swap Rate 
[6268]</v>
      </c>
      <c r="O27" s="45"/>
      <c r="P27" s="1"/>
      <c r="Q27" s="44"/>
      <c r="R27" s="4" t="s">
        <v>42</v>
      </c>
      <c r="S27" s="55">
        <f>[1]!obGet([1]!obCall("",R19, "getNPVAtZeroOfCouponBond"))</f>
        <v>1.7503014266783818</v>
      </c>
      <c r="T27" s="1"/>
      <c r="U27" s="1"/>
      <c r="V27" s="4" t="s">
        <v>42</v>
      </c>
      <c r="W27" s="55">
        <f>[1]!obGet([1]!obCall("",R19, "getNPVAtZeroOfSwap"))</f>
        <v>6.0303124581568945E-2</v>
      </c>
      <c r="X27" s="1"/>
      <c r="Y27" s="45"/>
    </row>
    <row r="28" spans="2:35" ht="18.600000000000001" customHeight="1" x14ac:dyDescent="0.3">
      <c r="B28" s="44"/>
      <c r="C28" s="4" t="str">
        <f>[1]!obMake("td.initialTime", "double",D28)</f>
        <v>td.initialTime 
[6322]</v>
      </c>
      <c r="D28" s="5">
        <v>0</v>
      </c>
      <c r="E28" s="1"/>
      <c r="F28" s="45"/>
      <c r="G28" s="1"/>
      <c r="H28" s="44"/>
      <c r="I28" s="20">
        <v>1</v>
      </c>
      <c r="J28" s="20">
        <v>1</v>
      </c>
      <c r="K28" s="10">
        <v>0.1</v>
      </c>
      <c r="L28" s="1"/>
      <c r="M28" s="20">
        <v>1</v>
      </c>
      <c r="N28" s="10">
        <v>0.01</v>
      </c>
      <c r="O28" s="45"/>
      <c r="P28" s="1"/>
      <c r="Q28" s="44"/>
      <c r="R28" s="1"/>
      <c r="S28" s="1"/>
      <c r="T28" s="1"/>
      <c r="U28" s="1"/>
      <c r="V28" s="1"/>
      <c r="W28" s="1"/>
      <c r="X28" s="1"/>
      <c r="Y28" s="45"/>
    </row>
    <row r="29" spans="2:35" ht="18.600000000000001" customHeight="1" x14ac:dyDescent="0.3">
      <c r="B29" s="44"/>
      <c r="C29" s="4" t="str">
        <f>[1]!obMake("td.numberOfTimeSteps", "int",D29)</f>
        <v>td.numberOfTimeSteps 
[6362]</v>
      </c>
      <c r="D29" s="5">
        <v>100</v>
      </c>
      <c r="E29" s="1"/>
      <c r="F29" s="45"/>
      <c r="G29" s="1"/>
      <c r="H29" s="44"/>
      <c r="I29" s="21">
        <v>2</v>
      </c>
      <c r="J29" s="21">
        <v>1</v>
      </c>
      <c r="K29" s="12">
        <v>0.1</v>
      </c>
      <c r="L29" s="1"/>
      <c r="M29" s="21">
        <v>2</v>
      </c>
      <c r="N29" s="12"/>
      <c r="O29" s="45"/>
      <c r="P29" s="1"/>
      <c r="Q29" s="44"/>
      <c r="R29" s="1"/>
      <c r="S29" s="1"/>
      <c r="T29" s="1"/>
      <c r="U29" s="1"/>
      <c r="V29" s="1"/>
      <c r="W29" s="1"/>
      <c r="X29" s="1"/>
      <c r="Y29" s="45"/>
    </row>
    <row r="30" spans="2:35" ht="18.600000000000001" customHeight="1" x14ac:dyDescent="0.3">
      <c r="B30" s="44"/>
      <c r="C30" s="4" t="str">
        <f>[1]!obMake("td.deltaT","double",D30)</f>
        <v>td.deltaT 
[6285]</v>
      </c>
      <c r="D30" s="5">
        <v>0.1</v>
      </c>
      <c r="E30" s="1"/>
      <c r="F30" s="45"/>
      <c r="G30" s="1"/>
      <c r="H30" s="44"/>
      <c r="I30" s="21">
        <v>3</v>
      </c>
      <c r="J30" s="21">
        <v>1</v>
      </c>
      <c r="K30" s="12">
        <v>0.1</v>
      </c>
      <c r="L30" s="1"/>
      <c r="M30" s="21">
        <v>3</v>
      </c>
      <c r="N30" s="12"/>
      <c r="O30" s="45"/>
      <c r="P30" s="1"/>
      <c r="Q30" s="44"/>
      <c r="R30" s="17" t="s">
        <v>28</v>
      </c>
      <c r="S30" s="58"/>
      <c r="T30" s="1"/>
      <c r="U30" s="1"/>
      <c r="V30" s="17" t="s">
        <v>28</v>
      </c>
      <c r="W30" s="58"/>
      <c r="X30" s="1"/>
      <c r="Y30" s="45"/>
    </row>
    <row r="31" spans="2:35" ht="18.600000000000001" customHeight="1" x14ac:dyDescent="0.3">
      <c r="B31" s="44"/>
      <c r="C31" s="1"/>
      <c r="D31" s="1"/>
      <c r="E31" s="1"/>
      <c r="F31" s="45"/>
      <c r="G31" s="1"/>
      <c r="H31" s="44"/>
      <c r="I31" s="21">
        <v>4</v>
      </c>
      <c r="J31" s="21">
        <v>1</v>
      </c>
      <c r="K31" s="12">
        <v>0.1</v>
      </c>
      <c r="L31" s="1"/>
      <c r="M31" s="21">
        <v>4</v>
      </c>
      <c r="N31" s="12"/>
      <c r="O31" s="45"/>
      <c r="P31" s="1"/>
      <c r="Q31" s="44"/>
      <c r="R31" s="56" t="s">
        <v>27</v>
      </c>
      <c r="S31" s="57">
        <f>T43/S27</f>
        <v>0.44044810632771891</v>
      </c>
      <c r="T31" s="1"/>
      <c r="U31" s="1"/>
      <c r="V31" s="56" t="s">
        <v>27</v>
      </c>
      <c r="W31" s="57">
        <f>X38/W27</f>
        <v>1.3223709398960359</v>
      </c>
      <c r="X31" s="1"/>
      <c r="Y31" s="45"/>
    </row>
    <row r="32" spans="2:35" ht="18.600000000000001" customHeight="1" x14ac:dyDescent="0.3">
      <c r="B32" s="44"/>
      <c r="C32" s="1"/>
      <c r="D32" s="1"/>
      <c r="E32" s="1"/>
      <c r="F32" s="45"/>
      <c r="G32" s="1"/>
      <c r="H32" s="44"/>
      <c r="I32" s="21">
        <v>5</v>
      </c>
      <c r="J32" s="21">
        <v>1</v>
      </c>
      <c r="K32" s="12">
        <v>0.1</v>
      </c>
      <c r="L32" s="1"/>
      <c r="M32" s="21">
        <v>5</v>
      </c>
      <c r="N32" s="12"/>
      <c r="O32" s="45"/>
      <c r="P32" s="1"/>
      <c r="Q32" s="44"/>
      <c r="R32" s="4" t="s">
        <v>43</v>
      </c>
      <c r="S32" s="55">
        <f>S38/T38</f>
        <v>0.76968366928901311</v>
      </c>
      <c r="T32" s="1"/>
      <c r="U32" s="1"/>
      <c r="V32" s="4" t="s">
        <v>43</v>
      </c>
      <c r="W32" s="55">
        <f>W38/X38</f>
        <v>0.25921700591275659</v>
      </c>
      <c r="X32" s="1"/>
      <c r="Y32" s="45"/>
    </row>
    <row r="33" spans="2:25" ht="18.600000000000001" customHeight="1" x14ac:dyDescent="0.3">
      <c r="B33" s="44"/>
      <c r="C33" s="17" t="str">
        <f>[1]!obMake("penaltyFactor","double",D33)</f>
        <v>penaltyFactor 
[6358]</v>
      </c>
      <c r="D33" s="5">
        <v>20</v>
      </c>
      <c r="E33" s="1"/>
      <c r="F33" s="45"/>
      <c r="G33" s="1"/>
      <c r="H33" s="44"/>
      <c r="I33" s="21">
        <v>6</v>
      </c>
      <c r="J33" s="21">
        <v>1</v>
      </c>
      <c r="K33" s="12">
        <v>0.1</v>
      </c>
      <c r="L33" s="1"/>
      <c r="M33" s="21">
        <v>6</v>
      </c>
      <c r="N33" s="12"/>
      <c r="O33" s="45"/>
      <c r="P33" s="1"/>
      <c r="Q33" s="44"/>
      <c r="R33" s="4" t="s">
        <v>44</v>
      </c>
      <c r="S33" s="55">
        <f>S48/T48</f>
        <v>0.61409718214557019</v>
      </c>
      <c r="T33" s="1"/>
      <c r="U33" s="1"/>
      <c r="V33" s="4" t="s">
        <v>44</v>
      </c>
      <c r="W33" s="55">
        <f>W48/X48</f>
        <v>0.55560219344528095</v>
      </c>
      <c r="X33" s="1"/>
      <c r="Y33" s="45"/>
    </row>
    <row r="34" spans="2:25" ht="18.600000000000001" customHeight="1" x14ac:dyDescent="0.3">
      <c r="B34" s="44"/>
      <c r="C34" s="1"/>
      <c r="D34" s="1"/>
      <c r="E34" s="1"/>
      <c r="F34" s="45"/>
      <c r="G34" s="1"/>
      <c r="H34" s="44"/>
      <c r="I34" s="21">
        <v>7</v>
      </c>
      <c r="J34" s="21">
        <v>1</v>
      </c>
      <c r="K34" s="12">
        <v>0.1</v>
      </c>
      <c r="L34" s="1"/>
      <c r="M34" s="21">
        <v>7</v>
      </c>
      <c r="N34" s="12"/>
      <c r="O34" s="45"/>
      <c r="P34" s="1"/>
      <c r="Q34" s="44"/>
      <c r="R34" s="1"/>
      <c r="S34" s="1"/>
      <c r="T34" s="1"/>
      <c r="U34" s="1"/>
      <c r="V34" s="1"/>
      <c r="W34" s="1"/>
      <c r="X34" s="1"/>
      <c r="Y34" s="45"/>
    </row>
    <row r="35" spans="2:25" ht="18.600000000000001" customHeight="1" x14ac:dyDescent="0.4">
      <c r="B35" s="44"/>
      <c r="C35" s="53" t="s">
        <v>2</v>
      </c>
      <c r="D35" s="1"/>
      <c r="E35" s="1"/>
      <c r="F35" s="45"/>
      <c r="G35" s="1"/>
      <c r="H35" s="44"/>
      <c r="I35" s="21">
        <v>8</v>
      </c>
      <c r="J35" s="21">
        <v>1</v>
      </c>
      <c r="K35" s="12">
        <v>0.1</v>
      </c>
      <c r="L35" s="1"/>
      <c r="M35" s="21">
        <v>8</v>
      </c>
      <c r="N35" s="12"/>
      <c r="O35" s="45"/>
      <c r="P35" s="1"/>
      <c r="Q35" s="44"/>
      <c r="R35" s="1"/>
      <c r="S35" s="1"/>
      <c r="T35" s="1"/>
      <c r="U35" s="1"/>
      <c r="V35" s="1"/>
      <c r="W35" s="1"/>
      <c r="X35" s="1"/>
      <c r="Y35" s="45"/>
    </row>
    <row r="36" spans="2:25" ht="18.600000000000001" customHeight="1" x14ac:dyDescent="0.3">
      <c r="B36" s="44"/>
      <c r="C36" s="1"/>
      <c r="D36" s="1"/>
      <c r="E36" s="1"/>
      <c r="F36" s="45"/>
      <c r="G36" s="1"/>
      <c r="H36" s="44"/>
      <c r="I36" s="21">
        <v>9</v>
      </c>
      <c r="J36" s="21">
        <v>1</v>
      </c>
      <c r="K36" s="12">
        <v>0.1</v>
      </c>
      <c r="L36" s="1"/>
      <c r="M36" s="21">
        <v>9</v>
      </c>
      <c r="N36" s="12"/>
      <c r="O36" s="45"/>
      <c r="P36" s="1"/>
      <c r="Q36" s="44"/>
      <c r="R36" s="2" t="s">
        <v>24</v>
      </c>
      <c r="S36" s="59" t="str">
        <f>[1]!obCall("resultsCorrelation", R19, "getIntBasedCWCCVAforCor",)</f>
        <v>resultsCorrelation 
[6724]</v>
      </c>
      <c r="T36" s="60"/>
      <c r="U36" s="60"/>
      <c r="V36" s="60"/>
      <c r="W36" s="60"/>
      <c r="X36" s="61"/>
      <c r="Y36" s="45"/>
    </row>
    <row r="37" spans="2:25" ht="18.600000000000001" customHeight="1" x14ac:dyDescent="0.3">
      <c r="B37" s="44"/>
      <c r="C37" s="2" t="s">
        <v>0</v>
      </c>
      <c r="D37" s="3"/>
      <c r="E37" s="1"/>
      <c r="F37" s="45"/>
      <c r="G37" s="1"/>
      <c r="H37" s="44"/>
      <c r="I37" s="22">
        <v>10</v>
      </c>
      <c r="J37" s="22">
        <v>1</v>
      </c>
      <c r="K37" s="14">
        <v>0.1</v>
      </c>
      <c r="L37" s="1"/>
      <c r="M37" s="22">
        <v>10</v>
      </c>
      <c r="N37" s="14"/>
      <c r="O37" s="45"/>
      <c r="P37" s="1"/>
      <c r="Q37" s="44"/>
      <c r="R37" s="1"/>
      <c r="S37" s="69" t="s">
        <v>40</v>
      </c>
      <c r="T37" s="69" t="s">
        <v>41</v>
      </c>
      <c r="U37" s="1"/>
      <c r="V37" s="1"/>
      <c r="W37" s="69" t="s">
        <v>40</v>
      </c>
      <c r="X37" s="69" t="s">
        <v>41</v>
      </c>
      <c r="Y37" s="45"/>
    </row>
    <row r="38" spans="2:25" ht="18.600000000000001" customHeight="1" thickBot="1" x14ac:dyDescent="0.35">
      <c r="B38" s="44"/>
      <c r="C38" s="4"/>
      <c r="D38" s="4"/>
      <c r="E38" s="1"/>
      <c r="F38" s="45"/>
      <c r="G38" s="1"/>
      <c r="H38" s="46"/>
      <c r="I38" s="47"/>
      <c r="J38" s="47"/>
      <c r="K38" s="47"/>
      <c r="L38" s="47"/>
      <c r="M38" s="47"/>
      <c r="N38" s="47"/>
      <c r="O38" s="48"/>
      <c r="P38" s="1"/>
      <c r="Q38" s="44"/>
      <c r="R38" s="74">
        <v>0</v>
      </c>
      <c r="S38" s="78">
        <f>[1]!obGet([1]!obCall("ib"&amp;R38,$S$36,"[][][]", [1]!obMake("","int",R38), [1]!obMake("","int",0),[1]!obMake("","int",0)))</f>
        <v>0.59336218593351042</v>
      </c>
      <c r="T38" s="86">
        <f>[1]!obGet([1]!obCall("ib"&amp;S38,$S$36,"[][]", [1]!obMake("","int",S38), [1]!obMake("","int",1),[1]!obMake("","int",0)))</f>
        <v>0.77091694888319806</v>
      </c>
      <c r="U38" s="60"/>
      <c r="V38" s="70">
        <v>0</v>
      </c>
      <c r="W38" s="81">
        <f>[1]!obGet([1]!obCall("ib"&amp;V38,$S$36,"[][][]", [1]!obMake("","int",V38), [1]!obMake("","int",0),[1]!obMake("","int",1)))</f>
        <v>2.0670767502783537E-2</v>
      </c>
      <c r="X38" s="86">
        <f>[1]!obGet([1]!obCall("ib"&amp;W38,$S$36,"[][]", [1]!obMake("","int",W38), [1]!obMake("","int",1),[1]!obMake("","int",1)))</f>
        <v>7.974309953159707E-2</v>
      </c>
      <c r="Y38" s="45"/>
    </row>
    <row r="39" spans="2:25" ht="18.600000000000001" customHeight="1" x14ac:dyDescent="0.3">
      <c r="B39" s="44"/>
      <c r="C39" s="4" t="str">
        <f>[1]!obMake("numberOfPaths", "int",D39)</f>
        <v>numberOfPaths 
[6581]</v>
      </c>
      <c r="D39" s="6">
        <v>1001</v>
      </c>
      <c r="E39" s="1"/>
      <c r="F39" s="45"/>
      <c r="G39" s="1"/>
      <c r="P39" s="1"/>
      <c r="Q39" s="44"/>
      <c r="R39" s="75">
        <v>1</v>
      </c>
      <c r="S39" s="79">
        <f>[1]!obGet([1]!obCall("ib"&amp;R39,$S$36,"[][][]", [1]!obMake("","int",R39), [1]!obMake("","int",0),[1]!obMake("","int",0)))</f>
        <v>0.5911318463307913</v>
      </c>
      <c r="T39" s="87">
        <f>[1]!obGet([1]!obCall("ib"&amp;S39,$S$36,"[][]", [1]!obMake("","int",S39), [1]!obMake("","int",1),[1]!obMake("","int",0)))</f>
        <v>0.77091694888319806</v>
      </c>
      <c r="U39" s="1"/>
      <c r="V39" s="84">
        <v>1</v>
      </c>
      <c r="W39" s="77">
        <f>[1]!obGet([1]!obCall("ib"&amp;V39,$S$36,"[][][]", [1]!obMake("","int",V39), [1]!obMake("","int",0),[1]!obMake("","int",1)))</f>
        <v>2.1338614205129627E-2</v>
      </c>
      <c r="X39" s="87">
        <f>[1]!obGet([1]!obCall("ib"&amp;W39,$S$36,"[][]", [1]!obMake("","int",W39), [1]!obMake("","int",1),[1]!obMake("","int",1)))</f>
        <v>7.974309953159707E-2</v>
      </c>
      <c r="Y39" s="45"/>
    </row>
    <row r="40" spans="2:25" ht="18.600000000000001" customHeight="1" x14ac:dyDescent="0.3">
      <c r="B40" s="44"/>
      <c r="C40" s="4" t="str">
        <f>[1]!obMake("seed","int",D40 )</f>
        <v>seed 
[6348]</v>
      </c>
      <c r="D40" s="6">
        <v>9</v>
      </c>
      <c r="E40" s="1"/>
      <c r="F40" s="45"/>
      <c r="G40" s="1"/>
      <c r="Q40" s="44"/>
      <c r="R40" s="75">
        <v>2</v>
      </c>
      <c r="S40" s="79">
        <f>[1]!obGet([1]!obCall("ib"&amp;R40,$S$36,"[][][]", [1]!obMake("","int",R40), [1]!obMake("","int",0),[1]!obMake("","int",0)))</f>
        <v>0.57739289629777679</v>
      </c>
      <c r="T40" s="87">
        <f>[1]!obGet([1]!obCall("ib"&amp;S40,$S$36,"[][]", [1]!obMake("","int",S40), [1]!obMake("","int",1),[1]!obMake("","int",0)))</f>
        <v>0.77091694888319806</v>
      </c>
      <c r="U40" s="1"/>
      <c r="V40" s="84">
        <v>2</v>
      </c>
      <c r="W40" s="77">
        <f>[1]!obGet([1]!obCall("ib"&amp;V40,$S$36,"[][][]", [1]!obMake("","int",V40), [1]!obMake("","int",0),[1]!obMake("","int",1)))</f>
        <v>2.4955512076993362E-2</v>
      </c>
      <c r="X40" s="87">
        <f>[1]!obGet([1]!obCall("ib"&amp;W40,$S$36,"[][]", [1]!obMake("","int",W40), [1]!obMake("","int",1),[1]!obMake("","int",1)))</f>
        <v>7.974309953159707E-2</v>
      </c>
      <c r="Y40" s="45"/>
    </row>
    <row r="41" spans="2:25" ht="18.600000000000001" customHeight="1" x14ac:dyDescent="0.3">
      <c r="B41" s="44"/>
      <c r="C41" s="1"/>
      <c r="D41" s="38"/>
      <c r="E41" s="1"/>
      <c r="F41" s="45"/>
      <c r="G41" s="1"/>
      <c r="Q41" s="44"/>
      <c r="R41" s="75">
        <v>3</v>
      </c>
      <c r="S41" s="79">
        <f>[1]!obGet([1]!obCall("ib"&amp;R41,$S$36,"[][][]", [1]!obMake("","int",R41), [1]!obMake("","int",0),[1]!obMake("","int",0)))</f>
        <v>0.5609830732945067</v>
      </c>
      <c r="T41" s="87">
        <f>[1]!obGet([1]!obCall("ib"&amp;S41,$S$36,"[][]", [1]!obMake("","int",S41), [1]!obMake("","int",1),[1]!obMake("","int",0)))</f>
        <v>0.77091694888319806</v>
      </c>
      <c r="U41" s="1"/>
      <c r="V41" s="84">
        <v>3</v>
      </c>
      <c r="W41" s="77">
        <f>[1]!obGet([1]!obCall("ib"&amp;V41,$S$36,"[][][]", [1]!obMake("","int",V41), [1]!obMake("","int",0),[1]!obMake("","int",1)))</f>
        <v>2.9148481608100452E-2</v>
      </c>
      <c r="X41" s="87">
        <f>[1]!obGet([1]!obCall("ib"&amp;W41,$S$36,"[][]", [1]!obMake("","int",W41), [1]!obMake("","int",1),[1]!obMake("","int",1)))</f>
        <v>7.974309953159707E-2</v>
      </c>
      <c r="Y41" s="45"/>
    </row>
    <row r="42" spans="2:25" ht="18.600000000000001" customHeight="1" thickBot="1" x14ac:dyDescent="0.35">
      <c r="B42" s="46"/>
      <c r="C42" s="47"/>
      <c r="D42" s="47"/>
      <c r="E42" s="47"/>
      <c r="F42" s="48"/>
      <c r="G42" s="1"/>
      <c r="Q42" s="44"/>
      <c r="R42" s="75">
        <v>4</v>
      </c>
      <c r="S42" s="79">
        <f>[1]!obGet([1]!obCall("ib"&amp;R42,$S$36,"[][][]", [1]!obMake("","int",R42), [1]!obMake("","int",0),[1]!obMake("","int",0)))</f>
        <v>0.55007766099203481</v>
      </c>
      <c r="T42" s="87">
        <f>[1]!obGet([1]!obCall("ib"&amp;S42,$S$36,"[][]", [1]!obMake("","int",S42), [1]!obMake("","int",1),[1]!obMake("","int",0)))</f>
        <v>0.77091694888319806</v>
      </c>
      <c r="U42" s="1"/>
      <c r="V42" s="84">
        <v>4</v>
      </c>
      <c r="W42" s="77">
        <f>[1]!obGet([1]!obCall("ib"&amp;V42,$S$36,"[][][]", [1]!obMake("","int",V42), [1]!obMake("","int",0),[1]!obMake("","int",1)))</f>
        <v>3.1924027146462294E-2</v>
      </c>
      <c r="X42" s="87">
        <f>[1]!obGet([1]!obCall("ib"&amp;W42,$S$36,"[][]", [1]!obMake("","int",W42), [1]!obMake("","int",1),[1]!obMake("","int",1)))</f>
        <v>7.974309953159707E-2</v>
      </c>
      <c r="Y42" s="45"/>
    </row>
    <row r="43" spans="2:25" ht="18.600000000000001" customHeight="1" x14ac:dyDescent="0.3">
      <c r="Q43" s="44"/>
      <c r="R43" s="75">
        <v>5</v>
      </c>
      <c r="S43" s="79">
        <f>[1]!obGet([1]!obCall("ib"&amp;R43,$S$36,"[][][]", [1]!obMake("","int",R43), [1]!obMake("","int",0),[1]!obMake("","int",0)))</f>
        <v>0.52566277649367898</v>
      </c>
      <c r="T43" s="87">
        <f>[1]!obGet([1]!obCall("ib"&amp;S43,$S$36,"[][]", [1]!obMake("","int",S43), [1]!obMake("","int",1),[1]!obMake("","int",0)))</f>
        <v>0.77091694888319806</v>
      </c>
      <c r="U43" s="1"/>
      <c r="V43" s="84">
        <v>5</v>
      </c>
      <c r="W43" s="77">
        <f>[1]!obGet([1]!obCall("ib"&amp;V43,$S$36,"[][][]", [1]!obMake("","int",V43), [1]!obMake("","int",0),[1]!obMake("","int",1)))</f>
        <v>3.1855472357141833E-2</v>
      </c>
      <c r="X43" s="87">
        <f>[1]!obGet([1]!obCall("ib"&amp;W43,$S$36,"[][]", [1]!obMake("","int",W43), [1]!obMake("","int",1),[1]!obMake("","int",1)))</f>
        <v>7.974309953159707E-2</v>
      </c>
      <c r="Y43" s="45"/>
    </row>
    <row r="44" spans="2:25" ht="18.600000000000001" customHeight="1" x14ac:dyDescent="0.3">
      <c r="Q44" s="44"/>
      <c r="R44" s="75">
        <v>6</v>
      </c>
      <c r="S44" s="79">
        <f>[1]!obGet([1]!obCall("ib"&amp;R44,$S$36,"[][][]", [1]!obMake("","int",R44), [1]!obMake("","int",0),[1]!obMake("","int",0)))</f>
        <v>0.50376049346765228</v>
      </c>
      <c r="T44" s="87">
        <f>[1]!obGet([1]!obCall("ib"&amp;S44,$S$36,"[][]", [1]!obMake("","int",S44), [1]!obMake("","int",1),[1]!obMake("","int",0)))</f>
        <v>0.77091694888319806</v>
      </c>
      <c r="U44" s="1"/>
      <c r="V44" s="84">
        <v>6</v>
      </c>
      <c r="W44" s="77">
        <f>[1]!obGet([1]!obCall("ib"&amp;V44,$S$36,"[][][]", [1]!obMake("","int",V44), [1]!obMake("","int",0),[1]!obMake("","int",1)))</f>
        <v>3.5107312136585342E-2</v>
      </c>
      <c r="X44" s="87">
        <f>[1]!obGet([1]!obCall("ib"&amp;W44,$S$36,"[][]", [1]!obMake("","int",W44), [1]!obMake("","int",1),[1]!obMake("","int",1)))</f>
        <v>7.974309953159707E-2</v>
      </c>
      <c r="Y44" s="45"/>
    </row>
    <row r="45" spans="2:25" ht="18.600000000000001" customHeight="1" x14ac:dyDescent="0.5">
      <c r="C45" s="52" t="s">
        <v>32</v>
      </c>
      <c r="I45" s="52" t="s">
        <v>33</v>
      </c>
      <c r="Q45" s="44"/>
      <c r="R45" s="75">
        <v>7</v>
      </c>
      <c r="S45" s="79">
        <f>[1]!obGet([1]!obCall("ib"&amp;R45,$S$36,"[][][]", [1]!obMake("","int",R45), [1]!obMake("","int",0),[1]!obMake("","int",0)))</f>
        <v>0.49522554845957933</v>
      </c>
      <c r="T45" s="87">
        <f>[1]!obGet([1]!obCall("ib"&amp;S45,$S$36,"[][]", [1]!obMake("","int",S45), [1]!obMake("","int",1),[1]!obMake("","int",0)))</f>
        <v>0.77091694888319806</v>
      </c>
      <c r="U45" s="1"/>
      <c r="V45" s="84">
        <v>7</v>
      </c>
      <c r="W45" s="77">
        <f>[1]!obGet([1]!obCall("ib"&amp;V45,$S$36,"[][][]", [1]!obMake("","int",V45), [1]!obMake("","int",0),[1]!obMake("","int",1)))</f>
        <v>3.7494285282019452E-2</v>
      </c>
      <c r="X45" s="87">
        <f>[1]!obGet([1]!obCall("ib"&amp;W45,$S$36,"[][]", [1]!obMake("","int",W45), [1]!obMake("","int",1),[1]!obMake("","int",1)))</f>
        <v>7.974309953159707E-2</v>
      </c>
      <c r="Y45" s="45"/>
    </row>
    <row r="46" spans="2:25" ht="18.600000000000001" customHeight="1" thickBot="1" x14ac:dyDescent="0.35">
      <c r="Q46" s="44"/>
      <c r="R46" s="75">
        <v>8</v>
      </c>
      <c r="S46" s="79">
        <f>[1]!obGet([1]!obCall("ib"&amp;R46,$S$36,"[][][]", [1]!obMake("","int",R46), [1]!obMake("","int",0),[1]!obMake("","int",0)))</f>
        <v>0.48302453280055191</v>
      </c>
      <c r="T46" s="87">
        <f>[1]!obGet([1]!obCall("ib"&amp;S46,$S$36,"[][]", [1]!obMake("","int",S46), [1]!obMake("","int",1),[1]!obMake("","int",0)))</f>
        <v>0.77091694888319806</v>
      </c>
      <c r="U46" s="1"/>
      <c r="V46" s="84">
        <v>8</v>
      </c>
      <c r="W46" s="77">
        <f>[1]!obGet([1]!obCall("ib"&amp;V46,$S$36,"[][][]", [1]!obMake("","int",V46), [1]!obMake("","int",0),[1]!obMake("","int",1)))</f>
        <v>4.1033436588383987E-2</v>
      </c>
      <c r="X46" s="87">
        <f>[1]!obGet([1]!obCall("ib"&amp;W46,$S$36,"[][]", [1]!obMake("","int",W46), [1]!obMake("","int",1),[1]!obMake("","int",1)))</f>
        <v>7.974309953159707E-2</v>
      </c>
      <c r="Y46" s="45"/>
    </row>
    <row r="47" spans="2:25" ht="18.600000000000001" customHeight="1" x14ac:dyDescent="0.3">
      <c r="B47" s="41"/>
      <c r="C47" s="42"/>
      <c r="D47" s="42"/>
      <c r="E47" s="42"/>
      <c r="F47" s="43"/>
      <c r="G47" s="1"/>
      <c r="H47" s="41"/>
      <c r="I47" s="42"/>
      <c r="J47" s="42"/>
      <c r="K47" s="42"/>
      <c r="L47" s="42"/>
      <c r="M47" s="42"/>
      <c r="N47" s="43"/>
      <c r="Q47" s="44"/>
      <c r="R47" s="75">
        <v>9</v>
      </c>
      <c r="S47" s="79">
        <f>[1]!obGet([1]!obCall("ib"&amp;R47,$S$36,"[][][]", [1]!obMake("","int",R47), [1]!obMake("","int",0),[1]!obMake("","int",0)))</f>
        <v>0.4741807265464052</v>
      </c>
      <c r="T47" s="87">
        <f>[1]!obGet([1]!obCall("ib"&amp;S47,$S$36,"[][]", [1]!obMake("","int",S47), [1]!obMake("","int",1),[1]!obMake("","int",0)))</f>
        <v>0.77091694888319806</v>
      </c>
      <c r="U47" s="1"/>
      <c r="V47" s="84">
        <v>9</v>
      </c>
      <c r="W47" s="77">
        <f>[1]!obGet([1]!obCall("ib"&amp;V47,$S$36,"[][][]", [1]!obMake("","int",V47), [1]!obMake("","int",0),[1]!obMake("","int",1)))</f>
        <v>4.390460891031403E-2</v>
      </c>
      <c r="X47" s="87">
        <f>[1]!obGet([1]!obCall("ib"&amp;W47,$S$36,"[][]", [1]!obMake("","int",W47), [1]!obMake("","int",1),[1]!obMake("","int",1)))</f>
        <v>7.974309953159707E-2</v>
      </c>
      <c r="Y47" s="45"/>
    </row>
    <row r="48" spans="2:25" ht="18.600000000000001" customHeight="1" x14ac:dyDescent="0.4">
      <c r="B48" s="44"/>
      <c r="C48" s="53" t="s">
        <v>31</v>
      </c>
      <c r="D48" s="1"/>
      <c r="E48" s="1"/>
      <c r="F48" s="45"/>
      <c r="G48" s="1"/>
      <c r="H48" s="44"/>
      <c r="I48" s="53" t="s">
        <v>34</v>
      </c>
      <c r="J48" s="1"/>
      <c r="K48" s="1"/>
      <c r="L48" s="1"/>
      <c r="M48" s="53" t="s">
        <v>35</v>
      </c>
      <c r="N48" s="45"/>
      <c r="Q48" s="44"/>
      <c r="R48" s="76">
        <v>10</v>
      </c>
      <c r="S48" s="80">
        <f>[1]!obGet([1]!obCall("ib"&amp;R48,$S$36,"[][][]", [1]!obMake("","int",R48), [1]!obMake("","int",0),[1]!obMake("","int",0)))</f>
        <v>0.47341792597743249</v>
      </c>
      <c r="T48" s="57">
        <f>[1]!obGet([1]!obCall("ib"&amp;S48,$S$36,"[][]", [1]!obMake("","int",S48), [1]!obMake("","int",1),[1]!obMake("","int",0)))</f>
        <v>0.77091694888319806</v>
      </c>
      <c r="U48" s="1"/>
      <c r="V48" s="83">
        <v>10</v>
      </c>
      <c r="W48" s="82">
        <f>[1]!obGet([1]!obCall("ib"&amp;V48,$S$36,"[][][]", [1]!obMake("","int",V48), [1]!obMake("","int",0),[1]!obMake("","int",1)))</f>
        <v>4.4305441011880685E-2</v>
      </c>
      <c r="X48" s="57">
        <f>[1]!obGet([1]!obCall("ib"&amp;W48,$S$36,"[][]", [1]!obMake("","int",W48), [1]!obMake("","int",1),[1]!obMake("","int",1)))</f>
        <v>7.974309953159707E-2</v>
      </c>
      <c r="Y48" s="45"/>
    </row>
    <row r="49" spans="2:25" ht="18.600000000000001" customHeight="1" x14ac:dyDescent="0.3">
      <c r="B49" s="44"/>
      <c r="C49" s="7"/>
      <c r="D49" s="1"/>
      <c r="E49" s="1"/>
      <c r="F49" s="45"/>
      <c r="G49" s="1"/>
      <c r="H49" s="44"/>
      <c r="I49" s="1"/>
      <c r="J49" s="1"/>
      <c r="K49" s="1"/>
      <c r="L49" s="1"/>
      <c r="M49" s="1"/>
      <c r="N49" s="45"/>
      <c r="Q49" s="44"/>
      <c r="U49" s="1"/>
      <c r="Y49" s="45"/>
    </row>
    <row r="50" spans="2:25" ht="18.600000000000001" customHeight="1" x14ac:dyDescent="0.3">
      <c r="B50" s="44"/>
      <c r="C50" s="8" t="str">
        <f>[1]!obMake("meanReversionArrayHW", "double[]",C51:C151)</f>
        <v>meanReversionArrayHW 
[6262]</v>
      </c>
      <c r="D50" s="8" t="str">
        <f>[1]!obMake("volatilitesArrayHW", "double[]",D51:D151)</f>
        <v>volatilitesArrayHW 
[6263]</v>
      </c>
      <c r="E50" s="9" t="str">
        <f>[1]!obMake("forwardRatesArrayHW", "double[]",E51:E55)</f>
        <v>forwardRatesArrayHW 
[6344]</v>
      </c>
      <c r="F50" s="49"/>
      <c r="G50" s="40"/>
      <c r="H50" s="44"/>
      <c r="I50" s="90" t="s">
        <v>1</v>
      </c>
      <c r="J50" s="91"/>
      <c r="K50" s="92"/>
      <c r="L50" s="1"/>
      <c r="M50" s="37" t="s">
        <v>30</v>
      </c>
      <c r="N50" s="45"/>
      <c r="Q50" s="44"/>
      <c r="R50" s="1"/>
      <c r="S50" s="1"/>
      <c r="T50" s="1"/>
      <c r="U50" s="1"/>
      <c r="V50" s="1"/>
      <c r="W50" s="1"/>
      <c r="X50" s="1"/>
      <c r="Y50" s="45"/>
    </row>
    <row r="51" spans="2:25" ht="18.600000000000001" customHeight="1" x14ac:dyDescent="0.3">
      <c r="B51" s="44"/>
      <c r="C51" s="20">
        <v>0.01</v>
      </c>
      <c r="D51" s="10">
        <v>0.02</v>
      </c>
      <c r="E51" s="11">
        <v>0.02</v>
      </c>
      <c r="F51" s="50"/>
      <c r="G51" s="38"/>
      <c r="H51" s="44"/>
      <c r="I51" s="18" t="str">
        <f>[1]!obMake("initialValue", "double", J51)</f>
        <v>initialValue 
[6273]</v>
      </c>
      <c r="J51" s="88">
        <v>0.05</v>
      </c>
      <c r="K51" s="89"/>
      <c r="L51" s="1"/>
      <c r="M51" s="4" t="str">
        <f>[1]!obMake("landoFunctionList", "java.util.ArrayList", )</f>
        <v>landoFunctionList 
[6264]</v>
      </c>
      <c r="N51" s="45"/>
      <c r="Q51" s="44"/>
      <c r="R51" s="1"/>
      <c r="S51" s="1"/>
      <c r="T51" s="1"/>
      <c r="U51" s="1"/>
      <c r="V51" s="1"/>
      <c r="W51" s="1"/>
      <c r="X51" s="1"/>
      <c r="Y51" s="45"/>
    </row>
    <row r="52" spans="2:25" ht="18.600000000000001" customHeight="1" x14ac:dyDescent="0.3">
      <c r="B52" s="44"/>
      <c r="C52" s="21">
        <v>0.01</v>
      </c>
      <c r="D52" s="12">
        <v>0.02</v>
      </c>
      <c r="E52" s="13">
        <v>0.02</v>
      </c>
      <c r="F52" s="50"/>
      <c r="G52" s="38"/>
      <c r="H52" s="44"/>
      <c r="I52" s="18" t="str">
        <f>[1]!obMake("kappa","double",J52)</f>
        <v>kappa 
[6321]</v>
      </c>
      <c r="J52" s="88">
        <v>0.1</v>
      </c>
      <c r="K52" s="89"/>
      <c r="L52" s="1"/>
      <c r="M52" s="1"/>
      <c r="N52" s="45"/>
      <c r="Q52" s="44"/>
      <c r="R52" s="2" t="s">
        <v>25</v>
      </c>
      <c r="S52" s="59" t="str">
        <f>[1]!obCall("resultsLando", R19, "getIntBasedCWCCVAforLandoPar",)</f>
        <v>resultsLando 
[6725]</v>
      </c>
      <c r="T52" s="60"/>
      <c r="U52" s="60"/>
      <c r="V52" s="60"/>
      <c r="W52" s="60"/>
      <c r="X52" s="61"/>
      <c r="Y52" s="45"/>
    </row>
    <row r="53" spans="2:25" ht="18.600000000000001" customHeight="1" x14ac:dyDescent="0.3">
      <c r="B53" s="44"/>
      <c r="C53" s="21">
        <v>0.01</v>
      </c>
      <c r="D53" s="12">
        <v>0.02</v>
      </c>
      <c r="E53" s="13">
        <v>0.01</v>
      </c>
      <c r="F53" s="50"/>
      <c r="G53" s="38"/>
      <c r="H53" s="44"/>
      <c r="I53" s="18" t="str">
        <f>[1]!obMake("mu","double",J53)</f>
        <v>mu 
[6275]</v>
      </c>
      <c r="J53" s="88">
        <v>0.05</v>
      </c>
      <c r="K53" s="89"/>
      <c r="L53" s="1"/>
      <c r="M53" s="39" t="s">
        <v>36</v>
      </c>
      <c r="N53" s="45"/>
      <c r="Q53" s="44"/>
      <c r="R53" s="1"/>
      <c r="S53" s="69" t="s">
        <v>40</v>
      </c>
      <c r="T53" s="59" t="s">
        <v>41</v>
      </c>
      <c r="U53" s="62"/>
      <c r="V53" s="64"/>
      <c r="W53" s="61" t="s">
        <v>40</v>
      </c>
      <c r="X53" s="69" t="s">
        <v>41</v>
      </c>
      <c r="Y53" s="45"/>
    </row>
    <row r="54" spans="2:25" ht="18.600000000000001" customHeight="1" x14ac:dyDescent="0.3">
      <c r="B54" s="44"/>
      <c r="C54" s="21">
        <v>0.01</v>
      </c>
      <c r="D54" s="12">
        <v>0.02</v>
      </c>
      <c r="E54" s="13">
        <v>0.02</v>
      </c>
      <c r="F54" s="50"/>
      <c r="G54" s="38"/>
      <c r="H54" s="44"/>
      <c r="I54" s="18" t="str">
        <f>[1]!obMake("nu","double", J54)</f>
        <v>nu 
[6292]</v>
      </c>
      <c r="J54" s="88">
        <f>SQRT(J52*J53)-0.0001</f>
        <v>7.0610678118654763E-2</v>
      </c>
      <c r="K54" s="89"/>
      <c r="L54" s="1"/>
      <c r="M54" s="4" t="str">
        <f>[1]!obCall("",M51,"add",M59)</f>
        <v>ob.trans.8755 
[6271]</v>
      </c>
      <c r="N54" s="45"/>
      <c r="Q54" s="44"/>
      <c r="R54" s="70">
        <v>0</v>
      </c>
      <c r="S54" s="81">
        <f>[1]!obGet([1]!obCall("ib"&amp;R54,$S$52,"[][][]", [1]!obMake("","int",R54), [1]!obMake("","int",0),[1]!obMake("","int",0)))</f>
        <v>0.12522192686883649</v>
      </c>
      <c r="T54" s="86">
        <f>[1]!obGet([1]!obCall("ib"&amp;S54,$S$52,"[][]", [1]!obMake("","int",S54), [1]!obMake("","int",1),[1]!obMake("","int",0)))</f>
        <v>0.29079315467216216</v>
      </c>
      <c r="U54" s="1"/>
      <c r="V54" s="72">
        <v>0</v>
      </c>
      <c r="W54" s="81">
        <f>[1]!obGet([1]!obCall("ib"&amp;V54,$S$52,"[][][]", [1]!obMake("","int",V54), [1]!obMake("","int",0),[1]!obMake("","int",1)))</f>
        <v>2.4044492643638532E-2</v>
      </c>
      <c r="X54" s="86">
        <f>[1]!obGet([1]!obCall("ib"&amp;W54,$S$52,"[][]", [1]!obMake("","int",W54), [1]!obMake("","int",1),[1]!obMake("","int",1)))</f>
        <v>2.7338404549299415E-2</v>
      </c>
      <c r="Y54" s="45"/>
    </row>
    <row r="55" spans="2:25" ht="18.600000000000001" customHeight="1" x14ac:dyDescent="0.3">
      <c r="B55" s="44"/>
      <c r="C55" s="21">
        <v>0.01</v>
      </c>
      <c r="D55" s="12">
        <v>0.02</v>
      </c>
      <c r="E55" s="35">
        <v>0.01</v>
      </c>
      <c r="F55" s="50"/>
      <c r="G55" s="38"/>
      <c r="H55" s="44"/>
      <c r="I55" s="1"/>
      <c r="J55" s="1"/>
      <c r="K55" s="1"/>
      <c r="L55" s="1"/>
      <c r="M55" s="4" t="e">
        <f>[1]!obCall("",M51,"add",M60)</f>
        <v>#VALUE!</v>
      </c>
      <c r="N55" s="45"/>
      <c r="Q55" s="44"/>
      <c r="R55" s="83">
        <v>1</v>
      </c>
      <c r="S55" s="82" t="e">
        <f>[1]!obGet([1]!obCall("ib"&amp;R55,$S$52,"[][][]", [1]!obMake("","int",R55), [1]!obMake("","int",0),[1]!obMake("","int",0)))</f>
        <v>#VALUE!</v>
      </c>
      <c r="T55" s="57" t="e">
        <f>[1]!obGet([1]!obCall("ib"&amp;S55,$S$52,"[][]", [1]!obMake("","int",S55), [1]!obMake("","int",1),[1]!obMake("","int",0)))</f>
        <v>#VALUE!</v>
      </c>
      <c r="U55" s="1"/>
      <c r="V55" s="73">
        <v>1</v>
      </c>
      <c r="W55" s="82" t="e">
        <f>[1]!obGet([1]!obCall("ib"&amp;V55,$S$52,"[][][]", [1]!obMake("","int",V55), [1]!obMake("","int",0),[1]!obMake("","int",1)))</f>
        <v>#VALUE!</v>
      </c>
      <c r="X55" s="57" t="e">
        <f>[1]!obGet([1]!obCall("ib"&amp;W55,$S$52,"[][]", [1]!obMake("","int",W55), [1]!obMake("","int",1),[1]!obMake("","int",1)))</f>
        <v>#VALUE!</v>
      </c>
      <c r="Y55" s="45"/>
    </row>
    <row r="56" spans="2:25" ht="18.600000000000001" customHeight="1" thickBot="1" x14ac:dyDescent="0.35">
      <c r="B56" s="44"/>
      <c r="C56" s="21">
        <v>0.01</v>
      </c>
      <c r="D56" s="12">
        <v>0.02</v>
      </c>
      <c r="E56" s="15"/>
      <c r="F56" s="51"/>
      <c r="G56" s="15"/>
      <c r="H56" s="44"/>
      <c r="I56" s="1"/>
      <c r="J56" s="1"/>
      <c r="K56" s="1"/>
      <c r="L56" s="1"/>
      <c r="M56" s="1"/>
      <c r="N56" s="45"/>
      <c r="Q56" s="46"/>
      <c r="R56" s="71"/>
      <c r="S56" s="47"/>
      <c r="T56" s="47"/>
      <c r="U56" s="47"/>
      <c r="V56" s="47"/>
      <c r="W56" s="47"/>
      <c r="X56" s="47"/>
      <c r="Y56" s="48"/>
    </row>
    <row r="57" spans="2:25" ht="18.600000000000001" customHeight="1" x14ac:dyDescent="0.4">
      <c r="B57" s="44"/>
      <c r="C57" s="21">
        <v>0.01</v>
      </c>
      <c r="D57" s="12">
        <v>0.02</v>
      </c>
      <c r="E57" s="15"/>
      <c r="F57" s="51"/>
      <c r="G57" s="15"/>
      <c r="H57" s="44"/>
      <c r="I57" s="53" t="s">
        <v>4</v>
      </c>
      <c r="J57" s="1"/>
      <c r="K57" s="1"/>
      <c r="L57" s="1"/>
      <c r="M57" s="53" t="s">
        <v>26</v>
      </c>
      <c r="N57" s="45"/>
      <c r="Q57" s="1"/>
      <c r="R57" s="15"/>
      <c r="S57" s="1"/>
      <c r="T57" s="1"/>
      <c r="U57" s="1"/>
      <c r="V57" s="1"/>
      <c r="W57" s="1"/>
      <c r="X57" s="1"/>
      <c r="Y57" s="1"/>
    </row>
    <row r="58" spans="2:25" ht="18.600000000000001" customHeight="1" x14ac:dyDescent="0.3">
      <c r="B58" s="44"/>
      <c r="C58" s="21">
        <v>0.01</v>
      </c>
      <c r="D58" s="12">
        <v>0.02</v>
      </c>
      <c r="E58" s="15"/>
      <c r="F58" s="51"/>
      <c r="G58" s="15"/>
      <c r="H58" s="44"/>
      <c r="I58" s="1"/>
      <c r="J58" s="1"/>
      <c r="K58" s="1"/>
      <c r="L58" s="1"/>
      <c r="M58" s="1"/>
      <c r="N58" s="45"/>
      <c r="Q58" s="1"/>
      <c r="R58" s="15"/>
      <c r="S58" s="1"/>
      <c r="T58" s="1"/>
      <c r="U58" s="1"/>
      <c r="V58" s="1"/>
      <c r="W58" s="1"/>
      <c r="X58" s="1"/>
      <c r="Y58" s="1"/>
    </row>
    <row r="59" spans="2:25" ht="18.600000000000001" customHeight="1" x14ac:dyDescent="0.3">
      <c r="B59" s="44"/>
      <c r="C59" s="21">
        <v>0.01</v>
      </c>
      <c r="D59" s="12">
        <v>0.02</v>
      </c>
      <c r="E59" s="15"/>
      <c r="F59" s="51"/>
      <c r="G59" s="15"/>
      <c r="H59" s="44"/>
      <c r="I59" s="19" t="str">
        <f>[1]!obMake("correlations", "double[]", I60:I70)</f>
        <v>correlations 
[6270]</v>
      </c>
      <c r="J59" s="23"/>
      <c r="K59" s="1"/>
      <c r="L59" s="1"/>
      <c r="M59" s="6" t="str">
        <f>[1]!obMake("landoFunction", "main.net.finmath.antonsporrer.masterthesis.function.IntensityFunctionSwitchShiftFloor", [1]!obMake("", "double", 0) )</f>
        <v>landoFunction 
[6266]</v>
      </c>
      <c r="N59" s="45"/>
      <c r="Q59" s="1"/>
      <c r="R59" s="15"/>
      <c r="S59" s="1"/>
      <c r="T59" s="1"/>
      <c r="U59" s="1"/>
      <c r="V59" s="1"/>
      <c r="W59" s="1"/>
      <c r="X59" s="1"/>
      <c r="Y59" s="1"/>
    </row>
    <row r="60" spans="2:25" ht="18.600000000000001" customHeight="1" x14ac:dyDescent="0.3">
      <c r="B60" s="44"/>
      <c r="C60" s="21">
        <v>0.01</v>
      </c>
      <c r="D60" s="12">
        <v>0.02</v>
      </c>
      <c r="E60" s="15"/>
      <c r="F60" s="51"/>
      <c r="G60" s="15"/>
      <c r="H60" s="44"/>
      <c r="I60" s="34">
        <v>-0.99</v>
      </c>
      <c r="J60" s="24"/>
      <c r="K60" s="1"/>
      <c r="L60" s="1"/>
      <c r="M60" s="6" t="e">
        <f>[1]!obMake("landoFunction2", "main.net.finmath.antonsporrer.masterthesis.function.ConstantFunction", [1]!obMake("", "double", 0.01) )</f>
        <v>#VALUE!</v>
      </c>
      <c r="N60" s="45"/>
      <c r="Q60" s="1"/>
      <c r="R60" s="15"/>
      <c r="S60" s="1"/>
      <c r="T60" s="1"/>
      <c r="U60" s="1"/>
      <c r="V60" s="1"/>
      <c r="W60" s="1"/>
      <c r="X60" s="1"/>
      <c r="Y60" s="1"/>
    </row>
    <row r="61" spans="2:25" ht="18.600000000000001" customHeight="1" x14ac:dyDescent="0.3">
      <c r="B61" s="44"/>
      <c r="C61" s="21">
        <v>0.01</v>
      </c>
      <c r="D61" s="12">
        <v>0.02</v>
      </c>
      <c r="E61" s="15"/>
      <c r="F61" s="51"/>
      <c r="G61" s="15"/>
      <c r="H61" s="44"/>
      <c r="I61" s="12">
        <v>-0.95</v>
      </c>
      <c r="J61" s="24"/>
      <c r="K61" s="1"/>
      <c r="L61" s="1"/>
      <c r="N61" s="45"/>
      <c r="Q61" s="1"/>
      <c r="R61" s="15"/>
      <c r="S61" s="1"/>
      <c r="T61" s="1"/>
      <c r="U61" s="1"/>
      <c r="V61" s="1"/>
      <c r="W61" s="1"/>
      <c r="X61" s="1"/>
      <c r="Y61" s="1"/>
    </row>
    <row r="62" spans="2:25" ht="18.600000000000001" customHeight="1" x14ac:dyDescent="0.3">
      <c r="B62" s="44"/>
      <c r="C62" s="21">
        <v>0.01</v>
      </c>
      <c r="D62" s="12">
        <v>0.02</v>
      </c>
      <c r="E62" s="15"/>
      <c r="F62" s="51"/>
      <c r="G62" s="15"/>
      <c r="H62" s="44"/>
      <c r="I62" s="12">
        <v>-0.7</v>
      </c>
      <c r="J62" s="24"/>
      <c r="K62" s="1"/>
      <c r="L62" s="1"/>
      <c r="M62" s="1"/>
      <c r="N62" s="45"/>
      <c r="Q62" s="1"/>
      <c r="R62" s="15"/>
      <c r="S62" s="1"/>
      <c r="T62" s="1"/>
      <c r="U62" s="1"/>
      <c r="V62" s="1"/>
      <c r="W62" s="1"/>
      <c r="X62" s="1"/>
      <c r="Y62" s="1"/>
    </row>
    <row r="63" spans="2:25" ht="18.600000000000001" customHeight="1" x14ac:dyDescent="0.3">
      <c r="B63" s="44"/>
      <c r="C63" s="21">
        <v>0.01</v>
      </c>
      <c r="D63" s="12">
        <v>0.02</v>
      </c>
      <c r="E63" s="15"/>
      <c r="F63" s="51"/>
      <c r="G63" s="15"/>
      <c r="H63" s="44"/>
      <c r="I63" s="12">
        <v>-0.4</v>
      </c>
      <c r="J63" s="24"/>
      <c r="K63" s="1"/>
      <c r="L63" s="1"/>
      <c r="M63" s="1"/>
      <c r="N63" s="45"/>
      <c r="Q63" s="1"/>
      <c r="R63" s="1"/>
      <c r="S63" s="1"/>
      <c r="T63" s="1"/>
      <c r="U63" s="1"/>
      <c r="V63" s="1"/>
      <c r="W63" s="1"/>
      <c r="X63" s="1"/>
      <c r="Y63" s="1"/>
    </row>
    <row r="64" spans="2:25" ht="18.600000000000001" customHeight="1" x14ac:dyDescent="0.3">
      <c r="B64" s="44"/>
      <c r="C64" s="21">
        <v>0.01</v>
      </c>
      <c r="D64" s="12">
        <v>0.02</v>
      </c>
      <c r="E64" s="15"/>
      <c r="F64" s="51"/>
      <c r="G64" s="15"/>
      <c r="H64" s="44"/>
      <c r="I64" s="12">
        <v>-0.2</v>
      </c>
      <c r="J64" s="24"/>
      <c r="K64" s="1"/>
      <c r="L64" s="1"/>
      <c r="M64" s="1"/>
      <c r="N64" s="45"/>
      <c r="Q64" s="1"/>
      <c r="R64" s="1"/>
      <c r="S64" s="1"/>
      <c r="T64" s="1"/>
      <c r="U64" s="1"/>
      <c r="V64" s="1"/>
      <c r="W64" s="1"/>
      <c r="X64" s="1"/>
      <c r="Y64" s="1"/>
    </row>
    <row r="65" spans="2:25" ht="18.600000000000001" customHeight="1" x14ac:dyDescent="0.3">
      <c r="B65" s="44"/>
      <c r="C65" s="21">
        <v>0.01</v>
      </c>
      <c r="D65" s="12">
        <v>0.02</v>
      </c>
      <c r="E65" s="15"/>
      <c r="F65" s="51"/>
      <c r="G65" s="15"/>
      <c r="H65" s="44"/>
      <c r="I65" s="12">
        <v>0</v>
      </c>
      <c r="J65" s="24"/>
      <c r="K65" s="1"/>
      <c r="L65" s="1"/>
      <c r="M65" s="1"/>
      <c r="N65" s="45"/>
      <c r="Q65" s="1"/>
      <c r="R65" s="1"/>
      <c r="S65" s="1"/>
      <c r="T65" s="1"/>
      <c r="U65" s="1"/>
      <c r="V65" s="1"/>
      <c r="W65" s="1"/>
      <c r="X65" s="1"/>
      <c r="Y65" s="1"/>
    </row>
    <row r="66" spans="2:25" ht="18.600000000000001" customHeight="1" x14ac:dyDescent="0.3">
      <c r="B66" s="44"/>
      <c r="C66" s="21">
        <v>0.01</v>
      </c>
      <c r="D66" s="12">
        <v>0.02</v>
      </c>
      <c r="E66" s="15"/>
      <c r="F66" s="51"/>
      <c r="G66" s="15"/>
      <c r="H66" s="44"/>
      <c r="I66" s="12">
        <v>0.2</v>
      </c>
      <c r="J66" s="24"/>
      <c r="K66" s="1"/>
      <c r="L66" s="1"/>
      <c r="M66" s="1"/>
      <c r="N66" s="45"/>
      <c r="Q66" s="1"/>
      <c r="R66" s="1"/>
      <c r="S66" s="1"/>
      <c r="T66" s="1"/>
      <c r="U66" s="1"/>
      <c r="V66" s="1"/>
      <c r="W66" s="1"/>
      <c r="X66" s="1"/>
      <c r="Y66" s="1"/>
    </row>
    <row r="67" spans="2:25" ht="18.600000000000001" customHeight="1" x14ac:dyDescent="0.3">
      <c r="B67" s="44"/>
      <c r="C67" s="21">
        <v>0.01</v>
      </c>
      <c r="D67" s="12">
        <v>0.02</v>
      </c>
      <c r="E67" s="15"/>
      <c r="F67" s="51"/>
      <c r="G67" s="15"/>
      <c r="H67" s="44"/>
      <c r="I67" s="12">
        <v>0.4</v>
      </c>
      <c r="J67" s="24"/>
      <c r="K67" s="1"/>
      <c r="L67" s="1"/>
      <c r="M67" s="1"/>
      <c r="N67" s="45"/>
      <c r="Q67" s="1"/>
      <c r="R67" s="1"/>
      <c r="S67" s="1"/>
      <c r="T67" s="1"/>
      <c r="U67" s="1"/>
      <c r="V67" s="1"/>
      <c r="W67" s="1"/>
      <c r="X67" s="1"/>
      <c r="Y67" s="1"/>
    </row>
    <row r="68" spans="2:25" ht="18.600000000000001" customHeight="1" x14ac:dyDescent="0.3">
      <c r="B68" s="44"/>
      <c r="C68" s="21">
        <v>0.01</v>
      </c>
      <c r="D68" s="12">
        <v>0.02</v>
      </c>
      <c r="E68" s="15"/>
      <c r="F68" s="51"/>
      <c r="G68" s="15"/>
      <c r="H68" s="44"/>
      <c r="I68" s="12">
        <v>0.7</v>
      </c>
      <c r="J68" s="24"/>
      <c r="K68" s="1"/>
      <c r="L68" s="1"/>
      <c r="M68" s="1"/>
      <c r="N68" s="45"/>
    </row>
    <row r="69" spans="2:25" ht="18.600000000000001" customHeight="1" x14ac:dyDescent="0.3">
      <c r="B69" s="44"/>
      <c r="C69" s="21">
        <v>0.01</v>
      </c>
      <c r="D69" s="12">
        <v>0.02</v>
      </c>
      <c r="E69" s="15"/>
      <c r="F69" s="51"/>
      <c r="G69" s="15"/>
      <c r="H69" s="44"/>
      <c r="I69" s="12">
        <v>0.95</v>
      </c>
      <c r="J69" s="24"/>
      <c r="K69" s="1"/>
      <c r="L69" s="1"/>
      <c r="M69" s="1"/>
      <c r="N69" s="45"/>
    </row>
    <row r="70" spans="2:25" ht="18.600000000000001" customHeight="1" x14ac:dyDescent="0.3">
      <c r="B70" s="44"/>
      <c r="C70" s="21">
        <v>0.01</v>
      </c>
      <c r="D70" s="12">
        <v>0.02</v>
      </c>
      <c r="E70" s="15"/>
      <c r="F70" s="51"/>
      <c r="G70" s="15"/>
      <c r="H70" s="44"/>
      <c r="I70" s="14">
        <v>0.99</v>
      </c>
      <c r="J70" s="1"/>
      <c r="K70" s="1"/>
      <c r="L70" s="1"/>
      <c r="M70" s="1"/>
      <c r="N70" s="45"/>
    </row>
    <row r="71" spans="2:25" ht="18.600000000000001" customHeight="1" thickBot="1" x14ac:dyDescent="0.35">
      <c r="B71" s="44"/>
      <c r="C71" s="21">
        <v>0.01</v>
      </c>
      <c r="D71" s="12">
        <v>0.02</v>
      </c>
      <c r="E71" s="15"/>
      <c r="F71" s="51"/>
      <c r="G71" s="15"/>
      <c r="H71" s="46"/>
      <c r="I71" s="47"/>
      <c r="J71" s="47"/>
      <c r="K71" s="47"/>
      <c r="L71" s="47"/>
      <c r="M71" s="47"/>
      <c r="N71" s="48"/>
    </row>
    <row r="72" spans="2:25" ht="18.600000000000001" customHeight="1" x14ac:dyDescent="0.3">
      <c r="B72" s="44"/>
      <c r="C72" s="21">
        <v>0.01</v>
      </c>
      <c r="D72" s="12">
        <v>0.02</v>
      </c>
      <c r="E72" s="15"/>
      <c r="F72" s="51"/>
      <c r="G72" s="15"/>
      <c r="H72" s="1"/>
      <c r="I72" s="1"/>
      <c r="J72" s="1"/>
      <c r="K72" s="1"/>
      <c r="L72" s="1"/>
      <c r="M72" s="1"/>
      <c r="N72" s="1"/>
    </row>
    <row r="73" spans="2:25" ht="18.600000000000001" customHeight="1" x14ac:dyDescent="0.3">
      <c r="B73" s="44"/>
      <c r="C73" s="21">
        <v>0.01</v>
      </c>
      <c r="D73" s="12">
        <v>0.02</v>
      </c>
      <c r="E73" s="15"/>
      <c r="F73" s="51"/>
      <c r="G73" s="15"/>
      <c r="H73" s="1"/>
      <c r="I73" s="1"/>
      <c r="J73" s="1"/>
      <c r="K73" s="1"/>
      <c r="L73" s="1"/>
      <c r="M73" s="1"/>
      <c r="N73" s="1"/>
    </row>
    <row r="74" spans="2:25" ht="18.600000000000001" customHeight="1" x14ac:dyDescent="0.3">
      <c r="B74" s="44"/>
      <c r="C74" s="21">
        <v>0.01</v>
      </c>
      <c r="D74" s="12">
        <v>0.02</v>
      </c>
      <c r="E74" s="15"/>
      <c r="F74" s="51"/>
      <c r="G74" s="15"/>
    </row>
    <row r="75" spans="2:25" ht="18.600000000000001" customHeight="1" x14ac:dyDescent="0.3">
      <c r="B75" s="44"/>
      <c r="C75" s="21">
        <v>0.01</v>
      </c>
      <c r="D75" s="12">
        <v>0.02</v>
      </c>
      <c r="E75" s="15"/>
      <c r="F75" s="51"/>
      <c r="G75" s="15"/>
    </row>
    <row r="76" spans="2:25" ht="18.600000000000001" customHeight="1" x14ac:dyDescent="0.3">
      <c r="B76" s="44"/>
      <c r="C76" s="21">
        <v>0.01</v>
      </c>
      <c r="D76" s="12">
        <v>0.02</v>
      </c>
      <c r="E76" s="15"/>
      <c r="F76" s="51"/>
      <c r="G76" s="15"/>
    </row>
    <row r="77" spans="2:25" ht="18.600000000000001" customHeight="1" x14ac:dyDescent="0.3">
      <c r="B77" s="44"/>
      <c r="C77" s="21">
        <v>0.01</v>
      </c>
      <c r="D77" s="12">
        <v>0.02</v>
      </c>
      <c r="E77" s="15"/>
      <c r="F77" s="51"/>
      <c r="G77" s="15"/>
    </row>
    <row r="78" spans="2:25" ht="18.600000000000001" customHeight="1" x14ac:dyDescent="0.3">
      <c r="B78" s="44"/>
      <c r="C78" s="21">
        <v>0.01</v>
      </c>
      <c r="D78" s="12">
        <v>0.02</v>
      </c>
      <c r="E78" s="15"/>
      <c r="F78" s="51"/>
      <c r="G78" s="15"/>
    </row>
    <row r="79" spans="2:25" ht="18.600000000000001" customHeight="1" x14ac:dyDescent="0.3">
      <c r="B79" s="44"/>
      <c r="C79" s="21">
        <v>0.01</v>
      </c>
      <c r="D79" s="12">
        <v>0.02</v>
      </c>
      <c r="E79" s="15"/>
      <c r="F79" s="51"/>
      <c r="G79" s="15"/>
    </row>
    <row r="80" spans="2:25" ht="18.600000000000001" customHeight="1" x14ac:dyDescent="0.3">
      <c r="B80" s="44"/>
      <c r="C80" s="21">
        <v>0.01</v>
      </c>
      <c r="D80" s="12">
        <v>0.02</v>
      </c>
      <c r="E80" s="15"/>
      <c r="F80" s="51"/>
      <c r="G80" s="15"/>
    </row>
    <row r="81" spans="2:7" ht="18.600000000000001" customHeight="1" x14ac:dyDescent="0.3">
      <c r="B81" s="44"/>
      <c r="C81" s="21">
        <v>0.01</v>
      </c>
      <c r="D81" s="12">
        <v>0.02</v>
      </c>
      <c r="E81" s="15"/>
      <c r="F81" s="51"/>
      <c r="G81" s="15"/>
    </row>
    <row r="82" spans="2:7" ht="18.600000000000001" customHeight="1" x14ac:dyDescent="0.3">
      <c r="B82" s="44"/>
      <c r="C82" s="21">
        <v>0.01</v>
      </c>
      <c r="D82" s="12">
        <v>0.02</v>
      </c>
      <c r="E82" s="15"/>
      <c r="F82" s="51"/>
      <c r="G82" s="15"/>
    </row>
    <row r="83" spans="2:7" ht="18.600000000000001" customHeight="1" x14ac:dyDescent="0.3">
      <c r="B83" s="44"/>
      <c r="C83" s="21">
        <v>0.01</v>
      </c>
      <c r="D83" s="12">
        <v>0.02</v>
      </c>
      <c r="E83" s="15"/>
      <c r="F83" s="51"/>
      <c r="G83" s="15"/>
    </row>
    <row r="84" spans="2:7" ht="18.600000000000001" customHeight="1" x14ac:dyDescent="0.3">
      <c r="B84" s="44"/>
      <c r="C84" s="21">
        <v>0.01</v>
      </c>
      <c r="D84" s="12">
        <v>0.02</v>
      </c>
      <c r="E84" s="15"/>
      <c r="F84" s="51"/>
      <c r="G84" s="15"/>
    </row>
    <row r="85" spans="2:7" ht="18.600000000000001" customHeight="1" x14ac:dyDescent="0.3">
      <c r="B85" s="44"/>
      <c r="C85" s="21">
        <v>0.01</v>
      </c>
      <c r="D85" s="12">
        <v>0.02</v>
      </c>
      <c r="E85" s="15"/>
      <c r="F85" s="51"/>
      <c r="G85" s="15"/>
    </row>
    <row r="86" spans="2:7" ht="18.600000000000001" customHeight="1" x14ac:dyDescent="0.3">
      <c r="B86" s="44"/>
      <c r="C86" s="21">
        <v>0.01</v>
      </c>
      <c r="D86" s="12">
        <v>0.02</v>
      </c>
      <c r="E86" s="15"/>
      <c r="F86" s="51"/>
      <c r="G86" s="15"/>
    </row>
    <row r="87" spans="2:7" ht="18.600000000000001" customHeight="1" x14ac:dyDescent="0.3">
      <c r="B87" s="44"/>
      <c r="C87" s="21">
        <v>0.01</v>
      </c>
      <c r="D87" s="12">
        <v>0.02</v>
      </c>
      <c r="E87" s="15"/>
      <c r="F87" s="51"/>
      <c r="G87" s="15"/>
    </row>
    <row r="88" spans="2:7" ht="18.600000000000001" customHeight="1" x14ac:dyDescent="0.3">
      <c r="B88" s="44"/>
      <c r="C88" s="21">
        <v>0.01</v>
      </c>
      <c r="D88" s="12">
        <v>0.02</v>
      </c>
      <c r="E88" s="15"/>
      <c r="F88" s="51"/>
      <c r="G88" s="15"/>
    </row>
    <row r="89" spans="2:7" ht="18.600000000000001" customHeight="1" x14ac:dyDescent="0.3">
      <c r="B89" s="44"/>
      <c r="C89" s="21">
        <v>0.01</v>
      </c>
      <c r="D89" s="12">
        <v>0.02</v>
      </c>
      <c r="E89" s="15"/>
      <c r="F89" s="51"/>
      <c r="G89" s="15"/>
    </row>
    <row r="90" spans="2:7" ht="18.600000000000001" customHeight="1" x14ac:dyDescent="0.3">
      <c r="B90" s="44"/>
      <c r="C90" s="21">
        <v>0.01</v>
      </c>
      <c r="D90" s="12">
        <v>0.02</v>
      </c>
      <c r="E90" s="15"/>
      <c r="F90" s="51"/>
      <c r="G90" s="15"/>
    </row>
    <row r="91" spans="2:7" ht="18.600000000000001" customHeight="1" x14ac:dyDescent="0.3">
      <c r="B91" s="44"/>
      <c r="C91" s="21">
        <v>0.01</v>
      </c>
      <c r="D91" s="12">
        <v>0.02</v>
      </c>
      <c r="E91" s="15"/>
      <c r="F91" s="51"/>
      <c r="G91" s="15"/>
    </row>
    <row r="92" spans="2:7" ht="18.600000000000001" customHeight="1" x14ac:dyDescent="0.3">
      <c r="B92" s="44"/>
      <c r="C92" s="21">
        <v>0.01</v>
      </c>
      <c r="D92" s="12">
        <v>0.02</v>
      </c>
      <c r="E92" s="15"/>
      <c r="F92" s="51"/>
      <c r="G92" s="15"/>
    </row>
    <row r="93" spans="2:7" ht="18.600000000000001" customHeight="1" x14ac:dyDescent="0.3">
      <c r="B93" s="44"/>
      <c r="C93" s="21">
        <v>0.01</v>
      </c>
      <c r="D93" s="12">
        <v>0.02</v>
      </c>
      <c r="E93" s="15"/>
      <c r="F93" s="51"/>
      <c r="G93" s="15"/>
    </row>
    <row r="94" spans="2:7" ht="18.600000000000001" customHeight="1" x14ac:dyDescent="0.3">
      <c r="B94" s="44"/>
      <c r="C94" s="21">
        <v>0.01</v>
      </c>
      <c r="D94" s="12">
        <v>0.02</v>
      </c>
      <c r="E94" s="15"/>
      <c r="F94" s="51"/>
      <c r="G94" s="15"/>
    </row>
    <row r="95" spans="2:7" ht="18.600000000000001" customHeight="1" x14ac:dyDescent="0.3">
      <c r="B95" s="44"/>
      <c r="C95" s="21">
        <v>0.01</v>
      </c>
      <c r="D95" s="12">
        <v>0.02</v>
      </c>
      <c r="E95" s="15"/>
      <c r="F95" s="51"/>
      <c r="G95" s="15"/>
    </row>
    <row r="96" spans="2:7" ht="18.600000000000001" customHeight="1" x14ac:dyDescent="0.3">
      <c r="B96" s="44"/>
      <c r="C96" s="21">
        <v>0.01</v>
      </c>
      <c r="D96" s="12">
        <v>0.02</v>
      </c>
      <c r="E96" s="15"/>
      <c r="F96" s="51"/>
      <c r="G96" s="15"/>
    </row>
    <row r="97" spans="2:7" ht="18.600000000000001" customHeight="1" x14ac:dyDescent="0.3">
      <c r="B97" s="44"/>
      <c r="C97" s="21">
        <v>0.01</v>
      </c>
      <c r="D97" s="12">
        <v>0.02</v>
      </c>
      <c r="E97" s="15"/>
      <c r="F97" s="51"/>
      <c r="G97" s="15"/>
    </row>
    <row r="98" spans="2:7" ht="18.600000000000001" customHeight="1" x14ac:dyDescent="0.3">
      <c r="B98" s="44"/>
      <c r="C98" s="21">
        <v>0.01</v>
      </c>
      <c r="D98" s="12">
        <v>0.02</v>
      </c>
      <c r="E98" s="15"/>
      <c r="F98" s="51"/>
      <c r="G98" s="15"/>
    </row>
    <row r="99" spans="2:7" ht="18.600000000000001" customHeight="1" x14ac:dyDescent="0.3">
      <c r="B99" s="44"/>
      <c r="C99" s="21">
        <v>0.01</v>
      </c>
      <c r="D99" s="12">
        <v>0.02</v>
      </c>
      <c r="E99" s="15"/>
      <c r="F99" s="51"/>
      <c r="G99" s="15"/>
    </row>
    <row r="100" spans="2:7" ht="18.600000000000001" customHeight="1" x14ac:dyDescent="0.3">
      <c r="B100" s="44"/>
      <c r="C100" s="21">
        <v>0.01</v>
      </c>
      <c r="D100" s="12">
        <v>0.02</v>
      </c>
      <c r="E100" s="15"/>
      <c r="F100" s="51"/>
      <c r="G100" s="15"/>
    </row>
    <row r="101" spans="2:7" ht="18.600000000000001" customHeight="1" x14ac:dyDescent="0.3">
      <c r="B101" s="44"/>
      <c r="C101" s="21">
        <v>0.01</v>
      </c>
      <c r="D101" s="12">
        <v>0.02</v>
      </c>
      <c r="E101" s="15"/>
      <c r="F101" s="51"/>
      <c r="G101" s="15"/>
    </row>
    <row r="102" spans="2:7" ht="18.600000000000001" customHeight="1" x14ac:dyDescent="0.3">
      <c r="B102" s="44"/>
      <c r="C102" s="21">
        <v>0.01</v>
      </c>
      <c r="D102" s="12">
        <v>0.02</v>
      </c>
      <c r="E102" s="15"/>
      <c r="F102" s="51"/>
      <c r="G102" s="15"/>
    </row>
    <row r="103" spans="2:7" ht="18.600000000000001" customHeight="1" x14ac:dyDescent="0.3">
      <c r="B103" s="44"/>
      <c r="C103" s="21">
        <v>0.01</v>
      </c>
      <c r="D103" s="12">
        <v>0.02</v>
      </c>
      <c r="E103" s="15"/>
      <c r="F103" s="51"/>
      <c r="G103" s="15"/>
    </row>
    <row r="104" spans="2:7" ht="18.600000000000001" customHeight="1" x14ac:dyDescent="0.3">
      <c r="B104" s="44"/>
      <c r="C104" s="21">
        <v>0.01</v>
      </c>
      <c r="D104" s="12">
        <v>0.02</v>
      </c>
      <c r="E104" s="15"/>
      <c r="F104" s="51"/>
      <c r="G104" s="15"/>
    </row>
    <row r="105" spans="2:7" ht="18.600000000000001" customHeight="1" x14ac:dyDescent="0.3">
      <c r="B105" s="44"/>
      <c r="C105" s="21">
        <v>0.01</v>
      </c>
      <c r="D105" s="12">
        <v>0.02</v>
      </c>
      <c r="E105" s="15"/>
      <c r="F105" s="51"/>
      <c r="G105" s="15"/>
    </row>
    <row r="106" spans="2:7" ht="18.600000000000001" customHeight="1" x14ac:dyDescent="0.3">
      <c r="B106" s="44"/>
      <c r="C106" s="21">
        <v>0.01</v>
      </c>
      <c r="D106" s="12">
        <v>0.02</v>
      </c>
      <c r="E106" s="15"/>
      <c r="F106" s="51"/>
      <c r="G106" s="15"/>
    </row>
    <row r="107" spans="2:7" ht="18.600000000000001" customHeight="1" x14ac:dyDescent="0.3">
      <c r="B107" s="44"/>
      <c r="C107" s="21">
        <v>0.01</v>
      </c>
      <c r="D107" s="12">
        <v>0.02</v>
      </c>
      <c r="E107" s="15"/>
      <c r="F107" s="51"/>
      <c r="G107" s="15"/>
    </row>
    <row r="108" spans="2:7" ht="18.600000000000001" customHeight="1" x14ac:dyDescent="0.3">
      <c r="B108" s="44"/>
      <c r="C108" s="21">
        <v>0.01</v>
      </c>
      <c r="D108" s="12">
        <v>0.02</v>
      </c>
      <c r="E108" s="15"/>
      <c r="F108" s="51"/>
      <c r="G108" s="15"/>
    </row>
    <row r="109" spans="2:7" ht="18.600000000000001" customHeight="1" x14ac:dyDescent="0.3">
      <c r="B109" s="44"/>
      <c r="C109" s="21">
        <v>0.01</v>
      </c>
      <c r="D109" s="12">
        <v>0.02</v>
      </c>
      <c r="E109" s="15"/>
      <c r="F109" s="51"/>
      <c r="G109" s="15"/>
    </row>
    <row r="110" spans="2:7" ht="18.600000000000001" customHeight="1" x14ac:dyDescent="0.3">
      <c r="B110" s="44"/>
      <c r="C110" s="21">
        <v>0.01</v>
      </c>
      <c r="D110" s="12">
        <v>0.02</v>
      </c>
      <c r="E110" s="15"/>
      <c r="F110" s="51"/>
      <c r="G110" s="15"/>
    </row>
    <row r="111" spans="2:7" ht="18.600000000000001" customHeight="1" x14ac:dyDescent="0.3">
      <c r="B111" s="44"/>
      <c r="C111" s="21">
        <v>0.01</v>
      </c>
      <c r="D111" s="12">
        <v>0.02</v>
      </c>
      <c r="E111" s="15"/>
      <c r="F111" s="51"/>
      <c r="G111" s="15"/>
    </row>
    <row r="112" spans="2:7" ht="18.600000000000001" customHeight="1" x14ac:dyDescent="0.3">
      <c r="B112" s="44"/>
      <c r="C112" s="21">
        <v>0.01</v>
      </c>
      <c r="D112" s="12">
        <v>0.02</v>
      </c>
      <c r="E112" s="15"/>
      <c r="F112" s="51"/>
      <c r="G112" s="15"/>
    </row>
    <row r="113" spans="2:7" ht="18.600000000000001" customHeight="1" x14ac:dyDescent="0.3">
      <c r="B113" s="44"/>
      <c r="C113" s="21">
        <v>0.01</v>
      </c>
      <c r="D113" s="12">
        <v>0.02</v>
      </c>
      <c r="E113" s="15"/>
      <c r="F113" s="51"/>
      <c r="G113" s="15"/>
    </row>
    <row r="114" spans="2:7" ht="18.600000000000001" customHeight="1" x14ac:dyDescent="0.3">
      <c r="B114" s="44"/>
      <c r="C114" s="21">
        <v>0.01</v>
      </c>
      <c r="D114" s="12">
        <v>0.02</v>
      </c>
      <c r="E114" s="15"/>
      <c r="F114" s="51"/>
      <c r="G114" s="15"/>
    </row>
    <row r="115" spans="2:7" ht="18.600000000000001" customHeight="1" x14ac:dyDescent="0.3">
      <c r="B115" s="44"/>
      <c r="C115" s="21">
        <v>0.01</v>
      </c>
      <c r="D115" s="12">
        <v>0.02</v>
      </c>
      <c r="E115" s="15"/>
      <c r="F115" s="51"/>
      <c r="G115" s="15"/>
    </row>
    <row r="116" spans="2:7" ht="18.600000000000001" customHeight="1" x14ac:dyDescent="0.3">
      <c r="B116" s="44"/>
      <c r="C116" s="21">
        <v>0.01</v>
      </c>
      <c r="D116" s="12">
        <v>0.02</v>
      </c>
      <c r="E116" s="15"/>
      <c r="F116" s="51"/>
      <c r="G116" s="15"/>
    </row>
    <row r="117" spans="2:7" ht="18.600000000000001" customHeight="1" x14ac:dyDescent="0.3">
      <c r="B117" s="44"/>
      <c r="C117" s="21">
        <v>0.01</v>
      </c>
      <c r="D117" s="12">
        <v>0.02</v>
      </c>
      <c r="E117" s="15"/>
      <c r="F117" s="51"/>
      <c r="G117" s="15"/>
    </row>
    <row r="118" spans="2:7" ht="18.600000000000001" customHeight="1" x14ac:dyDescent="0.3">
      <c r="B118" s="44"/>
      <c r="C118" s="21">
        <v>0.01</v>
      </c>
      <c r="D118" s="12">
        <v>0.02</v>
      </c>
      <c r="E118" s="15"/>
      <c r="F118" s="51"/>
      <c r="G118" s="15"/>
    </row>
    <row r="119" spans="2:7" ht="18.600000000000001" customHeight="1" x14ac:dyDescent="0.3">
      <c r="B119" s="44"/>
      <c r="C119" s="21">
        <v>0.01</v>
      </c>
      <c r="D119" s="12">
        <v>0.02</v>
      </c>
      <c r="E119" s="15"/>
      <c r="F119" s="51"/>
      <c r="G119" s="15"/>
    </row>
    <row r="120" spans="2:7" ht="18.600000000000001" customHeight="1" x14ac:dyDescent="0.3">
      <c r="B120" s="44"/>
      <c r="C120" s="21">
        <v>0.01</v>
      </c>
      <c r="D120" s="12">
        <v>0.02</v>
      </c>
      <c r="E120" s="15"/>
      <c r="F120" s="51"/>
      <c r="G120" s="15"/>
    </row>
    <row r="121" spans="2:7" ht="18.600000000000001" customHeight="1" x14ac:dyDescent="0.3">
      <c r="B121" s="44"/>
      <c r="C121" s="21">
        <v>0.01</v>
      </c>
      <c r="D121" s="12">
        <v>0.02</v>
      </c>
      <c r="E121" s="15"/>
      <c r="F121" s="51"/>
      <c r="G121" s="15"/>
    </row>
    <row r="122" spans="2:7" ht="18.600000000000001" customHeight="1" x14ac:dyDescent="0.3">
      <c r="B122" s="44"/>
      <c r="C122" s="21">
        <v>0.01</v>
      </c>
      <c r="D122" s="12">
        <v>0.02</v>
      </c>
      <c r="E122" s="15"/>
      <c r="F122" s="51"/>
      <c r="G122" s="15"/>
    </row>
    <row r="123" spans="2:7" ht="18.600000000000001" customHeight="1" x14ac:dyDescent="0.3">
      <c r="B123" s="44"/>
      <c r="C123" s="21">
        <v>0.01</v>
      </c>
      <c r="D123" s="12">
        <v>0.02</v>
      </c>
      <c r="E123" s="15"/>
      <c r="F123" s="51"/>
      <c r="G123" s="15"/>
    </row>
    <row r="124" spans="2:7" ht="18.600000000000001" customHeight="1" x14ac:dyDescent="0.3">
      <c r="B124" s="44"/>
      <c r="C124" s="21">
        <v>0.01</v>
      </c>
      <c r="D124" s="12">
        <v>0.02</v>
      </c>
      <c r="E124" s="15"/>
      <c r="F124" s="51"/>
      <c r="G124" s="15"/>
    </row>
    <row r="125" spans="2:7" ht="18.600000000000001" customHeight="1" x14ac:dyDescent="0.3">
      <c r="B125" s="44"/>
      <c r="C125" s="21">
        <v>0.01</v>
      </c>
      <c r="D125" s="12">
        <v>0.02</v>
      </c>
      <c r="E125" s="15"/>
      <c r="F125" s="51"/>
      <c r="G125" s="15"/>
    </row>
    <row r="126" spans="2:7" ht="18.600000000000001" customHeight="1" x14ac:dyDescent="0.3">
      <c r="B126" s="44"/>
      <c r="C126" s="21">
        <v>0.01</v>
      </c>
      <c r="D126" s="12">
        <v>0.02</v>
      </c>
      <c r="E126" s="15"/>
      <c r="F126" s="51"/>
      <c r="G126" s="15"/>
    </row>
    <row r="127" spans="2:7" ht="18.600000000000001" customHeight="1" x14ac:dyDescent="0.3">
      <c r="B127" s="44"/>
      <c r="C127" s="21">
        <v>0.01</v>
      </c>
      <c r="D127" s="12">
        <v>0.02</v>
      </c>
      <c r="E127" s="15"/>
      <c r="F127" s="51"/>
      <c r="G127" s="15"/>
    </row>
    <row r="128" spans="2:7" ht="18.600000000000001" customHeight="1" x14ac:dyDescent="0.3">
      <c r="B128" s="44"/>
      <c r="C128" s="21">
        <v>0.01</v>
      </c>
      <c r="D128" s="12">
        <v>0.02</v>
      </c>
      <c r="E128" s="15"/>
      <c r="F128" s="51"/>
      <c r="G128" s="15"/>
    </row>
    <row r="129" spans="2:7" ht="18.600000000000001" customHeight="1" x14ac:dyDescent="0.3">
      <c r="B129" s="44"/>
      <c r="C129" s="21">
        <v>0.01</v>
      </c>
      <c r="D129" s="12">
        <v>0.02</v>
      </c>
      <c r="E129" s="15"/>
      <c r="F129" s="51"/>
      <c r="G129" s="15"/>
    </row>
    <row r="130" spans="2:7" ht="18.600000000000001" customHeight="1" x14ac:dyDescent="0.3">
      <c r="B130" s="44"/>
      <c r="C130" s="21">
        <v>0.01</v>
      </c>
      <c r="D130" s="12">
        <v>0.02</v>
      </c>
      <c r="E130" s="15"/>
      <c r="F130" s="51"/>
      <c r="G130" s="15"/>
    </row>
    <row r="131" spans="2:7" ht="18.600000000000001" customHeight="1" x14ac:dyDescent="0.3">
      <c r="B131" s="44"/>
      <c r="C131" s="21">
        <v>0.01</v>
      </c>
      <c r="D131" s="12">
        <v>0.02</v>
      </c>
      <c r="E131" s="15"/>
      <c r="F131" s="51"/>
      <c r="G131" s="15"/>
    </row>
    <row r="132" spans="2:7" ht="18.600000000000001" customHeight="1" x14ac:dyDescent="0.3">
      <c r="B132" s="44"/>
      <c r="C132" s="21">
        <v>0.01</v>
      </c>
      <c r="D132" s="12">
        <v>0.02</v>
      </c>
      <c r="E132" s="15"/>
      <c r="F132" s="51"/>
      <c r="G132" s="15"/>
    </row>
    <row r="133" spans="2:7" ht="18.600000000000001" customHeight="1" x14ac:dyDescent="0.3">
      <c r="B133" s="44"/>
      <c r="C133" s="21">
        <v>0.01</v>
      </c>
      <c r="D133" s="12">
        <v>0.02</v>
      </c>
      <c r="E133" s="15"/>
      <c r="F133" s="51"/>
      <c r="G133" s="15"/>
    </row>
    <row r="134" spans="2:7" ht="18.600000000000001" customHeight="1" x14ac:dyDescent="0.3">
      <c r="B134" s="44"/>
      <c r="C134" s="21">
        <v>0.01</v>
      </c>
      <c r="D134" s="12">
        <v>0.02</v>
      </c>
      <c r="E134" s="15"/>
      <c r="F134" s="51"/>
      <c r="G134" s="15"/>
    </row>
    <row r="135" spans="2:7" ht="18.600000000000001" customHeight="1" x14ac:dyDescent="0.3">
      <c r="B135" s="44"/>
      <c r="C135" s="21">
        <v>0.01</v>
      </c>
      <c r="D135" s="12">
        <v>0.02</v>
      </c>
      <c r="E135" s="15"/>
      <c r="F135" s="51"/>
      <c r="G135" s="15"/>
    </row>
    <row r="136" spans="2:7" ht="18.600000000000001" customHeight="1" x14ac:dyDescent="0.3">
      <c r="B136" s="44"/>
      <c r="C136" s="21">
        <v>0.01</v>
      </c>
      <c r="D136" s="12">
        <v>0.02</v>
      </c>
      <c r="E136" s="15"/>
      <c r="F136" s="51"/>
      <c r="G136" s="15"/>
    </row>
    <row r="137" spans="2:7" ht="18.600000000000001" customHeight="1" x14ac:dyDescent="0.3">
      <c r="B137" s="44"/>
      <c r="C137" s="21">
        <v>0.01</v>
      </c>
      <c r="D137" s="12">
        <v>0.02</v>
      </c>
      <c r="E137" s="15"/>
      <c r="F137" s="51"/>
      <c r="G137" s="15"/>
    </row>
    <row r="138" spans="2:7" ht="18.600000000000001" customHeight="1" x14ac:dyDescent="0.3">
      <c r="B138" s="44"/>
      <c r="C138" s="21">
        <v>0.01</v>
      </c>
      <c r="D138" s="12">
        <v>0.02</v>
      </c>
      <c r="E138" s="15"/>
      <c r="F138" s="51"/>
      <c r="G138" s="15"/>
    </row>
    <row r="139" spans="2:7" ht="18.600000000000001" customHeight="1" x14ac:dyDescent="0.3">
      <c r="B139" s="44"/>
      <c r="C139" s="21">
        <v>0.01</v>
      </c>
      <c r="D139" s="12">
        <v>0.02</v>
      </c>
      <c r="E139" s="15"/>
      <c r="F139" s="51"/>
      <c r="G139" s="15"/>
    </row>
    <row r="140" spans="2:7" ht="18.600000000000001" customHeight="1" x14ac:dyDescent="0.3">
      <c r="B140" s="44"/>
      <c r="C140" s="21">
        <v>0.01</v>
      </c>
      <c r="D140" s="12">
        <v>0.02</v>
      </c>
      <c r="E140" s="15"/>
      <c r="F140" s="51"/>
      <c r="G140" s="15"/>
    </row>
    <row r="141" spans="2:7" ht="18.600000000000001" customHeight="1" x14ac:dyDescent="0.3">
      <c r="B141" s="44"/>
      <c r="C141" s="21">
        <v>0.01</v>
      </c>
      <c r="D141" s="12">
        <v>0.02</v>
      </c>
      <c r="E141" s="15"/>
      <c r="F141" s="51"/>
      <c r="G141" s="15"/>
    </row>
    <row r="142" spans="2:7" ht="18.600000000000001" customHeight="1" x14ac:dyDescent="0.3">
      <c r="B142" s="44"/>
      <c r="C142" s="21">
        <v>0.01</v>
      </c>
      <c r="D142" s="12">
        <v>0.02</v>
      </c>
      <c r="E142" s="15"/>
      <c r="F142" s="51"/>
      <c r="G142" s="15"/>
    </row>
    <row r="143" spans="2:7" ht="18.600000000000001" customHeight="1" x14ac:dyDescent="0.3">
      <c r="B143" s="44"/>
      <c r="C143" s="21">
        <v>0.01</v>
      </c>
      <c r="D143" s="12">
        <v>0.02</v>
      </c>
      <c r="E143" s="15"/>
      <c r="F143" s="51"/>
      <c r="G143" s="15"/>
    </row>
    <row r="144" spans="2:7" ht="18.600000000000001" customHeight="1" x14ac:dyDescent="0.3">
      <c r="B144" s="44"/>
      <c r="C144" s="21">
        <v>0.01</v>
      </c>
      <c r="D144" s="12">
        <v>0.02</v>
      </c>
      <c r="E144" s="15"/>
      <c r="F144" s="51"/>
      <c r="G144" s="15"/>
    </row>
    <row r="145" spans="2:7" ht="18.600000000000001" customHeight="1" x14ac:dyDescent="0.3">
      <c r="B145" s="44"/>
      <c r="C145" s="21">
        <v>0.01</v>
      </c>
      <c r="D145" s="12">
        <v>0.02</v>
      </c>
      <c r="E145" s="15"/>
      <c r="F145" s="51"/>
      <c r="G145" s="15"/>
    </row>
    <row r="146" spans="2:7" ht="18.600000000000001" customHeight="1" x14ac:dyDescent="0.3">
      <c r="B146" s="44"/>
      <c r="C146" s="21">
        <v>0.01</v>
      </c>
      <c r="D146" s="12">
        <v>0.02</v>
      </c>
      <c r="E146" s="15"/>
      <c r="F146" s="51"/>
      <c r="G146" s="15"/>
    </row>
    <row r="147" spans="2:7" ht="18.600000000000001" customHeight="1" x14ac:dyDescent="0.3">
      <c r="B147" s="44"/>
      <c r="C147" s="21">
        <v>0.01</v>
      </c>
      <c r="D147" s="12">
        <v>0.02</v>
      </c>
      <c r="E147" s="15"/>
      <c r="F147" s="51"/>
      <c r="G147" s="15"/>
    </row>
    <row r="148" spans="2:7" ht="18.600000000000001" customHeight="1" x14ac:dyDescent="0.3">
      <c r="B148" s="44"/>
      <c r="C148" s="21">
        <v>0.01</v>
      </c>
      <c r="D148" s="12">
        <v>0.02</v>
      </c>
      <c r="E148" s="15"/>
      <c r="F148" s="51"/>
      <c r="G148" s="15"/>
    </row>
    <row r="149" spans="2:7" ht="18.600000000000001" customHeight="1" x14ac:dyDescent="0.3">
      <c r="B149" s="44"/>
      <c r="C149" s="21">
        <v>0.01</v>
      </c>
      <c r="D149" s="12">
        <v>0.02</v>
      </c>
      <c r="E149" s="15"/>
      <c r="F149" s="51"/>
      <c r="G149" s="15"/>
    </row>
    <row r="150" spans="2:7" ht="18.600000000000001" customHeight="1" x14ac:dyDescent="0.3">
      <c r="B150" s="44"/>
      <c r="C150" s="21">
        <v>0.01</v>
      </c>
      <c r="D150" s="12">
        <v>0.02</v>
      </c>
      <c r="E150" s="15"/>
      <c r="F150" s="51"/>
      <c r="G150" s="15"/>
    </row>
    <row r="151" spans="2:7" ht="18.600000000000001" customHeight="1" x14ac:dyDescent="0.3">
      <c r="B151" s="44"/>
      <c r="C151" s="22">
        <v>0.01</v>
      </c>
      <c r="D151" s="14">
        <v>0.02</v>
      </c>
      <c r="E151" s="15"/>
      <c r="F151" s="51"/>
      <c r="G151" s="15"/>
    </row>
    <row r="152" spans="2:7" ht="15" thickBot="1" x14ac:dyDescent="0.35">
      <c r="B152" s="46"/>
      <c r="C152" s="47"/>
      <c r="D152" s="47"/>
      <c r="E152" s="47"/>
      <c r="F152" s="48"/>
      <c r="G152" s="1"/>
    </row>
  </sheetData>
  <mergeCells count="5">
    <mergeCell ref="J52:K52"/>
    <mergeCell ref="J53:K53"/>
    <mergeCell ref="J54:K54"/>
    <mergeCell ref="J51:K51"/>
    <mergeCell ref="I50:K5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3</xdr:col>
                    <xdr:colOff>7620</xdr:colOff>
                    <xdr:row>39</xdr:row>
                    <xdr:rowOff>30480</xdr:rowOff>
                  </from>
                  <to>
                    <xdr:col>3</xdr:col>
                    <xdr:colOff>175260</xdr:colOff>
                    <xdr:row>39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2018-01-15T14:10:12Z</dcterms:modified>
</cp:coreProperties>
</file>