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seifrid/Desktop/"/>
    </mc:Choice>
  </mc:AlternateContent>
  <xr:revisionPtr revIDLastSave="0" documentId="13_ncr:1_{79E31C0B-15EF-E04A-9B5C-23666AF7A4F3}" xr6:coauthVersionLast="47" xr6:coauthVersionMax="47" xr10:uidLastSave="{00000000-0000-0000-0000-000000000000}"/>
  <bookViews>
    <workbookView xWindow="-48080" yWindow="2240" windowWidth="44900" windowHeight="19480" xr2:uid="{1DEA0AC2-13DA-E040-B53B-6F78537AE4BA}"/>
  </bookViews>
  <sheets>
    <sheet name="Sheet1" sheetId="1" r:id="rId1"/>
    <sheet name="DIO dipole estimation" sheetId="4" r:id="rId2"/>
    <sheet name="DIO extrapol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4" l="1"/>
  <c r="D22" i="4"/>
  <c r="D21" i="4"/>
  <c r="D20" i="4"/>
  <c r="J18" i="1"/>
  <c r="J19" i="1"/>
  <c r="J15" i="1"/>
  <c r="J7" i="1"/>
  <c r="AE9" i="3"/>
  <c r="AM9" i="3"/>
  <c r="AN9" i="3"/>
  <c r="AP9" i="3"/>
  <c r="AR9" i="3"/>
  <c r="AO9" i="3"/>
  <c r="AI9" i="3"/>
  <c r="AH9" i="3"/>
  <c r="K9" i="3"/>
  <c r="J9" i="3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K15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K7" i="1"/>
  <c r="AJ4" i="1"/>
  <c r="AJ5" i="1"/>
  <c r="AJ6" i="1"/>
  <c r="AJ8" i="1"/>
  <c r="AJ9" i="1"/>
  <c r="AJ10" i="1"/>
  <c r="AJ11" i="1"/>
  <c r="AJ12" i="1"/>
  <c r="AJ13" i="1"/>
  <c r="AJ14" i="1"/>
  <c r="AJ15" i="1" s="1"/>
  <c r="AJ16" i="1"/>
  <c r="AJ20" i="1"/>
  <c r="AJ21" i="1"/>
  <c r="AJ22" i="1"/>
  <c r="AJ2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 s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K19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 s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K18" i="1"/>
</calcChain>
</file>

<file path=xl/sharedStrings.xml><?xml version="1.0" encoding="utf-8"?>
<sst xmlns="http://schemas.openxmlformats.org/spreadsheetml/2006/main" count="393" uniqueCount="295">
  <si>
    <t>No.</t>
  </si>
  <si>
    <t>Solvent</t>
  </si>
  <si>
    <t>δD</t>
  </si>
  <si>
    <t>δP</t>
  </si>
  <si>
    <t>δH</t>
  </si>
  <si>
    <t>CAS</t>
  </si>
  <si>
    <t>SMILES</t>
  </si>
  <si>
    <t>Name</t>
  </si>
  <si>
    <t>Parameter_Type</t>
  </si>
  <si>
    <t>IUPAC</t>
  </si>
  <si>
    <t>CN</t>
  </si>
  <si>
    <t>['Solvent_Additive']</t>
  </si>
  <si>
    <t>1-chloronaphthalene</t>
  </si>
  <si>
    <t>Clc1cccc2ccccc21</t>
  </si>
  <si>
    <t>DIO</t>
  </si>
  <si>
    <t>1,8-diiodooctane</t>
  </si>
  <si>
    <t>ICCCCCCCCI</t>
  </si>
  <si>
    <t>DPE</t>
  </si>
  <si>
    <t>diphenyl ether</t>
  </si>
  <si>
    <t>c1(Oc2ccccc2)ccccc1</t>
  </si>
  <si>
    <t>isopropanol</t>
  </si>
  <si>
    <t>CC(O)C</t>
  </si>
  <si>
    <t>n-hexane</t>
  </si>
  <si>
    <t>CCCCCC</t>
  </si>
  <si>
    <t>CN:DIO (1:1)</t>
  </si>
  <si>
    <t>_</t>
  </si>
  <si>
    <t>CBA</t>
  </si>
  <si>
    <t>o-chlorobenzaldehyde</t>
  </si>
  <si>
    <t>c1ccc(c(c1)C=O)Cl</t>
  </si>
  <si>
    <t>PN</t>
  </si>
  <si>
    <t>1-phenylnaphthalene</t>
  </si>
  <si>
    <t>c12ccccc1c(c3ccccc3)ccc2</t>
  </si>
  <si>
    <t>NMP</t>
  </si>
  <si>
    <t>N-Methyl-2-pyrrolidone</t>
  </si>
  <si>
    <t>CN1CCCC1=O</t>
  </si>
  <si>
    <t>CB</t>
  </si>
  <si>
    <t>['Solvent']</t>
  </si>
  <si>
    <t>chlorobenzene</t>
  </si>
  <si>
    <t>Clc1ccccc1</t>
  </si>
  <si>
    <t>o-xylene</t>
  </si>
  <si>
    <t>Cc1ccccc1C</t>
  </si>
  <si>
    <t>THF</t>
  </si>
  <si>
    <t>tetrahydrofuran</t>
  </si>
  <si>
    <t>C1CCCO1</t>
  </si>
  <si>
    <t>o-DCB</t>
  </si>
  <si>
    <t>1,2-Dichlorobenzene</t>
  </si>
  <si>
    <t>Clc1ccccc1Cl</t>
  </si>
  <si>
    <t>o-DCB:CF (4:1)</t>
  </si>
  <si>
    <t>1,2,4-trimethylbenzene</t>
  </si>
  <si>
    <t>Cc1ccc(C)cc1C</t>
  </si>
  <si>
    <t>Anisole</t>
  </si>
  <si>
    <t>COc1ccccc1</t>
  </si>
  <si>
    <t>o-DCB:CB (1:1)</t>
  </si>
  <si>
    <t>CB:CF (9:1)</t>
  </si>
  <si>
    <t>Toluene</t>
  </si>
  <si>
    <t>Cc1ccccc1</t>
  </si>
  <si>
    <t>MeTHF</t>
  </si>
  <si>
    <t>2-Methyltetrahydrofuran</t>
  </si>
  <si>
    <t>CC1CCCO1</t>
  </si>
  <si>
    <t>CF</t>
  </si>
  <si>
    <t>['Solvent', 'Solvent_Additive']</t>
  </si>
  <si>
    <t>chloroform</t>
  </si>
  <si>
    <t>C(Cl)(Cl)Cl</t>
  </si>
  <si>
    <t>1-Chloronaphthalene</t>
  </si>
  <si>
    <t>90-13-1</t>
  </si>
  <si>
    <t>ClC1=C(C=CC=C2)C2=CC=C1</t>
  </si>
  <si>
    <t>C10H7Cl</t>
  </si>
  <si>
    <t>(-3.49)</t>
  </si>
  <si>
    <t>(-10.85)</t>
  </si>
  <si>
    <t>Cl@Ar;1,1s_Naph;1,</t>
  </si>
  <si>
    <t>JTPNRXUCIXHOKM-UHFFFAOYSA-N</t>
  </si>
  <si>
    <t>Formula</t>
  </si>
  <si>
    <t>SMILES canon</t>
  </si>
  <si>
    <t>InChiKey</t>
  </si>
  <si>
    <t>FG</t>
  </si>
  <si>
    <t>ΔGform</t>
  </si>
  <si>
    <t>ΔHform</t>
  </si>
  <si>
    <t>Δhcomb</t>
  </si>
  <si>
    <t>MCI</t>
  </si>
  <si>
    <t>Sym</t>
  </si>
  <si>
    <t>MinMc</t>
  </si>
  <si>
    <t>MaxPc</t>
  </si>
  <si>
    <t>B</t>
  </si>
  <si>
    <t>Si</t>
  </si>
  <si>
    <t>S</t>
  </si>
  <si>
    <t>P</t>
  </si>
  <si>
    <t>O</t>
  </si>
  <si>
    <t>N</t>
  </si>
  <si>
    <t>I</t>
  </si>
  <si>
    <t>F</t>
  </si>
  <si>
    <t>Cl</t>
  </si>
  <si>
    <t>Br</t>
  </si>
  <si>
    <t>H</t>
  </si>
  <si>
    <t>C</t>
  </si>
  <si>
    <t>totHeavyAtom</t>
  </si>
  <si>
    <t>SurfTen</t>
  </si>
  <si>
    <t>Cond</t>
  </si>
  <si>
    <t>log η</t>
  </si>
  <si>
    <t>ΔCp</t>
  </si>
  <si>
    <t>RD</t>
  </si>
  <si>
    <t>ParachorGA</t>
  </si>
  <si>
    <t>EdmiW</t>
  </si>
  <si>
    <t>AbraBase</t>
  </si>
  <si>
    <t>AbraAcid</t>
  </si>
  <si>
    <t>RER</t>
  </si>
  <si>
    <t>Trouton</t>
  </si>
  <si>
    <t>ΔHfus</t>
  </si>
  <si>
    <t>RI</t>
  </si>
  <si>
    <t>OHR</t>
  </si>
  <si>
    <t>Henry</t>
  </si>
  <si>
    <t>LogS</t>
  </si>
  <si>
    <t>logKow</t>
  </si>
  <si>
    <t>Ant1T</t>
  </si>
  <si>
    <t>AntC</t>
  </si>
  <si>
    <t>AntB</t>
  </si>
  <si>
    <t>AntA</t>
  </si>
  <si>
    <t>Zc</t>
  </si>
  <si>
    <t>Vc</t>
  </si>
  <si>
    <t>Pc</t>
  </si>
  <si>
    <t>Tc</t>
  </si>
  <si>
    <t>MPt</t>
  </si>
  <si>
    <t>BPt</t>
  </si>
  <si>
    <t>Ovality</t>
  </si>
  <si>
    <t>Area</t>
  </si>
  <si>
    <t>Mvol</t>
  </si>
  <si>
    <t>Density</t>
  </si>
  <si>
    <t>MW</t>
  </si>
  <si>
    <t>δHacc</t>
  </si>
  <si>
    <t>δHDon</t>
  </si>
  <si>
    <t>Diphenyl Ether</t>
  </si>
  <si>
    <t>101-84-8</t>
  </si>
  <si>
    <t>C1(OC2=CC=CC=C2)=CC=CC=C1</t>
  </si>
  <si>
    <t>C12H10O</t>
  </si>
  <si>
    <t>(-3.26)</t>
  </si>
  <si>
    <t>(-10.72)</t>
  </si>
  <si>
    <t>Ph;2,O@AR;1,</t>
  </si>
  <si>
    <t>USIUVYZYUHIAEV-UHFFFAOYSA-N</t>
  </si>
  <si>
    <t>2-Propanol</t>
  </si>
  <si>
    <t>67-63-0</t>
  </si>
  <si>
    <t>OC(C)C</t>
  </si>
  <si>
    <t>C3H8O</t>
  </si>
  <si>
    <t>(-5.34)</t>
  </si>
  <si>
    <t>(-11.36)</t>
  </si>
  <si>
    <t>iso_Pr;1,2_OH;1,</t>
  </si>
  <si>
    <t>KFZMGEQAYNKOFK-UHFFFAOYSA-N</t>
  </si>
  <si>
    <t>Hexane</t>
  </si>
  <si>
    <t>110-54-3</t>
  </si>
  <si>
    <t>C6H14</t>
  </si>
  <si>
    <t>(-11.24)</t>
  </si>
  <si>
    <t>Bu;1,Et;1,</t>
  </si>
  <si>
    <t>VLKZOEOYAKHREP-UHFFFAOYSA-N</t>
  </si>
  <si>
    <t>o-Chlorobenzaldehyde</t>
  </si>
  <si>
    <t>89-98-5</t>
  </si>
  <si>
    <t>O=CC(C=CC=C1)=C1Cl</t>
  </si>
  <si>
    <t>C7H5ClO</t>
  </si>
  <si>
    <t>o_Ph;1,Cl@Ar;1,CHO@Ar;1,</t>
  </si>
  <si>
    <t>FPYUJUBAXZAQNL-UHFFFAOYSA-N</t>
  </si>
  <si>
    <t>1-Phenylnaphthalene</t>
  </si>
  <si>
    <t>605-02-7</t>
  </si>
  <si>
    <t>C1(C2=CC=CC=C2)=C(C=CC=C3)C3=CC=C1</t>
  </si>
  <si>
    <t>C16H12</t>
  </si>
  <si>
    <t>Ph;1,1s_Naph;1,</t>
  </si>
  <si>
    <t>IYDMICQAKLQHLA-UHFFFAOYSA-N</t>
  </si>
  <si>
    <t>N-Methyl-2-Pyrrolidone (NMP)</t>
  </si>
  <si>
    <t>872-50-4</t>
  </si>
  <si>
    <t>CN1C(CCC1)=O</t>
  </si>
  <si>
    <t>C5H9NO</t>
  </si>
  <si>
    <t>(-5.81)</t>
  </si>
  <si>
    <t>(-10.79)</t>
  </si>
  <si>
    <t>CH3;1,NCO_R;1,CH2CH2CH2_R;1,</t>
  </si>
  <si>
    <t>SECXISVLQFMRJM-UHFFFAOYSA-N</t>
  </si>
  <si>
    <t>Chlorobenzene</t>
  </si>
  <si>
    <t>108-90-7</t>
  </si>
  <si>
    <t>ClC1=CC=CC=C1</t>
  </si>
  <si>
    <t>C6H5Cl</t>
  </si>
  <si>
    <t>(-2.36)</t>
  </si>
  <si>
    <t>(-11.94)</t>
  </si>
  <si>
    <t>Ph;1,Cl@Ar;1,</t>
  </si>
  <si>
    <t>MVPPADPHJFYWMZ-UHFFFAOYSA-N</t>
  </si>
  <si>
    <t>o-Dichlorobenzene</t>
  </si>
  <si>
    <t>95-50-1</t>
  </si>
  <si>
    <t>ClC1=C(Cl)C=CC=C1</t>
  </si>
  <si>
    <t>C6H4Cl2</t>
  </si>
  <si>
    <t>(-2.19)</t>
  </si>
  <si>
    <t>(-12.38)</t>
  </si>
  <si>
    <t>o_Ph;1,Cl@Ar;2,</t>
  </si>
  <si>
    <t>RFFLAFLAYFXFSW-UHFFFAOYSA-N</t>
  </si>
  <si>
    <t>Tetrahydrofuran (THF)</t>
  </si>
  <si>
    <t>109-99-9</t>
  </si>
  <si>
    <t>C1CCOC1</t>
  </si>
  <si>
    <t>C4H8O</t>
  </si>
  <si>
    <t>(-3.89)</t>
  </si>
  <si>
    <t>(-10.94)</t>
  </si>
  <si>
    <t>O_R;1,CH2CH2CH2CH2_R;1,</t>
  </si>
  <si>
    <t>WYURNTSHIVDZCO-UHFFFAOYSA-N</t>
  </si>
  <si>
    <t>CC1=CC(=C(C=C1)C)C</t>
  </si>
  <si>
    <t>Trimethylbenzene</t>
  </si>
  <si>
    <t>95-63-6</t>
  </si>
  <si>
    <t>C9H12</t>
  </si>
  <si>
    <t>(-2.17)</t>
  </si>
  <si>
    <t>(-10.63)</t>
  </si>
  <si>
    <t>CH3;3,3s_Ph;1,</t>
  </si>
  <si>
    <t>GWHJZXXIDMPWGX-UHFFFAOYSA-N</t>
  </si>
  <si>
    <t>108-88-3</t>
  </si>
  <si>
    <t>CC1=CC=CC=C1</t>
  </si>
  <si>
    <t>C7H8</t>
  </si>
  <si>
    <t>(-2.3)</t>
  </si>
  <si>
    <t>(-11.18)</t>
  </si>
  <si>
    <t>CH3;1,Ph;1,</t>
  </si>
  <si>
    <t>YXFVVABEGXRONW-UHFFFAOYSA-N</t>
  </si>
  <si>
    <t>2-Methyl Tetrahydrofuran</t>
  </si>
  <si>
    <t>96-47-9</t>
  </si>
  <si>
    <t>C5H10O</t>
  </si>
  <si>
    <t>(-2.9)</t>
  </si>
  <si>
    <t>(-10.88)</t>
  </si>
  <si>
    <t>CH3;1,CH_R;1,O_R;1,CH2CH2CH2_R;1,</t>
  </si>
  <si>
    <t>JWUJQDFVADABEY-UHFFFAOYSA-N</t>
  </si>
  <si>
    <t>Chloroform</t>
  </si>
  <si>
    <t>67-66-3</t>
  </si>
  <si>
    <t>ClC(Cl)(Cl)[H]</t>
  </si>
  <si>
    <t>CHCl3</t>
  </si>
  <si>
    <t>(-2.39)</t>
  </si>
  <si>
    <t>(-13.15)</t>
  </si>
  <si>
    <t>CCl3;1,H;1,</t>
  </si>
  <si>
    <t>HEDRZPFGACZZDS-UHFFFAOYSA-N</t>
  </si>
  <si>
    <t>C8H10</t>
  </si>
  <si>
    <t>o-Xylene</t>
  </si>
  <si>
    <t>95-47-6</t>
  </si>
  <si>
    <t>CC1=C(C)C=CC=C1</t>
  </si>
  <si>
    <t>(-2.08)</t>
  </si>
  <si>
    <t>(-10.95)</t>
  </si>
  <si>
    <t>CH3;2,o_Ph;1,</t>
  </si>
  <si>
    <t>CTQNGGLPUBDAKN-UHFFFAOYSA-N</t>
  </si>
  <si>
    <t>Methylene Diiodide (Diiodomethane)</t>
  </si>
  <si>
    <t>75-11-6</t>
  </si>
  <si>
    <t>[H]C(I)I[H]</t>
  </si>
  <si>
    <t>CH2I2</t>
  </si>
  <si>
    <t>(-3.77)</t>
  </si>
  <si>
    <t>(-11.27)</t>
  </si>
  <si>
    <t>CH2;1,I;2,</t>
  </si>
  <si>
    <t>NZZFYRREKKOMAT-UHFFFAOYSA-N</t>
  </si>
  <si>
    <t>1,2-Diiodoethane</t>
  </si>
  <si>
    <t>624-73-7</t>
  </si>
  <si>
    <t>ICCI</t>
  </si>
  <si>
    <t>C2H4I2</t>
  </si>
  <si>
    <t>CH2CH2;1,I;2,</t>
  </si>
  <si>
    <t>GBBZLMLLFVFKJM-UHFFFAOYSA-N</t>
  </si>
  <si>
    <t>1,3-Diiodopropane</t>
  </si>
  <si>
    <t>627-31-6</t>
  </si>
  <si>
    <t>ICCCI</t>
  </si>
  <si>
    <t>C3H6I2</t>
  </si>
  <si>
    <t>CH2CH2CH2;1,I;2,</t>
  </si>
  <si>
    <t>AAAXMNYUNVCMCJ-UHFFFAOYSA-N</t>
  </si>
  <si>
    <t>1,4-Diiodobutane</t>
  </si>
  <si>
    <t>628-21-7</t>
  </si>
  <si>
    <t>ICCCCI</t>
  </si>
  <si>
    <t>C4H8I2</t>
  </si>
  <si>
    <t>I;2,CH2CH2CH2CH2;1,</t>
  </si>
  <si>
    <t>ROUYUBHVBIKMQO-UHFFFAOYSA-N</t>
  </si>
  <si>
    <t>1,5-Diiodopentane</t>
  </si>
  <si>
    <t>628-77-3</t>
  </si>
  <si>
    <t>ICCCCCI</t>
  </si>
  <si>
    <t>C5H10I2</t>
  </si>
  <si>
    <t>CH2;1,I;2,CH2CH2CH2CH2;1,</t>
  </si>
  <si>
    <t>IAEOYUUPFYJXHN-UHFFFAOYSA-N</t>
  </si>
  <si>
    <t>Hexane, 1,6-Diiodo-</t>
  </si>
  <si>
    <t>629-09-4</t>
  </si>
  <si>
    <t>ICCCCCCI</t>
  </si>
  <si>
    <t>C6H12I2</t>
  </si>
  <si>
    <t>CH2CH2;1,I;2,CH2CH2CH2CH2;1,</t>
  </si>
  <si>
    <t>QLIMAARBRDAYGQ-UHFFFAOYSA-N</t>
  </si>
  <si>
    <t>num C</t>
  </si>
  <si>
    <t>100-66-3</t>
  </si>
  <si>
    <t>COC1=CC=CC=C1</t>
  </si>
  <si>
    <t>C7H8O</t>
  </si>
  <si>
    <t>(-2.62)</t>
  </si>
  <si>
    <t>(-10.75)</t>
  </si>
  <si>
    <t>CH3;1,Ph;1,O@AR;1,</t>
  </si>
  <si>
    <t>RDOXTESZEPMUJZ-UHFFFAOYSA-N</t>
  </si>
  <si>
    <t>Hv @ BP</t>
  </si>
  <si>
    <t>24772-63-2</t>
  </si>
  <si>
    <t>C8H16I2</t>
  </si>
  <si>
    <t>dipole</t>
  </si>
  <si>
    <t>halide</t>
  </si>
  <si>
    <t>electronegativity</t>
  </si>
  <si>
    <t>num C atoms</t>
  </si>
  <si>
    <t>Expt</t>
  </si>
  <si>
    <t>DFT</t>
  </si>
  <si>
    <t>dD</t>
  </si>
  <si>
    <t>dP</t>
  </si>
  <si>
    <t>dH</t>
  </si>
  <si>
    <t>dHDon</t>
  </si>
  <si>
    <t>dHAcc</t>
  </si>
  <si>
    <t>DCp</t>
  </si>
  <si>
    <t>log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</si>
</sst>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000000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Dipole moments of alkyl dihalides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7.84742077687475E-2"/>
                  <c:y val="0.232555588371798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'DIO dipole estimation'!$A$4:$A$11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'DIO dipole estimation'!$C$4:$C$11</c:f>
              <c:numCache>
                <c:formatCode>General</c:formatCode>
                <c:ptCount val="8"/>
                <c:pt idx="0">
                  <c:v>1.04</c:v>
                </c:pt>
                <c:pt idx="1">
                  <c:v>1.9</c:v>
                </c:pt>
                <c:pt idx="2">
                  <c:v>2.02</c:v>
                </c:pt>
                <c:pt idx="3">
                  <c:v>2</c:v>
                </c:pt>
                <c:pt idx="4">
                  <c:v>2.3199999999999998</c:v>
                </c:pt>
                <c:pt idx="7">
                  <c:v>2.5499999999999998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A3-8E48-88D6-25CBDC1C5FB2}"/>
            </c:ext>
          </c:extLst>
        </c:ser>
        <c:ser>
          <c:idx val="1"/>
          <c:order val="1"/>
          <c:tx>
            <c:v>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'DIO dipole estimation'!$A$4:$A$11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'DIO dipole estimation'!$B$4:$B$11</c:f>
              <c:numCache>
                <c:formatCode>General</c:formatCode>
                <c:ptCount val="8"/>
                <c:pt idx="0">
                  <c:v>1.83</c:v>
                </c:pt>
                <c:pt idx="2">
                  <c:v>2.2200000000000002</c:v>
                </c:pt>
                <c:pt idx="3">
                  <c:v>2.33</c:v>
                </c:pt>
                <c:pt idx="4">
                  <c:v>2.4700000000000002</c:v>
                </c:pt>
                <c:pt idx="5">
                  <c:v>2.4900000000000002</c:v>
                </c:pt>
                <c:pt idx="6">
                  <c:v>2.27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A3-8E48-88D6-25CBDC1C5FB2}"/>
            </c:ext>
          </c:extLst>
        </c:ser>
        <c:ser>
          <c:idx val="2"/>
          <c:order val="2"/>
          <c:tx>
            <c:v>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'DIO dipole estimation'!$A$4:$A$11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'DIO dipole estimation'!$D$4:$D$11</c:f>
              <c:numCache>
                <c:formatCode>General</c:formatCode>
                <c:ptCount val="8"/>
                <c:pt idx="0">
                  <c:v>0.55000000000000004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A3-8E48-88D6-25CBDC1C5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593423"/>
        <c:axId val="884743807"/>
      </c:scatterChart>
      <c:valAx>
        <c:axId val="82759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carbon</a:t>
                </a:r>
                <a:r>
                  <a:rPr lang="en-US" baseline="0"/>
                  <a:t> atoms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743807"/>
        <c:crosses val="autoZero"/>
        <c:crossBetween val="midCat"/>
      </c:valAx>
      <c:valAx>
        <c:axId val="88474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59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DIO</a:t>
            </a:r>
            <a:r>
              <a:rPr lang="en-US" baseline="0"/>
              <a:t>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803012202876376E-2"/>
          <c:y val="0.10230418353383673"/>
          <c:w val="0.93380605924241844"/>
          <c:h val="0.83817203926086703"/>
        </c:manualLayout>
      </c:layout>
      <c:scatterChart>
        <c:scatterStyle val="lineMarker"/>
        <c:varyColors val="0"/>
        <c:ser>
          <c:idx val="0"/>
          <c:order val="0"/>
          <c:tx>
            <c:v>log 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'DIO extrapolation'!$A$2:$A$7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'DIO extrapolation'!$AP$2:$AP$7</c:f>
              <c:numCache>
                <c:formatCode>General</c:formatCode>
                <c:ptCount val="6"/>
                <c:pt idx="0">
                  <c:v>0.222</c:v>
                </c:pt>
                <c:pt idx="1">
                  <c:v>0.34200000000000003</c:v>
                </c:pt>
                <c:pt idx="2">
                  <c:v>0.40899999999999997</c:v>
                </c:pt>
                <c:pt idx="3">
                  <c:v>0.495</c:v>
                </c:pt>
                <c:pt idx="4">
                  <c:v>0.57799999999999996</c:v>
                </c:pt>
                <c:pt idx="5">
                  <c:v>0.66900000000000004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37-B240-9A5A-F3D4E8965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083040"/>
        <c:axId val="1820563840"/>
      </c:scatterChart>
      <c:valAx>
        <c:axId val="183108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563840"/>
        <c:crosses val="autoZero"/>
        <c:crossBetween val="midCat"/>
      </c:valAx>
      <c:valAx>
        <c:axId val="182056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08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Halide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'DIO dipole estimation'!$B$2:$D$2</c:f>
              <c:numCache>
                <c:formatCode>General</c:formatCode>
                <c:ptCount val="3"/>
                <c:pt idx="0">
                  <c:v>3.16</c:v>
                </c:pt>
                <c:pt idx="1">
                  <c:v>2.96</c:v>
                </c:pt>
                <c:pt idx="2">
                  <c:v>2.66</c:v>
                </c:pt>
              </c:numCache>
            </c:numRef>
          </c:xVal>
          <c:yVal>
            <c:numRef>
              <c:f>'DIO dipole estimation'!$B$4:$D$4</c:f>
              <c:numCache>
                <c:formatCode>General</c:formatCode>
                <c:ptCount val="3"/>
                <c:pt idx="0">
                  <c:v>1.83</c:v>
                </c:pt>
                <c:pt idx="1">
                  <c:v>1.04</c:v>
                </c:pt>
                <c:pt idx="2">
                  <c:v>0.55000000000000004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67-C34E-AD84-0A2BE6202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547535"/>
        <c:axId val="806523103"/>
      </c:scatterChart>
      <c:valAx>
        <c:axId val="80654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523103"/>
        <c:crosses val="autoZero"/>
        <c:crossBetween val="midCat"/>
      </c:valAx>
      <c:valAx>
        <c:axId val="80652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547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'DIO dipole estimation'!$B$20:$C$20</c:f>
              <c:numCache>
                <c:formatCode>General</c:formatCode>
                <c:ptCount val="2"/>
                <c:pt idx="0">
                  <c:v>2.27</c:v>
                </c:pt>
                <c:pt idx="1">
                  <c:v>2.069</c:v>
                </c:pt>
              </c:numCache>
            </c:numRef>
          </c:xVal>
          <c:yVal>
            <c:numRef>
              <c:f>'DIO dipole estimation'!$B$21:$C$21</c:f>
              <c:numCache>
                <c:formatCode>General</c:formatCode>
                <c:ptCount val="2"/>
                <c:pt idx="0">
                  <c:v>2.5499999999999998</c:v>
                </c:pt>
                <c:pt idx="1">
                  <c:v>2.4180000000000001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0-0A40-8BED-0AF8DC7AD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046095"/>
        <c:axId val="1553864944"/>
      </c:scatterChart>
      <c:valAx>
        <c:axId val="156204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864944"/>
        <c:crosses val="autoZero"/>
        <c:crossBetween val="midCat"/>
      </c:valAx>
      <c:valAx>
        <c:axId val="155386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046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DIO</a:t>
            </a:r>
            <a:r>
              <a:rPr lang="en-US" baseline="0"/>
              <a:t>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040466031850511E-2"/>
          <c:y val="9.9558326871087136E-2"/>
          <c:w val="0.93380605924241844"/>
          <c:h val="0.8381720392608670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3"/>
            <c:dispRSqr val="1"/>
            <c:dispEq val="1"/>
            <c:trendlineLbl>
              <c:layout>
                <c:manualLayout>
                  <c:x val="-1.3382660037533743E-2"/>
                  <c:y val="-0.104606170742373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'DIO extrapolation'!$A$3:$A$7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'DIO extrapolation'!$G$3:$G$7</c:f>
              <c:numCache>
                <c:formatCode>General</c:formatCode>
                <c:ptCount val="5"/>
                <c:pt idx="0">
                  <c:v>19.7</c:v>
                </c:pt>
                <c:pt idx="1">
                  <c:v>19.2</c:v>
                </c:pt>
                <c:pt idx="2">
                  <c:v>18.899999999999999</c:v>
                </c:pt>
                <c:pt idx="3">
                  <c:v>18.7</c:v>
                </c:pt>
                <c:pt idx="4">
                  <c:v>18.399999999999999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AF-5844-B262-501DCDC9FE9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forward val="3"/>
            <c:dispRSqr val="1"/>
            <c:dispEq val="1"/>
            <c:trendlineLbl>
              <c:layout>
                <c:manualLayout>
                  <c:x val="0.10377008147609589"/>
                  <c:y val="-6.85226364611873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'DIO extrapolation'!$A$3:$A$7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'DIO extrapolation'!$H$3:$H$7</c:f>
              <c:numCache>
                <c:formatCode>General</c:formatCode>
                <c:ptCount val="5"/>
                <c:pt idx="0">
                  <c:v>5.4</c:v>
                </c:pt>
                <c:pt idx="1">
                  <c:v>5.2</c:v>
                </c:pt>
                <c:pt idx="2">
                  <c:v>4.3</c:v>
                </c:pt>
                <c:pt idx="3">
                  <c:v>4</c:v>
                </c:pt>
                <c:pt idx="4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AF-5844-B262-501DCDC9FE9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forward val="3"/>
            <c:dispRSqr val="1"/>
            <c:dispEq val="1"/>
            <c:trendlineLbl>
              <c:layout>
                <c:manualLayout>
                  <c:x val="7.3468043759086471E-2"/>
                  <c:y val="4.85540346390742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'DIO extrapolation'!$A$3:$A$7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'DIO extrapolation'!$I$3:$I$7</c:f>
              <c:numCache>
                <c:formatCode>General</c:formatCode>
                <c:ptCount val="5"/>
                <c:pt idx="0">
                  <c:v>4.7</c:v>
                </c:pt>
                <c:pt idx="1">
                  <c:v>4.3</c:v>
                </c:pt>
                <c:pt idx="2">
                  <c:v>3.8</c:v>
                </c:pt>
                <c:pt idx="3">
                  <c:v>3.7</c:v>
                </c:pt>
                <c:pt idx="4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AF-5844-B262-501DCDC9FE9B}"/>
            </c:ext>
          </c:extLst>
        </c:ser>
        <c:ser>
          <c:idx val="3"/>
          <c:order val="3"/>
          <c:tx>
            <c:v>DIO dD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'DIO extrapolation'!$A$9</c:f>
              <c:numCache>
                <c:formatCode>General</c:formatCode>
                <c:ptCount val="1"/>
                <c:pt idx="0">
                  <c:v>8</c:v>
                </c:pt>
              </c:numCache>
            </c:numRef>
          </c:xVal>
          <c:yVal>
            <c:numRef>
              <c:f>'DIO extrapolation'!$G$9</c:f>
              <c:numCache>
                <c:formatCode>General</c:formatCode>
                <c:ptCount val="1"/>
                <c:pt idx="0">
                  <c:v>18.100000000000001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5AF-5844-B262-501DCDC9FE9B}"/>
            </c:ext>
          </c:extLst>
        </c:ser>
        <c:ser>
          <c:idx val="4"/>
          <c:order val="4"/>
          <c:tx>
            <c:v>DIO dP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'DIO extrapolation'!$A$9</c:f>
              <c:numCache>
                <c:formatCode>General</c:formatCode>
                <c:ptCount val="1"/>
                <c:pt idx="0">
                  <c:v>8</c:v>
                </c:pt>
              </c:numCache>
            </c:numRef>
          </c:xVal>
          <c:yVal>
            <c:numRef>
              <c:f>'DIO extrapolation'!$H$9</c:f>
              <c:numCache>
                <c:formatCode>General</c:formatCode>
                <c:ptCount val="1"/>
                <c:pt idx="0">
                  <c:v>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5AF-5844-B262-501DCDC9FE9B}"/>
            </c:ext>
          </c:extLst>
        </c:ser>
        <c:ser>
          <c:idx val="5"/>
          <c:order val="5"/>
          <c:tx>
            <c:v>DIO dH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'DIO extrapolation'!$A$9</c:f>
              <c:numCache>
                <c:formatCode>General</c:formatCode>
                <c:ptCount val="1"/>
                <c:pt idx="0">
                  <c:v>8</c:v>
                </c:pt>
              </c:numCache>
            </c:numRef>
          </c:xVal>
          <c:yVal>
            <c:numRef>
              <c:f>'DIO extrapolation'!$I$9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5AF-5844-B262-501DCDC9F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083040"/>
        <c:axId val="1820563840"/>
      </c:scatterChart>
      <c:valAx>
        <c:axId val="183108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563840"/>
        <c:crosses val="autoZero"/>
        <c:crossBetween val="midCat"/>
      </c:valAx>
      <c:valAx>
        <c:axId val="182056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08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DIO</a:t>
            </a:r>
            <a:r>
              <a:rPr lang="en-US" baseline="0"/>
              <a:t>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040466031850511E-2"/>
          <c:y val="9.9558326871087136E-2"/>
          <c:w val="0.93380605924241844"/>
          <c:h val="0.83817203926086703"/>
        </c:manualLayout>
      </c:layout>
      <c:scatterChart>
        <c:scatterStyle val="lineMarker"/>
        <c:varyColors val="0"/>
        <c:ser>
          <c:idx val="6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wer"/>
            <c:forward val="2"/>
            <c:dispRSqr val="1"/>
            <c:dispEq val="1"/>
            <c:trendlineLbl>
              <c:layout>
                <c:manualLayout>
                  <c:x val="5.129253203399823E-2"/>
                  <c:y val="-8.05762631756354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'DIO extrapolation'!$A$3:$A$7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'DIO extrapolation'!$J$3:$J$7</c:f>
              <c:numCache>
                <c:formatCode>General</c:formatCode>
                <c:ptCount val="5"/>
                <c:pt idx="0">
                  <c:v>4</c:v>
                </c:pt>
                <c:pt idx="1">
                  <c:v>3.7</c:v>
                </c:pt>
                <c:pt idx="2">
                  <c:v>3.5</c:v>
                </c:pt>
                <c:pt idx="3">
                  <c:v>3.3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F38-6F4D-AD0B-0D6E64F6C873}"/>
            </c:ext>
          </c:extLst>
        </c:ser>
        <c:ser>
          <c:idx val="7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wer"/>
            <c:forward val="2"/>
            <c:dispRSqr val="1"/>
            <c:dispEq val="1"/>
            <c:trendlineLbl>
              <c:layout>
                <c:manualLayout>
                  <c:x val="7.4611299729637884E-2"/>
                  <c:y val="-4.51053153558110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'DIO extrapolation'!$A$3:$A$7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'DIO extrapolation'!$K$3:$K$7</c:f>
              <c:numCache>
                <c:formatCode>General</c:formatCode>
                <c:ptCount val="5"/>
                <c:pt idx="0">
                  <c:v>2.9</c:v>
                </c:pt>
                <c:pt idx="1">
                  <c:v>2.6</c:v>
                </c:pt>
                <c:pt idx="2">
                  <c:v>2.2999999999999998</c:v>
                </c:pt>
                <c:pt idx="3">
                  <c:v>2.2999999999999998</c:v>
                </c:pt>
                <c:pt idx="4">
                  <c:v>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F38-6F4D-AD0B-0D6E64F6C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083040"/>
        <c:axId val="1820563840"/>
      </c:scatterChart>
      <c:valAx>
        <c:axId val="183108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563840"/>
        <c:crosses val="autoZero"/>
        <c:crossBetween val="midCat"/>
      </c:valAx>
      <c:valAx>
        <c:axId val="182056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08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DIO</a:t>
            </a:r>
            <a:r>
              <a:rPr lang="en-US" baseline="0"/>
              <a:t>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803012202876376E-2"/>
          <c:y val="0.10230418353383673"/>
          <c:w val="0.93380605924241844"/>
          <c:h val="0.83817203926086703"/>
        </c:manualLayout>
      </c:layout>
      <c:scatterChart>
        <c:scatterStyle val="lineMarker"/>
        <c:varyColors val="0"/>
        <c:ser>
          <c:idx val="6"/>
          <c:order val="0"/>
          <c:tx>
            <c:v>logKow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wer"/>
            <c:forward val="2"/>
            <c:dispRSqr val="1"/>
            <c:dispEq val="1"/>
            <c:trendlineLbl>
              <c:layout>
                <c:manualLayout>
                  <c:x val="-4.1614890339646111E-2"/>
                  <c:y val="-3.67362152978448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'DIO extrapolation'!$A$2:$A$7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'DIO extrapolation'!$AA$2:$AA$7</c:f>
              <c:numCache>
                <c:formatCode>General</c:formatCode>
                <c:ptCount val="6"/>
                <c:pt idx="0">
                  <c:v>2.2999999999999998</c:v>
                </c:pt>
                <c:pt idx="1">
                  <c:v>2.69</c:v>
                </c:pt>
                <c:pt idx="2">
                  <c:v>3.47</c:v>
                </c:pt>
                <c:pt idx="3">
                  <c:v>3.75</c:v>
                </c:pt>
                <c:pt idx="4">
                  <c:v>4.18</c:v>
                </c:pt>
                <c:pt idx="5">
                  <c:v>4.6500000000000004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F3-824F-A64D-44E0A450836F}"/>
            </c:ext>
          </c:extLst>
        </c:ser>
        <c:ser>
          <c:idx val="0"/>
          <c:order val="1"/>
          <c:tx>
            <c:v>RI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2"/>
            <c:dispRSqr val="1"/>
            <c:dispEq val="1"/>
            <c:trendlineLbl>
              <c:layout>
                <c:manualLayout>
                  <c:x val="9.3708113434011281E-2"/>
                  <c:y val="8.41887185793891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'DIO extrapolation'!$A$2:$A$7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'DIO extrapolation'!$AE$2:$AE$7</c:f>
              <c:numCache>
                <c:formatCode>General</c:formatCode>
                <c:ptCount val="6"/>
                <c:pt idx="0">
                  <c:v>1.738</c:v>
                </c:pt>
                <c:pt idx="1">
                  <c:v>1.675</c:v>
                </c:pt>
                <c:pt idx="2">
                  <c:v>1.643</c:v>
                </c:pt>
                <c:pt idx="3">
                  <c:v>1.6180000000000001</c:v>
                </c:pt>
                <c:pt idx="4">
                  <c:v>1.6</c:v>
                </c:pt>
                <c:pt idx="5">
                  <c:v>1.5860000000000001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8F3-824F-A64D-44E0A450836F}"/>
            </c:ext>
          </c:extLst>
        </c:ser>
        <c:ser>
          <c:idx val="1"/>
          <c:order val="2"/>
          <c:tx>
            <c:v>DIO logKow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'DIO extrapolation'!$A$9</c:f>
              <c:numCache>
                <c:formatCode>General</c:formatCode>
                <c:ptCount val="1"/>
                <c:pt idx="0">
                  <c:v>8</c:v>
                </c:pt>
              </c:numCache>
            </c:numRef>
          </c:xVal>
          <c:yVal>
            <c:numRef>
              <c:f>'DIO extrapolation'!$AA$9</c:f>
              <c:numCache>
                <c:formatCode>General</c:formatCode>
                <c:ptCount val="1"/>
                <c:pt idx="0">
                  <c:v>5.0330000000000004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8F3-824F-A64D-44E0A4508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083040"/>
        <c:axId val="1820563840"/>
      </c:scatterChart>
      <c:valAx>
        <c:axId val="183108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563840"/>
        <c:crosses val="autoZero"/>
        <c:crossBetween val="midCat"/>
      </c:valAx>
      <c:valAx>
        <c:axId val="182056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08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DIO</a:t>
            </a:r>
            <a:r>
              <a:rPr lang="en-US" baseline="0"/>
              <a:t>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803012202876376E-2"/>
          <c:y val="0.10230418353383673"/>
          <c:w val="0.93380605924241844"/>
          <c:h val="0.83817203926086703"/>
        </c:manualLayout>
      </c:layout>
      <c:scatterChart>
        <c:scatterStyle val="lineMarker"/>
        <c:varyColors val="0"/>
        <c:ser>
          <c:idx val="6"/>
          <c:order val="0"/>
          <c:tx>
            <c:v>Trouton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wer"/>
            <c:forward val="2"/>
            <c:dispRSqr val="1"/>
            <c:dispEq val="1"/>
            <c:trendlineLbl>
              <c:layout>
                <c:manualLayout>
                  <c:x val="-4.1614890339646111E-2"/>
                  <c:y val="-3.67362152978448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'DIO extrapolation'!$A$3:$A$7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'DIO extrapolation'!$AH$3:$AH$7</c:f>
              <c:numCache>
                <c:formatCode>General</c:formatCode>
                <c:ptCount val="5"/>
                <c:pt idx="0">
                  <c:v>90.3</c:v>
                </c:pt>
                <c:pt idx="1">
                  <c:v>91.2</c:v>
                </c:pt>
                <c:pt idx="2">
                  <c:v>92.2</c:v>
                </c:pt>
                <c:pt idx="3">
                  <c:v>93.3</c:v>
                </c:pt>
                <c:pt idx="4">
                  <c:v>93.5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2C-1843-8829-61FC652C4792}"/>
            </c:ext>
          </c:extLst>
        </c:ser>
        <c:ser>
          <c:idx val="0"/>
          <c:order val="1"/>
          <c:tx>
            <c:v>RER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2"/>
            <c:dispRSqr val="1"/>
            <c:dispEq val="1"/>
            <c:trendlineLbl>
              <c:layout>
                <c:manualLayout>
                  <c:x val="1.3751575888252963E-2"/>
                  <c:y val="-7.0026457754833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'DIO extrapolation'!$A$3:$A$7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'DIO extrapolation'!$AI$3:$AI$7</c:f>
              <c:numCache>
                <c:formatCode>General</c:formatCode>
                <c:ptCount val="5"/>
                <c:pt idx="0">
                  <c:v>9.9</c:v>
                </c:pt>
                <c:pt idx="1">
                  <c:v>3.4</c:v>
                </c:pt>
                <c:pt idx="2">
                  <c:v>1.3</c:v>
                </c:pt>
                <c:pt idx="3">
                  <c:v>0.5</c:v>
                </c:pt>
                <c:pt idx="4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2C-1843-8829-61FC652C4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083040"/>
        <c:axId val="1820563840"/>
      </c:scatterChart>
      <c:valAx>
        <c:axId val="183108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563840"/>
        <c:crosses val="autoZero"/>
        <c:crossBetween val="midCat"/>
      </c:valAx>
      <c:valAx>
        <c:axId val="182056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08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DIO</a:t>
            </a:r>
            <a:r>
              <a:rPr lang="en-US" baseline="0"/>
              <a:t>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803012202876376E-2"/>
          <c:y val="0.10230418353383673"/>
          <c:w val="0.93380605924241844"/>
          <c:h val="0.83817203926086703"/>
        </c:manualLayout>
      </c:layout>
      <c:scatterChart>
        <c:scatterStyle val="lineMarker"/>
        <c:varyColors val="0"/>
        <c:ser>
          <c:idx val="6"/>
          <c:order val="0"/>
          <c:tx>
            <c:v>ParachorGA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-6.713676788907362E-2"/>
                  <c:y val="-7.0657794227119836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'DIO extrapolation'!$A$2:$A$7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'DIO extrapolation'!$AM$2:$AM$7</c:f>
              <c:numCache>
                <c:formatCode>General</c:formatCode>
                <c:ptCount val="6"/>
                <c:pt idx="0">
                  <c:v>223</c:v>
                </c:pt>
                <c:pt idx="1">
                  <c:v>262.89999999999998</c:v>
                </c:pt>
                <c:pt idx="2">
                  <c:v>303.5</c:v>
                </c:pt>
                <c:pt idx="3">
                  <c:v>344</c:v>
                </c:pt>
                <c:pt idx="4">
                  <c:v>382.9</c:v>
                </c:pt>
                <c:pt idx="5">
                  <c:v>422.9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F6-234E-8541-B21B17ECF9EB}"/>
            </c:ext>
          </c:extLst>
        </c:ser>
        <c:ser>
          <c:idx val="1"/>
          <c:order val="1"/>
          <c:tx>
            <c:v>DCp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'DIO extrapolation'!$A$2:$A$7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'DIO extrapolation'!$AO$2:$AO$7</c:f>
              <c:numCache>
                <c:formatCode>General</c:formatCode>
                <c:ptCount val="6"/>
                <c:pt idx="0">
                  <c:v>120.2</c:v>
                </c:pt>
                <c:pt idx="1">
                  <c:v>147.6</c:v>
                </c:pt>
                <c:pt idx="2">
                  <c:v>174.3</c:v>
                </c:pt>
                <c:pt idx="3">
                  <c:v>199.6</c:v>
                </c:pt>
                <c:pt idx="4">
                  <c:v>226.3</c:v>
                </c:pt>
                <c:pt idx="5">
                  <c:v>255.8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1F6-234E-8541-B21B17ECF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083040"/>
        <c:axId val="1820563840"/>
      </c:scatterChart>
      <c:valAx>
        <c:axId val="183108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563840"/>
        <c:crosses val="autoZero"/>
        <c:crossBetween val="midCat"/>
      </c:valAx>
      <c:valAx>
        <c:axId val="182056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08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DIO</a:t>
            </a:r>
            <a:r>
              <a:rPr lang="en-US" baseline="0"/>
              <a:t>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803012202876376E-2"/>
          <c:y val="0.10230418353383673"/>
          <c:w val="0.93380605924241844"/>
          <c:h val="0.83817203926086703"/>
        </c:manualLayout>
      </c:layout>
      <c:scatterChart>
        <c:scatterStyle val="lineMarker"/>
        <c:varyColors val="0"/>
        <c:ser>
          <c:idx val="0"/>
          <c:order val="0"/>
          <c:tx>
            <c:v>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'DIO extrapolation'!$A$2:$A$7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'DIO extrapolation'!$AN$2:$AN$7</c:f>
              <c:numCache>
                <c:formatCode>General</c:formatCode>
                <c:ptCount val="6"/>
                <c:pt idx="0">
                  <c:v>33.51</c:v>
                </c:pt>
                <c:pt idx="1">
                  <c:v>37.880000000000003</c:v>
                </c:pt>
                <c:pt idx="2">
                  <c:v>42.41</c:v>
                </c:pt>
                <c:pt idx="3">
                  <c:v>47.03</c:v>
                </c:pt>
                <c:pt idx="4">
                  <c:v>51.4</c:v>
                </c:pt>
                <c:pt idx="5">
                  <c:v>55.96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A5-5A49-AF82-389EF11E6123}"/>
            </c:ext>
          </c:extLst>
        </c:ser>
        <c:ser>
          <c:idx val="2"/>
          <c:order val="1"/>
          <c:tx>
            <c:v>SurfTen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forward val="2"/>
            <c:dispRSqr val="1"/>
            <c:dispEq val="1"/>
            <c:trendlineLbl>
              <c:layout>
                <c:manualLayout>
                  <c:x val="0.16357700520485779"/>
                  <c:y val="6.6283194623088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'DIO extrapolation'!$A$2:$A$7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'DIO extrapolation'!$AR$2:$AR$7</c:f>
              <c:numCache>
                <c:formatCode>General</c:formatCode>
                <c:ptCount val="6"/>
                <c:pt idx="0">
                  <c:v>44</c:v>
                </c:pt>
                <c:pt idx="1">
                  <c:v>45.7</c:v>
                </c:pt>
                <c:pt idx="2">
                  <c:v>46</c:v>
                </c:pt>
                <c:pt idx="3">
                  <c:v>47.7</c:v>
                </c:pt>
                <c:pt idx="4">
                  <c:v>48.2</c:v>
                </c:pt>
                <c:pt idx="5">
                  <c:v>48.4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FA5-5A49-AF82-389EF11E6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083040"/>
        <c:axId val="1820563840"/>
      </c:scatterChart>
      <c:valAx>
        <c:axId val="183108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563840"/>
        <c:crosses val="autoZero"/>
        <c:crossBetween val="midCat"/>
      </c:valAx>
      <c:valAx>
        <c:axId val="1820563840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08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449384</xdr:colOff>
      <xdr:row>2</xdr:row>
      <xdr:rowOff>61057</xdr:rowOff>
    </xdr:from>
    <xdr:to>
      <xdr:col>12</xdr:col>
      <xdr:colOff>68385</xdr:colOff>
      <xdr:row>14</xdr:row>
      <xdr:rowOff>168518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312438-7619-E154-E419-570C3EB2A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112346</xdr:colOff>
      <xdr:row>2</xdr:row>
      <xdr:rowOff>15630</xdr:rowOff>
    </xdr:from>
    <xdr:to>
      <xdr:col>17</xdr:col>
      <xdr:colOff>532423</xdr:colOff>
      <xdr:row>14</xdr:row>
      <xdr:rowOff>140676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DC6B53-71BC-6E37-83B5-C54FA97856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200268</xdr:colOff>
      <xdr:row>16</xdr:row>
      <xdr:rowOff>44939</xdr:rowOff>
    </xdr:from>
    <xdr:to>
      <xdr:col>10</xdr:col>
      <xdr:colOff>620345</xdr:colOff>
      <xdr:row>29</xdr:row>
      <xdr:rowOff>121139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34335E-49B1-5D78-C9ED-83BF2A322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221089</xdr:colOff>
      <xdr:row>12</xdr:row>
      <xdr:rowOff>100112</xdr:rowOff>
    </xdr:from>
    <xdr:to>
      <xdr:col>9</xdr:col>
      <xdr:colOff>717543</xdr:colOff>
      <xdr:row>35</xdr:row>
      <xdr:rowOff>51621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AB22F5-C8ED-A653-826F-2B1715B30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63500</xdr:colOff>
      <xdr:row>11</xdr:row>
      <xdr:rowOff>190500</xdr:rowOff>
    </xdr:from>
    <xdr:to>
      <xdr:col>19</xdr:col>
      <xdr:colOff>559954</xdr:colOff>
      <xdr:row>34</xdr:row>
      <xdr:rowOff>142009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61080A-20B0-E84A-BFA2-B71641093A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375920</xdr:colOff>
      <xdr:row>10</xdr:row>
      <xdr:rowOff>101600</xdr:rowOff>
    </xdr:from>
    <xdr:to>
      <xdr:col>31</xdr:col>
      <xdr:colOff>354214</xdr:colOff>
      <xdr:row>33</xdr:row>
      <xdr:rowOff>53109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F5AA7B-E1AF-2441-B97E-72CA9291A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731520</xdr:colOff>
      <xdr:row>10</xdr:row>
      <xdr:rowOff>81280</xdr:rowOff>
    </xdr:from>
    <xdr:to>
      <xdr:col>36</xdr:col>
      <xdr:colOff>406400</xdr:colOff>
      <xdr:row>33</xdr:row>
      <xdr:rowOff>32789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626526-8F95-6143-B646-9ED49EB46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375920</xdr:colOff>
      <xdr:row>10</xdr:row>
      <xdr:rowOff>20320</xdr:rowOff>
    </xdr:from>
    <xdr:to>
      <xdr:col>41</xdr:col>
      <xdr:colOff>40640</xdr:colOff>
      <xdr:row>32</xdr:row>
      <xdr:rowOff>175029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E523C86-8271-284F-A8EC-FBECA782F6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71120</xdr:colOff>
      <xdr:row>10</xdr:row>
      <xdr:rowOff>20320</xdr:rowOff>
    </xdr:from>
    <xdr:to>
      <xdr:col>44</xdr:col>
      <xdr:colOff>599440</xdr:colOff>
      <xdr:row>32</xdr:row>
      <xdr:rowOff>175029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7413BC4-223B-7747-83A6-FA869E73DD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44</xdr:col>
      <xdr:colOff>782320</xdr:colOff>
      <xdr:row>9</xdr:row>
      <xdr:rowOff>193040</xdr:rowOff>
    </xdr:from>
    <xdr:to>
      <xdr:col>48</xdr:col>
      <xdr:colOff>487680</xdr:colOff>
      <xdr:row>32</xdr:row>
      <xdr:rowOff>144549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252277D-D6B7-C442-99D2-14A3FBA88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970C1-2C74-EB4E-8B47-0CF23657A17C}">
  <dimension ref="A1:BS22"/>
  <sheetViews>
    <sheetView tabSelected="1" workbookViewId="0">
      <selection activeCell="J4" sqref="J4"/>
    </sheetView>
  </sheetViews>
  <sheetFormatPr baseColWidth="10" defaultRowHeight="16" x14ac:dyDescent="0.2"/>
  <cols>
    <col min="1" max="1" width="22" customWidth="1"/>
  </cols>
  <sheetData>
    <row r="1" spans="1:71" x14ac:dyDescent="0.2">
      <c r="A1" t="s">
        <v>7</v>
      </c>
      <c r="B1" t="s">
        <v>8</v>
      </c>
      <c r="C1" t="s">
        <v>9</v>
      </c>
      <c r="D1" t="s">
        <v>72</v>
      </c>
      <c r="E1" t="s">
        <v>0</v>
      </c>
      <c r="F1" t="s">
        <v>1</v>
      </c>
      <c r="G1" t="s">
        <v>5</v>
      </c>
      <c r="H1" t="s">
        <v>6</v>
      </c>
      <c r="I1" t="s">
        <v>71</v>
      </c>
      <c r="J1" s="1" t="s">
        <v>282</v>
      </c>
      <c r="K1" s="1" t="s">
        <v>288</v>
      </c>
      <c r="L1" s="1" t="s">
        <v>289</v>
      </c>
      <c r="M1" s="1" t="s">
        <v>290</v>
      </c>
      <c r="N1" s="1" t="s">
        <v>291</v>
      </c>
      <c r="O1" s="1" t="s">
        <v>292</v>
      </c>
      <c r="P1" s="1" t="s">
        <v>126</v>
      </c>
      <c r="Q1" s="1" t="s">
        <v>125</v>
      </c>
      <c r="R1" t="s">
        <v>124</v>
      </c>
      <c r="S1" t="s">
        <v>123</v>
      </c>
      <c r="T1" t="s">
        <v>122</v>
      </c>
      <c r="U1" s="1" t="s">
        <v>121</v>
      </c>
      <c r="V1" s="1" t="s">
        <v>120</v>
      </c>
      <c r="W1" t="s">
        <v>119</v>
      </c>
      <c r="X1" t="s">
        <v>118</v>
      </c>
      <c r="Y1" t="s">
        <v>117</v>
      </c>
      <c r="Z1" t="s">
        <v>116</v>
      </c>
      <c r="AA1" t="s">
        <v>115</v>
      </c>
      <c r="AB1" t="s">
        <v>114</v>
      </c>
      <c r="AC1" t="s">
        <v>113</v>
      </c>
      <c r="AD1" t="s">
        <v>112</v>
      </c>
      <c r="AE1" s="1" t="s">
        <v>111</v>
      </c>
      <c r="AF1" t="s">
        <v>110</v>
      </c>
      <c r="AG1" t="s">
        <v>109</v>
      </c>
      <c r="AH1" t="s">
        <v>108</v>
      </c>
      <c r="AI1" s="1" t="s">
        <v>107</v>
      </c>
      <c r="AJ1" t="s">
        <v>106</v>
      </c>
      <c r="AK1" t="s">
        <v>279</v>
      </c>
      <c r="AL1" s="2" t="s">
        <v>105</v>
      </c>
      <c r="AM1" s="2" t="s">
        <v>104</v>
      </c>
      <c r="AN1" t="s">
        <v>103</v>
      </c>
      <c r="AO1" t="s">
        <v>102</v>
      </c>
      <c r="AP1" t="s">
        <v>101</v>
      </c>
      <c r="AQ1" s="2" t="s">
        <v>100</v>
      </c>
      <c r="AR1" s="2" t="s">
        <v>99</v>
      </c>
      <c r="AS1" s="2" t="s">
        <v>293</v>
      </c>
      <c r="AT1" s="2" t="s">
        <v>294</v>
      </c>
      <c r="AU1" t="s">
        <v>96</v>
      </c>
      <c r="AV1" s="2" t="s">
        <v>95</v>
      </c>
      <c r="AW1" t="s">
        <v>94</v>
      </c>
      <c r="AX1" t="s">
        <v>93</v>
      </c>
      <c r="AY1" t="s">
        <v>92</v>
      </c>
      <c r="AZ1" t="s">
        <v>91</v>
      </c>
      <c r="BA1" t="s">
        <v>90</v>
      </c>
      <c r="BB1" t="s">
        <v>89</v>
      </c>
      <c r="BC1" t="s">
        <v>88</v>
      </c>
      <c r="BD1" t="s">
        <v>87</v>
      </c>
      <c r="BE1" t="s">
        <v>86</v>
      </c>
      <c r="BF1" t="s">
        <v>85</v>
      </c>
      <c r="BG1" t="s">
        <v>84</v>
      </c>
      <c r="BH1" t="s">
        <v>83</v>
      </c>
      <c r="BI1" t="s">
        <v>82</v>
      </c>
      <c r="BJ1" t="s">
        <v>81</v>
      </c>
      <c r="BK1" t="s">
        <v>80</v>
      </c>
      <c r="BL1" t="s">
        <v>79</v>
      </c>
      <c r="BM1" t="s">
        <v>78</v>
      </c>
      <c r="BN1" t="s">
        <v>77</v>
      </c>
      <c r="BO1" t="s">
        <v>76</v>
      </c>
      <c r="BP1" t="s">
        <v>75</v>
      </c>
      <c r="BQ1" t="s">
        <v>74</v>
      </c>
      <c r="BR1" t="s">
        <v>73</v>
      </c>
      <c r="BS1" t="s">
        <v>73</v>
      </c>
    </row>
    <row r="2" spans="1:71" x14ac:dyDescent="0.2">
      <c r="A2" t="s">
        <v>10</v>
      </c>
      <c r="B2" t="s">
        <v>11</v>
      </c>
      <c r="C2" t="s">
        <v>12</v>
      </c>
      <c r="D2" t="s">
        <v>13</v>
      </c>
      <c r="E2">
        <v>870</v>
      </c>
      <c r="F2" t="s">
        <v>63</v>
      </c>
      <c r="G2" t="s">
        <v>64</v>
      </c>
      <c r="H2" t="s">
        <v>65</v>
      </c>
      <c r="I2" t="s">
        <v>66</v>
      </c>
      <c r="J2">
        <v>1.55</v>
      </c>
      <c r="K2">
        <v>20.5</v>
      </c>
      <c r="L2">
        <v>4.9000000000000004</v>
      </c>
      <c r="M2">
        <v>2.5</v>
      </c>
      <c r="N2">
        <v>0.6</v>
      </c>
      <c r="O2">
        <v>3.3</v>
      </c>
      <c r="P2">
        <v>162.62</v>
      </c>
      <c r="Q2">
        <v>1.194</v>
      </c>
      <c r="R2">
        <v>138.9</v>
      </c>
      <c r="S2">
        <v>-171.9</v>
      </c>
      <c r="T2">
        <v>-1.341</v>
      </c>
      <c r="U2">
        <v>259</v>
      </c>
      <c r="V2">
        <v>-4</v>
      </c>
      <c r="W2">
        <v>-738.8</v>
      </c>
      <c r="X2">
        <v>-3.74</v>
      </c>
      <c r="Y2">
        <v>-453.3</v>
      </c>
      <c r="Z2">
        <v>-0.27600000000000002</v>
      </c>
      <c r="AA2">
        <v>6.8540000000000001</v>
      </c>
      <c r="AB2">
        <v>1719.8</v>
      </c>
      <c r="AC2">
        <v>173.5</v>
      </c>
      <c r="AD2">
        <v>-348.4</v>
      </c>
      <c r="AE2">
        <v>4</v>
      </c>
      <c r="AF2">
        <v>-2.93</v>
      </c>
      <c r="AG2" t="s">
        <v>67</v>
      </c>
      <c r="AH2" t="s">
        <v>68</v>
      </c>
      <c r="AI2">
        <v>1.633</v>
      </c>
      <c r="AJ2">
        <f>SQRT($AI2)</f>
        <v>1.2778888840583911</v>
      </c>
      <c r="AK2">
        <v>-15.07</v>
      </c>
      <c r="AL2">
        <v>-47.72</v>
      </c>
      <c r="AM2">
        <v>-91.2</v>
      </c>
      <c r="AN2">
        <v>9.9000000000000005E-2</v>
      </c>
      <c r="AO2">
        <v>0</v>
      </c>
      <c r="AP2">
        <v>0.12</v>
      </c>
      <c r="AQ2">
        <v>0.70499999999999996</v>
      </c>
      <c r="AR2">
        <v>346.5</v>
      </c>
      <c r="AS2">
        <v>48.94</v>
      </c>
      <c r="AT2">
        <v>230.8</v>
      </c>
      <c r="AU2">
        <v>0.63600000000000001</v>
      </c>
      <c r="AV2">
        <v>143.6</v>
      </c>
      <c r="AW2">
        <v>45.2</v>
      </c>
      <c r="AX2">
        <v>11</v>
      </c>
      <c r="AY2">
        <v>10</v>
      </c>
      <c r="AZ2">
        <v>7</v>
      </c>
      <c r="BA2">
        <v>0</v>
      </c>
      <c r="BB2">
        <v>1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2.9000000000000001E-2</v>
      </c>
      <c r="BL2">
        <v>-0.21</v>
      </c>
      <c r="BM2">
        <v>0</v>
      </c>
      <c r="BN2">
        <v>5.3769999999999998</v>
      </c>
      <c r="BO2">
        <v>-4.8380000000000001</v>
      </c>
      <c r="BP2">
        <v>57.44</v>
      </c>
      <c r="BQ2">
        <v>174.38</v>
      </c>
      <c r="BR2" t="s">
        <v>69</v>
      </c>
      <c r="BS2" t="s">
        <v>70</v>
      </c>
    </row>
    <row r="3" spans="1:71" x14ac:dyDescent="0.2">
      <c r="A3" t="s">
        <v>14</v>
      </c>
      <c r="B3" t="s">
        <v>11</v>
      </c>
      <c r="C3" t="s">
        <v>15</v>
      </c>
      <c r="D3" t="s">
        <v>16</v>
      </c>
      <c r="E3" s="4"/>
      <c r="F3" t="s">
        <v>15</v>
      </c>
      <c r="G3" t="s">
        <v>280</v>
      </c>
      <c r="H3" t="s">
        <v>16</v>
      </c>
      <c r="I3" t="s">
        <v>281</v>
      </c>
      <c r="J3" s="4">
        <v>2.09</v>
      </c>
      <c r="K3">
        <v>18.100000000000001</v>
      </c>
      <c r="L3">
        <v>3.3</v>
      </c>
      <c r="M3">
        <v>3</v>
      </c>
      <c r="N3">
        <v>2.8844026609713143</v>
      </c>
      <c r="O3">
        <v>2.0149231794553906</v>
      </c>
      <c r="Q3">
        <v>1.84</v>
      </c>
      <c r="U3">
        <v>364.69</v>
      </c>
      <c r="V3">
        <v>18.5</v>
      </c>
      <c r="AE3">
        <v>5.0330000000000004</v>
      </c>
      <c r="AI3">
        <v>1.5623100660318598</v>
      </c>
      <c r="AL3">
        <v>94.512037496024831</v>
      </c>
      <c r="AM3">
        <v>4.1265849479143461E-2</v>
      </c>
      <c r="AQ3">
        <v>503.2</v>
      </c>
      <c r="AR3">
        <v>64.938999999999993</v>
      </c>
      <c r="AS3">
        <v>308.08</v>
      </c>
      <c r="AT3">
        <v>0.8415999999999999</v>
      </c>
      <c r="AV3">
        <v>49.239664768603284</v>
      </c>
    </row>
    <row r="4" spans="1:71" x14ac:dyDescent="0.2">
      <c r="A4" t="s">
        <v>17</v>
      </c>
      <c r="B4" t="s">
        <v>11</v>
      </c>
      <c r="C4" t="s">
        <v>18</v>
      </c>
      <c r="D4" t="s">
        <v>19</v>
      </c>
      <c r="E4">
        <v>1122</v>
      </c>
      <c r="F4" t="s">
        <v>129</v>
      </c>
      <c r="G4" t="s">
        <v>130</v>
      </c>
      <c r="H4" t="s">
        <v>131</v>
      </c>
      <c r="I4" t="s">
        <v>132</v>
      </c>
      <c r="J4">
        <v>1.17</v>
      </c>
      <c r="K4">
        <v>19.399999999999999</v>
      </c>
      <c r="L4">
        <v>3.4</v>
      </c>
      <c r="M4">
        <v>4</v>
      </c>
      <c r="N4">
        <v>0.1</v>
      </c>
      <c r="O4">
        <v>4.9000000000000004</v>
      </c>
      <c r="P4">
        <v>170.21</v>
      </c>
      <c r="Q4">
        <v>1.073</v>
      </c>
      <c r="R4">
        <v>159.6</v>
      </c>
      <c r="S4">
        <v>-200.5</v>
      </c>
      <c r="T4">
        <v>-1.425</v>
      </c>
      <c r="U4">
        <v>258</v>
      </c>
      <c r="V4">
        <v>27</v>
      </c>
      <c r="W4">
        <v>766.8</v>
      </c>
      <c r="X4">
        <v>-3.22</v>
      </c>
      <c r="Y4">
        <v>-502.7</v>
      </c>
      <c r="Z4">
        <v>-0.246</v>
      </c>
      <c r="AA4">
        <v>7.109</v>
      </c>
      <c r="AB4">
        <v>1880.3</v>
      </c>
      <c r="AC4">
        <v>186.8</v>
      </c>
      <c r="AD4">
        <v>-362.8</v>
      </c>
      <c r="AE4">
        <v>4.21</v>
      </c>
      <c r="AF4">
        <v>-2.74</v>
      </c>
      <c r="AG4" t="s">
        <v>133</v>
      </c>
      <c r="AH4" t="s">
        <v>134</v>
      </c>
      <c r="AI4">
        <v>1.5780000000000001</v>
      </c>
      <c r="AJ4">
        <f t="shared" ref="AJ4:AJ22" si="0">SQRT($AI4)</f>
        <v>1.2561846997953765</v>
      </c>
      <c r="AK4">
        <v>-17.61</v>
      </c>
      <c r="AL4">
        <v>-51.05</v>
      </c>
      <c r="AM4">
        <v>-95</v>
      </c>
      <c r="AN4">
        <v>0.125</v>
      </c>
      <c r="AO4">
        <v>0</v>
      </c>
      <c r="AP4">
        <v>0.36</v>
      </c>
      <c r="AQ4">
        <v>0.45700000000000002</v>
      </c>
      <c r="AR4">
        <v>395.6</v>
      </c>
      <c r="AS4">
        <v>52.87</v>
      </c>
      <c r="AT4">
        <v>274.3</v>
      </c>
      <c r="AU4">
        <v>0.66900000000000004</v>
      </c>
      <c r="AV4">
        <v>146.19999999999999</v>
      </c>
      <c r="AW4">
        <v>41.2</v>
      </c>
      <c r="AX4">
        <v>13</v>
      </c>
      <c r="AY4">
        <v>12</v>
      </c>
      <c r="AZ4">
        <v>10</v>
      </c>
      <c r="BA4">
        <v>0</v>
      </c>
      <c r="BB4">
        <v>0</v>
      </c>
      <c r="BC4">
        <v>0</v>
      </c>
      <c r="BD4">
        <v>0</v>
      </c>
      <c r="BE4">
        <v>0</v>
      </c>
      <c r="BF4">
        <v>1</v>
      </c>
      <c r="BG4">
        <v>0</v>
      </c>
      <c r="BH4">
        <v>0</v>
      </c>
      <c r="BI4">
        <v>0</v>
      </c>
      <c r="BJ4">
        <v>0</v>
      </c>
      <c r="BK4">
        <v>2.3E-2</v>
      </c>
      <c r="BL4">
        <v>-0.20300000000000001</v>
      </c>
      <c r="BM4">
        <v>46.15</v>
      </c>
      <c r="BN4">
        <v>6.4489999999999998</v>
      </c>
      <c r="BO4">
        <v>-5.9130000000000003</v>
      </c>
      <c r="BP4">
        <v>-14.73</v>
      </c>
      <c r="BQ4">
        <v>150.53</v>
      </c>
      <c r="BR4" t="s">
        <v>135</v>
      </c>
      <c r="BS4" t="s">
        <v>136</v>
      </c>
    </row>
    <row r="5" spans="1:71" x14ac:dyDescent="0.2">
      <c r="A5" t="s">
        <v>20</v>
      </c>
      <c r="B5" t="s">
        <v>11</v>
      </c>
      <c r="C5" t="s">
        <v>20</v>
      </c>
      <c r="D5" t="s">
        <v>21</v>
      </c>
      <c r="E5">
        <v>570</v>
      </c>
      <c r="F5" t="s">
        <v>137</v>
      </c>
      <c r="G5" t="s">
        <v>138</v>
      </c>
      <c r="H5" t="s">
        <v>139</v>
      </c>
      <c r="I5" t="s">
        <v>140</v>
      </c>
      <c r="J5">
        <v>1.65</v>
      </c>
      <c r="K5">
        <v>15.8</v>
      </c>
      <c r="L5">
        <v>6.1</v>
      </c>
      <c r="M5">
        <v>16.399999999999999</v>
      </c>
      <c r="N5">
        <v>10</v>
      </c>
      <c r="O5">
        <v>10</v>
      </c>
      <c r="P5">
        <v>60.1</v>
      </c>
      <c r="Q5">
        <v>0.78500000000000003</v>
      </c>
      <c r="R5">
        <v>76.900000000000006</v>
      </c>
      <c r="S5">
        <v>-103.52</v>
      </c>
      <c r="T5">
        <v>-1.196</v>
      </c>
      <c r="U5">
        <v>82</v>
      </c>
      <c r="V5">
        <v>-88</v>
      </c>
      <c r="W5">
        <v>508.3</v>
      </c>
      <c r="X5">
        <v>4.7640000000000002</v>
      </c>
      <c r="Y5">
        <v>222</v>
      </c>
      <c r="Z5">
        <v>-0.26700000000000002</v>
      </c>
      <c r="AA5">
        <v>7.6440000000000001</v>
      </c>
      <c r="AB5">
        <v>1320.3</v>
      </c>
      <c r="AC5">
        <v>194.8</v>
      </c>
      <c r="AD5">
        <v>-254.9</v>
      </c>
      <c r="AE5">
        <v>0.05</v>
      </c>
      <c r="AF5">
        <v>2</v>
      </c>
      <c r="AG5" t="s">
        <v>141</v>
      </c>
      <c r="AH5" t="s">
        <v>142</v>
      </c>
      <c r="AI5">
        <v>1.375</v>
      </c>
      <c r="AJ5">
        <f t="shared" si="0"/>
        <v>1.1726039399558574</v>
      </c>
      <c r="AK5">
        <v>-3.85</v>
      </c>
      <c r="AL5">
        <v>-36.090000000000003</v>
      </c>
      <c r="AM5">
        <v>-104.5</v>
      </c>
      <c r="AN5">
        <v>150</v>
      </c>
      <c r="AO5">
        <v>0.33</v>
      </c>
      <c r="AP5">
        <v>0.57999999999999996</v>
      </c>
      <c r="AQ5">
        <v>0.61399999999999999</v>
      </c>
      <c r="AR5">
        <v>165.2</v>
      </c>
      <c r="AS5">
        <v>17.04</v>
      </c>
      <c r="AT5">
        <v>153.5</v>
      </c>
      <c r="AU5">
        <v>-3.9E-2</v>
      </c>
      <c r="AV5">
        <v>169.3</v>
      </c>
      <c r="AW5">
        <v>21.5</v>
      </c>
      <c r="AX5">
        <v>4</v>
      </c>
      <c r="AY5">
        <v>3</v>
      </c>
      <c r="AZ5">
        <v>8</v>
      </c>
      <c r="BA5">
        <v>0</v>
      </c>
      <c r="BB5">
        <v>0</v>
      </c>
      <c r="BC5">
        <v>0</v>
      </c>
      <c r="BD5">
        <v>0</v>
      </c>
      <c r="BE5">
        <v>0</v>
      </c>
      <c r="BF5">
        <v>1</v>
      </c>
      <c r="BG5">
        <v>0</v>
      </c>
      <c r="BH5">
        <v>0</v>
      </c>
      <c r="BI5">
        <v>0</v>
      </c>
      <c r="BJ5">
        <v>0</v>
      </c>
      <c r="BK5">
        <v>3.5000000000000003E-2</v>
      </c>
      <c r="BL5">
        <v>-0.19400000000000001</v>
      </c>
      <c r="BM5">
        <v>0</v>
      </c>
      <c r="BN5">
        <v>1.732</v>
      </c>
      <c r="BO5">
        <v>-1.8089999999999999</v>
      </c>
      <c r="BP5">
        <v>-321.47000000000003</v>
      </c>
      <c r="BQ5">
        <v>-182.95</v>
      </c>
      <c r="BR5" t="s">
        <v>143</v>
      </c>
      <c r="BS5" t="s">
        <v>144</v>
      </c>
    </row>
    <row r="6" spans="1:71" x14ac:dyDescent="0.2">
      <c r="A6" t="s">
        <v>22</v>
      </c>
      <c r="B6" t="s">
        <v>11</v>
      </c>
      <c r="C6" t="s">
        <v>22</v>
      </c>
      <c r="D6" t="s">
        <v>23</v>
      </c>
      <c r="E6">
        <v>417</v>
      </c>
      <c r="F6" t="s">
        <v>145</v>
      </c>
      <c r="G6" t="s">
        <v>146</v>
      </c>
      <c r="H6" t="s">
        <v>23</v>
      </c>
      <c r="I6" t="s">
        <v>147</v>
      </c>
      <c r="J6">
        <v>0</v>
      </c>
      <c r="K6">
        <v>14.9</v>
      </c>
      <c r="L6">
        <v>0</v>
      </c>
      <c r="M6">
        <v>0</v>
      </c>
      <c r="N6">
        <v>0.5</v>
      </c>
      <c r="O6">
        <v>1.7</v>
      </c>
      <c r="P6">
        <v>86.18</v>
      </c>
      <c r="Q6">
        <v>0.65900000000000003</v>
      </c>
      <c r="R6">
        <v>131.4</v>
      </c>
      <c r="S6">
        <v>-157.57</v>
      </c>
      <c r="T6">
        <v>-1.2869999999999999</v>
      </c>
      <c r="U6">
        <v>69</v>
      </c>
      <c r="V6">
        <v>-95</v>
      </c>
      <c r="W6">
        <v>-514.70000000000005</v>
      </c>
      <c r="X6">
        <v>-3.08</v>
      </c>
      <c r="Y6">
        <v>-373.7</v>
      </c>
      <c r="Z6">
        <v>-0.26900000000000002</v>
      </c>
      <c r="AA6">
        <v>6.8639999999999999</v>
      </c>
      <c r="AB6">
        <v>1164.5999999999999</v>
      </c>
      <c r="AC6">
        <v>223.6</v>
      </c>
      <c r="AD6">
        <v>-224.5</v>
      </c>
      <c r="AE6">
        <v>3.9</v>
      </c>
      <c r="AF6">
        <v>-2.88</v>
      </c>
      <c r="AG6">
        <v>-0.14000000000000001</v>
      </c>
      <c r="AH6" t="s">
        <v>148</v>
      </c>
      <c r="AI6">
        <v>1.3720000000000001</v>
      </c>
      <c r="AJ6">
        <f t="shared" si="0"/>
        <v>1.1713240371477058</v>
      </c>
      <c r="AK6">
        <v>-10.130000000000001</v>
      </c>
      <c r="AL6">
        <v>-29.13</v>
      </c>
      <c r="AM6">
        <v>-85.5</v>
      </c>
      <c r="AN6">
        <v>830</v>
      </c>
      <c r="AO6">
        <v>0</v>
      </c>
      <c r="AP6">
        <v>0.1</v>
      </c>
      <c r="AQ6">
        <v>0.36699999999999999</v>
      </c>
      <c r="AR6">
        <v>270.5</v>
      </c>
      <c r="AS6">
        <v>29.34</v>
      </c>
      <c r="AT6">
        <v>211.3</v>
      </c>
      <c r="AU6">
        <v>-0.45400000000000001</v>
      </c>
      <c r="AV6">
        <v>122.2</v>
      </c>
      <c r="AW6">
        <v>18</v>
      </c>
      <c r="AX6">
        <v>6</v>
      </c>
      <c r="AY6">
        <v>6</v>
      </c>
      <c r="AZ6">
        <v>14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8.0000000000000002E-3</v>
      </c>
      <c r="BL6">
        <v>-4.2999999999999997E-2</v>
      </c>
      <c r="BM6">
        <v>33.33</v>
      </c>
      <c r="BN6">
        <v>2.9140000000000001</v>
      </c>
      <c r="BO6">
        <v>-3.8460000000000001</v>
      </c>
      <c r="BP6">
        <v>-188.27</v>
      </c>
      <c r="BQ6">
        <v>4.33</v>
      </c>
      <c r="BR6" t="s">
        <v>149</v>
      </c>
      <c r="BS6" t="s">
        <v>150</v>
      </c>
    </row>
    <row r="7" spans="1:71" x14ac:dyDescent="0.2">
      <c r="A7" t="s">
        <v>24</v>
      </c>
      <c r="B7" t="s">
        <v>11</v>
      </c>
      <c r="D7" t="s">
        <v>25</v>
      </c>
      <c r="E7" s="1"/>
      <c r="F7" s="1"/>
      <c r="G7" s="1"/>
      <c r="H7" s="1"/>
      <c r="I7" s="1"/>
      <c r="J7">
        <f>AVERAGE(J$2, J$3)</f>
        <v>1.8199999999999998</v>
      </c>
      <c r="K7">
        <f>AVERAGE(K$2, K$3)</f>
        <v>19.3</v>
      </c>
      <c r="L7">
        <f t="shared" ref="L7:BQ7" si="1">AVERAGE(L$2, L$3)</f>
        <v>4.0999999999999996</v>
      </c>
      <c r="M7">
        <f t="shared" si="1"/>
        <v>2.75</v>
      </c>
      <c r="N7">
        <f t="shared" si="1"/>
        <v>1.7422013304856572</v>
      </c>
      <c r="O7">
        <f t="shared" si="1"/>
        <v>2.6574615897276952</v>
      </c>
      <c r="P7">
        <f t="shared" si="1"/>
        <v>162.62</v>
      </c>
      <c r="Q7">
        <f t="shared" si="1"/>
        <v>1.5169999999999999</v>
      </c>
      <c r="R7">
        <f t="shared" si="1"/>
        <v>138.9</v>
      </c>
      <c r="S7">
        <f t="shared" si="1"/>
        <v>-171.9</v>
      </c>
      <c r="T7">
        <f t="shared" si="1"/>
        <v>-1.341</v>
      </c>
      <c r="U7">
        <f t="shared" si="1"/>
        <v>311.84500000000003</v>
      </c>
      <c r="V7">
        <f t="shared" si="1"/>
        <v>7.25</v>
      </c>
      <c r="W7">
        <f t="shared" si="1"/>
        <v>-738.8</v>
      </c>
      <c r="X7">
        <f t="shared" si="1"/>
        <v>-3.74</v>
      </c>
      <c r="Y7">
        <f t="shared" si="1"/>
        <v>-453.3</v>
      </c>
      <c r="Z7">
        <f t="shared" si="1"/>
        <v>-0.27600000000000002</v>
      </c>
      <c r="AA7">
        <f t="shared" si="1"/>
        <v>6.8540000000000001</v>
      </c>
      <c r="AB7">
        <f t="shared" si="1"/>
        <v>1719.8</v>
      </c>
      <c r="AC7">
        <f t="shared" si="1"/>
        <v>173.5</v>
      </c>
      <c r="AD7">
        <f t="shared" si="1"/>
        <v>-348.4</v>
      </c>
      <c r="AE7">
        <f t="shared" si="1"/>
        <v>4.5165000000000006</v>
      </c>
      <c r="AF7">
        <f t="shared" si="1"/>
        <v>-2.93</v>
      </c>
      <c r="AG7" t="e">
        <f t="shared" si="1"/>
        <v>#DIV/0!</v>
      </c>
      <c r="AH7" t="e">
        <f t="shared" si="1"/>
        <v>#DIV/0!</v>
      </c>
      <c r="AI7">
        <f t="shared" si="1"/>
        <v>1.59765503301593</v>
      </c>
      <c r="AJ7">
        <f t="shared" si="1"/>
        <v>1.2778888840583911</v>
      </c>
      <c r="AK7">
        <f t="shared" si="1"/>
        <v>-15.07</v>
      </c>
      <c r="AL7">
        <f t="shared" si="1"/>
        <v>23.396018748012416</v>
      </c>
      <c r="AM7">
        <f t="shared" si="1"/>
        <v>-45.579367075260429</v>
      </c>
      <c r="AN7">
        <f t="shared" si="1"/>
        <v>9.9000000000000005E-2</v>
      </c>
      <c r="AO7">
        <f t="shared" si="1"/>
        <v>0</v>
      </c>
      <c r="AP7">
        <f t="shared" si="1"/>
        <v>0.12</v>
      </c>
      <c r="AQ7">
        <f t="shared" si="1"/>
        <v>251.95249999999999</v>
      </c>
      <c r="AR7">
        <f t="shared" si="1"/>
        <v>205.71949999999998</v>
      </c>
      <c r="AS7">
        <f t="shared" si="1"/>
        <v>178.51</v>
      </c>
      <c r="AT7">
        <f t="shared" si="1"/>
        <v>115.82080000000001</v>
      </c>
      <c r="AU7">
        <f t="shared" si="1"/>
        <v>0.63600000000000001</v>
      </c>
      <c r="AV7">
        <f t="shared" si="1"/>
        <v>96.419832384301642</v>
      </c>
      <c r="AW7">
        <f t="shared" si="1"/>
        <v>45.2</v>
      </c>
      <c r="AX7">
        <f t="shared" si="1"/>
        <v>11</v>
      </c>
      <c r="AY7">
        <f t="shared" si="1"/>
        <v>10</v>
      </c>
      <c r="AZ7">
        <f t="shared" si="1"/>
        <v>7</v>
      </c>
      <c r="BA7">
        <f t="shared" si="1"/>
        <v>0</v>
      </c>
      <c r="BB7">
        <f t="shared" si="1"/>
        <v>1</v>
      </c>
      <c r="BC7">
        <f t="shared" si="1"/>
        <v>0</v>
      </c>
      <c r="BD7">
        <f t="shared" si="1"/>
        <v>0</v>
      </c>
      <c r="BE7">
        <f t="shared" si="1"/>
        <v>0</v>
      </c>
      <c r="BF7">
        <f t="shared" si="1"/>
        <v>0</v>
      </c>
      <c r="BG7">
        <f t="shared" si="1"/>
        <v>0</v>
      </c>
      <c r="BH7">
        <f t="shared" si="1"/>
        <v>0</v>
      </c>
      <c r="BI7">
        <f t="shared" si="1"/>
        <v>0</v>
      </c>
      <c r="BJ7">
        <f t="shared" si="1"/>
        <v>0</v>
      </c>
      <c r="BK7">
        <f t="shared" si="1"/>
        <v>2.9000000000000001E-2</v>
      </c>
      <c r="BL7">
        <f t="shared" si="1"/>
        <v>-0.21</v>
      </c>
      <c r="BM7">
        <f t="shared" si="1"/>
        <v>0</v>
      </c>
      <c r="BN7">
        <f t="shared" si="1"/>
        <v>5.3769999999999998</v>
      </c>
      <c r="BO7">
        <f t="shared" si="1"/>
        <v>-4.8380000000000001</v>
      </c>
      <c r="BP7">
        <f t="shared" si="1"/>
        <v>57.44</v>
      </c>
      <c r="BQ7">
        <f t="shared" si="1"/>
        <v>174.38</v>
      </c>
      <c r="BR7" s="1"/>
      <c r="BS7" s="1"/>
    </row>
    <row r="8" spans="1:71" x14ac:dyDescent="0.2">
      <c r="A8" t="s">
        <v>26</v>
      </c>
      <c r="B8" t="s">
        <v>11</v>
      </c>
      <c r="C8" t="s">
        <v>27</v>
      </c>
      <c r="D8" t="s">
        <v>28</v>
      </c>
      <c r="E8">
        <v>9469</v>
      </c>
      <c r="F8" t="s">
        <v>151</v>
      </c>
      <c r="G8" t="s">
        <v>152</v>
      </c>
      <c r="H8" t="s">
        <v>153</v>
      </c>
      <c r="I8" t="s">
        <v>154</v>
      </c>
      <c r="J8">
        <v>2.8</v>
      </c>
      <c r="K8">
        <v>19.5</v>
      </c>
      <c r="L8">
        <v>8.9</v>
      </c>
      <c r="M8">
        <v>5.5</v>
      </c>
      <c r="N8">
        <v>1.5</v>
      </c>
      <c r="O8">
        <v>3.9</v>
      </c>
      <c r="P8">
        <v>140.6</v>
      </c>
      <c r="Q8">
        <v>1.2390000000000001</v>
      </c>
      <c r="R8">
        <v>113.4</v>
      </c>
      <c r="S8">
        <v>148.76</v>
      </c>
      <c r="T8">
        <v>1.3129999999999999</v>
      </c>
      <c r="U8">
        <v>213.4</v>
      </c>
      <c r="V8">
        <v>11</v>
      </c>
      <c r="W8">
        <v>759.2</v>
      </c>
      <c r="X8">
        <v>4.42</v>
      </c>
      <c r="Y8">
        <v>346.1</v>
      </c>
      <c r="Z8">
        <v>0.24299999999999999</v>
      </c>
      <c r="AA8">
        <v>7.1680999999999999</v>
      </c>
      <c r="AB8">
        <v>1733.7</v>
      </c>
      <c r="AC8">
        <v>192.9</v>
      </c>
      <c r="AD8">
        <v>325.5</v>
      </c>
      <c r="AE8">
        <v>2.36</v>
      </c>
      <c r="AF8">
        <v>-1.06</v>
      </c>
      <c r="AG8">
        <v>-2.4</v>
      </c>
      <c r="AH8">
        <v>-11.75</v>
      </c>
      <c r="AI8">
        <v>1.573</v>
      </c>
      <c r="AJ8">
        <f t="shared" si="0"/>
        <v>1.2541929676090517</v>
      </c>
      <c r="AK8">
        <v>13.34</v>
      </c>
      <c r="AL8">
        <v>46.39</v>
      </c>
      <c r="AM8">
        <v>96.9</v>
      </c>
      <c r="AN8">
        <v>2.6</v>
      </c>
      <c r="AO8">
        <v>0</v>
      </c>
      <c r="AP8">
        <v>0.28999999999999998</v>
      </c>
      <c r="AQ8">
        <v>0.254</v>
      </c>
      <c r="AR8">
        <v>301.5</v>
      </c>
      <c r="AS8">
        <v>37.369999999999997</v>
      </c>
      <c r="AT8">
        <v>193.7</v>
      </c>
      <c r="AU8">
        <v>0.45300000000000001</v>
      </c>
      <c r="AV8">
        <v>140.4</v>
      </c>
      <c r="AW8">
        <v>42</v>
      </c>
      <c r="AX8">
        <v>9</v>
      </c>
      <c r="AY8">
        <v>7</v>
      </c>
      <c r="AZ8">
        <v>5</v>
      </c>
      <c r="BA8">
        <v>0</v>
      </c>
      <c r="BB8">
        <v>1</v>
      </c>
      <c r="BC8">
        <v>0</v>
      </c>
      <c r="BD8">
        <v>0</v>
      </c>
      <c r="BE8">
        <v>0</v>
      </c>
      <c r="BF8">
        <v>1</v>
      </c>
      <c r="BG8">
        <v>0</v>
      </c>
      <c r="BH8">
        <v>0</v>
      </c>
      <c r="BI8">
        <v>0</v>
      </c>
      <c r="BJ8">
        <v>0</v>
      </c>
      <c r="BK8">
        <v>0.13700000000000001</v>
      </c>
      <c r="BL8">
        <v>-0.29699999999999999</v>
      </c>
      <c r="BM8">
        <v>0</v>
      </c>
      <c r="BN8">
        <v>4.343</v>
      </c>
      <c r="BO8">
        <v>-3.2519999999999998</v>
      </c>
      <c r="BP8">
        <v>-129.66999999999999</v>
      </c>
      <c r="BQ8">
        <v>-33.64</v>
      </c>
      <c r="BR8" t="s">
        <v>155</v>
      </c>
      <c r="BS8" t="s">
        <v>156</v>
      </c>
    </row>
    <row r="9" spans="1:71" x14ac:dyDescent="0.2">
      <c r="A9" t="s">
        <v>29</v>
      </c>
      <c r="B9" t="s">
        <v>11</v>
      </c>
      <c r="C9" t="s">
        <v>30</v>
      </c>
      <c r="D9" t="s">
        <v>31</v>
      </c>
      <c r="E9">
        <v>7770</v>
      </c>
      <c r="F9" t="s">
        <v>157</v>
      </c>
      <c r="G9" t="s">
        <v>158</v>
      </c>
      <c r="H9" t="s">
        <v>159</v>
      </c>
      <c r="I9" t="s">
        <v>160</v>
      </c>
      <c r="J9">
        <v>0</v>
      </c>
      <c r="K9">
        <v>19.899999999999999</v>
      </c>
      <c r="L9">
        <v>2.7</v>
      </c>
      <c r="M9">
        <v>3.8</v>
      </c>
      <c r="N9">
        <v>0.1</v>
      </c>
      <c r="O9">
        <v>3.6</v>
      </c>
      <c r="P9">
        <v>204.3</v>
      </c>
      <c r="Q9">
        <v>1.0940000000000001</v>
      </c>
      <c r="R9">
        <v>186.6</v>
      </c>
      <c r="S9">
        <v>237.31</v>
      </c>
      <c r="T9">
        <v>1.5029999999999999</v>
      </c>
      <c r="U9">
        <v>357.2</v>
      </c>
      <c r="V9">
        <v>44.4</v>
      </c>
      <c r="W9">
        <v>908.2</v>
      </c>
      <c r="X9">
        <v>3.09</v>
      </c>
      <c r="Y9">
        <v>631.20000000000005</v>
      </c>
      <c r="Z9">
        <v>0.25800000000000001</v>
      </c>
      <c r="AA9">
        <v>7.1722000000000001</v>
      </c>
      <c r="AB9">
        <v>2225.6999999999998</v>
      </c>
      <c r="AC9">
        <v>165.6</v>
      </c>
      <c r="AD9">
        <v>417</v>
      </c>
      <c r="AE9">
        <v>5.09</v>
      </c>
      <c r="AF9">
        <v>-2.1800000000000002</v>
      </c>
      <c r="AG9">
        <v>-5.15</v>
      </c>
      <c r="AH9">
        <v>-10.38</v>
      </c>
      <c r="AI9">
        <v>1.657</v>
      </c>
      <c r="AJ9">
        <f t="shared" si="0"/>
        <v>1.287245120402482</v>
      </c>
      <c r="AK9">
        <v>18.64</v>
      </c>
      <c r="AL9">
        <v>58.93</v>
      </c>
      <c r="AM9">
        <v>94.1</v>
      </c>
      <c r="AN9">
        <v>0.1</v>
      </c>
      <c r="AO9">
        <v>0</v>
      </c>
      <c r="AP9">
        <v>0.28999999999999998</v>
      </c>
      <c r="AQ9">
        <v>0.442</v>
      </c>
      <c r="AR9">
        <v>479</v>
      </c>
      <c r="AS9">
        <v>68.61</v>
      </c>
      <c r="AT9">
        <v>319.89999999999998</v>
      </c>
      <c r="AU9">
        <v>1.032</v>
      </c>
      <c r="AV9">
        <v>153</v>
      </c>
      <c r="AW9">
        <v>50.6</v>
      </c>
      <c r="AX9">
        <v>16</v>
      </c>
      <c r="AY9">
        <v>16</v>
      </c>
      <c r="AZ9">
        <v>12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1.4E-2</v>
      </c>
      <c r="BL9">
        <v>-1.2999999999999999E-2</v>
      </c>
      <c r="BM9">
        <v>25</v>
      </c>
      <c r="BN9">
        <v>7.9489999999999998</v>
      </c>
      <c r="BO9">
        <v>-7.9119999999999999</v>
      </c>
      <c r="BP9">
        <v>165.81</v>
      </c>
      <c r="BQ9">
        <v>335.28</v>
      </c>
      <c r="BR9" t="s">
        <v>161</v>
      </c>
      <c r="BS9" t="s">
        <v>162</v>
      </c>
    </row>
    <row r="10" spans="1:71" x14ac:dyDescent="0.2">
      <c r="A10" t="s">
        <v>32</v>
      </c>
      <c r="B10" t="s">
        <v>11</v>
      </c>
      <c r="C10" t="s">
        <v>33</v>
      </c>
      <c r="D10" t="s">
        <v>34</v>
      </c>
      <c r="E10">
        <v>521</v>
      </c>
      <c r="F10" t="s">
        <v>163</v>
      </c>
      <c r="G10" t="s">
        <v>164</v>
      </c>
      <c r="H10" t="s">
        <v>165</v>
      </c>
      <c r="I10" t="s">
        <v>166</v>
      </c>
      <c r="J10">
        <v>3.75</v>
      </c>
      <c r="K10">
        <v>18</v>
      </c>
      <c r="L10">
        <v>12.3</v>
      </c>
      <c r="M10">
        <v>7.2</v>
      </c>
      <c r="N10">
        <v>3.8</v>
      </c>
      <c r="O10">
        <v>5.8</v>
      </c>
      <c r="P10">
        <v>99.13</v>
      </c>
      <c r="Q10">
        <v>1.0249999999999999</v>
      </c>
      <c r="R10">
        <v>96.6</v>
      </c>
      <c r="S10">
        <v>-151.22999999999999</v>
      </c>
      <c r="T10">
        <v>-1.4550000000000001</v>
      </c>
      <c r="U10">
        <v>204</v>
      </c>
      <c r="V10">
        <v>-24</v>
      </c>
      <c r="W10">
        <v>721.6</v>
      </c>
      <c r="X10">
        <v>4.5199999999999996</v>
      </c>
      <c r="Y10">
        <v>310</v>
      </c>
      <c r="Z10">
        <v>-0.223</v>
      </c>
      <c r="AA10">
        <v>6.9589999999999996</v>
      </c>
      <c r="AB10">
        <v>1698.5</v>
      </c>
      <c r="AC10">
        <v>186.9</v>
      </c>
      <c r="AD10">
        <v>-310.89999999999998</v>
      </c>
      <c r="AE10">
        <v>-0.38</v>
      </c>
      <c r="AF10">
        <v>2</v>
      </c>
      <c r="AG10" t="s">
        <v>167</v>
      </c>
      <c r="AH10" t="s">
        <v>168</v>
      </c>
      <c r="AI10">
        <v>1.4690000000000001</v>
      </c>
      <c r="AJ10">
        <f t="shared" si="0"/>
        <v>1.2120231020900551</v>
      </c>
      <c r="AK10">
        <v>-8.2799999999999994</v>
      </c>
      <c r="AL10">
        <v>-31.2</v>
      </c>
      <c r="AM10">
        <v>-64</v>
      </c>
      <c r="AN10">
        <v>3</v>
      </c>
      <c r="AO10">
        <v>0.04</v>
      </c>
      <c r="AP10">
        <v>0.94</v>
      </c>
      <c r="AQ10">
        <v>0.248</v>
      </c>
      <c r="AR10">
        <v>246.5</v>
      </c>
      <c r="AS10">
        <v>27.22</v>
      </c>
      <c r="AT10">
        <v>170.4</v>
      </c>
      <c r="AU10">
        <v>0.32400000000000001</v>
      </c>
      <c r="AV10">
        <v>161.80000000000001</v>
      </c>
      <c r="AW10">
        <v>44.3</v>
      </c>
      <c r="AX10">
        <v>7</v>
      </c>
      <c r="AY10">
        <v>5</v>
      </c>
      <c r="AZ10">
        <v>9</v>
      </c>
      <c r="BA10">
        <v>0</v>
      </c>
      <c r="BB10">
        <v>0</v>
      </c>
      <c r="BC10">
        <v>0</v>
      </c>
      <c r="BD10">
        <v>0</v>
      </c>
      <c r="BE10">
        <v>1</v>
      </c>
      <c r="BF10">
        <v>1</v>
      </c>
      <c r="BG10">
        <v>0</v>
      </c>
      <c r="BH10">
        <v>0</v>
      </c>
      <c r="BI10">
        <v>0</v>
      </c>
      <c r="BJ10">
        <v>0</v>
      </c>
      <c r="BK10">
        <v>0.192</v>
      </c>
      <c r="BL10">
        <v>-0.311</v>
      </c>
      <c r="BM10">
        <v>0</v>
      </c>
      <c r="BN10">
        <v>3.3050000000000002</v>
      </c>
      <c r="BO10">
        <v>-2.9279999999999999</v>
      </c>
      <c r="BP10">
        <v>-276.67</v>
      </c>
      <c r="BQ10">
        <v>-104.06</v>
      </c>
      <c r="BR10" t="s">
        <v>169</v>
      </c>
      <c r="BS10" t="s">
        <v>170</v>
      </c>
    </row>
    <row r="11" spans="1:71" x14ac:dyDescent="0.2">
      <c r="A11" t="s">
        <v>35</v>
      </c>
      <c r="B11" t="s">
        <v>36</v>
      </c>
      <c r="C11" t="s">
        <v>37</v>
      </c>
      <c r="D11" t="s">
        <v>38</v>
      </c>
      <c r="E11">
        <v>148</v>
      </c>
      <c r="F11" t="s">
        <v>171</v>
      </c>
      <c r="G11" t="s">
        <v>172</v>
      </c>
      <c r="H11" t="s">
        <v>173</v>
      </c>
      <c r="I11" t="s">
        <v>174</v>
      </c>
      <c r="J11">
        <v>1.72</v>
      </c>
      <c r="K11">
        <v>19</v>
      </c>
      <c r="L11">
        <v>4.3</v>
      </c>
      <c r="M11">
        <v>2</v>
      </c>
      <c r="N11">
        <v>1.3</v>
      </c>
      <c r="O11">
        <v>2.5</v>
      </c>
      <c r="P11">
        <v>112.56</v>
      </c>
      <c r="Q11">
        <v>1.1060000000000001</v>
      </c>
      <c r="R11">
        <v>102.1</v>
      </c>
      <c r="S11">
        <v>-124.52</v>
      </c>
      <c r="T11">
        <v>-1.1830000000000001</v>
      </c>
      <c r="U11">
        <v>132</v>
      </c>
      <c r="V11">
        <v>-45</v>
      </c>
      <c r="W11">
        <v>632.35</v>
      </c>
      <c r="X11">
        <v>4.5190999999999999</v>
      </c>
      <c r="Y11">
        <v>308</v>
      </c>
      <c r="Z11">
        <v>-0.26900000000000002</v>
      </c>
      <c r="AA11">
        <v>6.9989999999999997</v>
      </c>
      <c r="AB11">
        <v>1444.6</v>
      </c>
      <c r="AC11">
        <v>219</v>
      </c>
      <c r="AD11">
        <v>-259.39999999999998</v>
      </c>
      <c r="AE11">
        <v>2.84</v>
      </c>
      <c r="AF11">
        <v>-1.41</v>
      </c>
      <c r="AG11" t="s">
        <v>175</v>
      </c>
      <c r="AH11" t="s">
        <v>176</v>
      </c>
      <c r="AI11">
        <v>1.5249999999999999</v>
      </c>
      <c r="AJ11">
        <f t="shared" si="0"/>
        <v>1.2349089035228469</v>
      </c>
      <c r="AK11">
        <v>-9.56</v>
      </c>
      <c r="AL11">
        <v>-35.72</v>
      </c>
      <c r="AM11">
        <v>-86.8</v>
      </c>
      <c r="AN11">
        <v>56.271999999999998</v>
      </c>
      <c r="AO11">
        <v>0</v>
      </c>
      <c r="AP11">
        <v>0.1</v>
      </c>
      <c r="AQ11">
        <v>0.218</v>
      </c>
      <c r="AR11">
        <v>248.5</v>
      </c>
      <c r="AS11">
        <v>31.13</v>
      </c>
      <c r="AT11">
        <v>158.9</v>
      </c>
      <c r="AU11">
        <v>-0.108</v>
      </c>
      <c r="AV11">
        <v>133.1</v>
      </c>
      <c r="AW11">
        <v>34.200000000000003</v>
      </c>
      <c r="AX11">
        <v>7</v>
      </c>
      <c r="AY11">
        <v>6</v>
      </c>
      <c r="AZ11">
        <v>5</v>
      </c>
      <c r="BA11">
        <v>0</v>
      </c>
      <c r="BB11">
        <v>1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3.5999999999999997E-2</v>
      </c>
      <c r="BL11">
        <v>-0.20300000000000001</v>
      </c>
      <c r="BM11">
        <v>0</v>
      </c>
      <c r="BN11">
        <v>3.3940000000000001</v>
      </c>
      <c r="BO11">
        <v>-2.9630000000000001</v>
      </c>
      <c r="BP11">
        <v>16.329999999999998</v>
      </c>
      <c r="BQ11">
        <v>98.64</v>
      </c>
      <c r="BR11" t="s">
        <v>177</v>
      </c>
      <c r="BS11" t="s">
        <v>178</v>
      </c>
    </row>
    <row r="12" spans="1:71" x14ac:dyDescent="0.2">
      <c r="A12" t="s">
        <v>39</v>
      </c>
      <c r="B12" t="s">
        <v>36</v>
      </c>
      <c r="C12" t="s">
        <v>39</v>
      </c>
      <c r="D12" t="s">
        <v>40</v>
      </c>
      <c r="E12">
        <v>698</v>
      </c>
      <c r="F12" t="s">
        <v>226</v>
      </c>
      <c r="G12" t="s">
        <v>227</v>
      </c>
      <c r="H12" t="s">
        <v>228</v>
      </c>
      <c r="I12" t="s">
        <v>225</v>
      </c>
      <c r="J12">
        <v>0.64</v>
      </c>
      <c r="K12">
        <v>17.8</v>
      </c>
      <c r="L12">
        <v>1</v>
      </c>
      <c r="M12">
        <v>3.1</v>
      </c>
      <c r="N12">
        <v>0.3</v>
      </c>
      <c r="O12">
        <v>2.7</v>
      </c>
      <c r="P12">
        <v>106.17</v>
      </c>
      <c r="Q12">
        <v>0.88</v>
      </c>
      <c r="R12">
        <v>121.1</v>
      </c>
      <c r="S12">
        <v>-152.1</v>
      </c>
      <c r="T12">
        <v>-1.2869999999999999</v>
      </c>
      <c r="U12">
        <v>144</v>
      </c>
      <c r="V12">
        <v>-25</v>
      </c>
      <c r="W12">
        <v>-643.5</v>
      </c>
      <c r="X12">
        <v>-3.81</v>
      </c>
      <c r="Y12">
        <v>-368.8</v>
      </c>
      <c r="Z12">
        <v>-0.26300000000000001</v>
      </c>
      <c r="AA12">
        <v>7.01</v>
      </c>
      <c r="AB12">
        <v>1481.9</v>
      </c>
      <c r="AC12">
        <v>214.5</v>
      </c>
      <c r="AD12">
        <v>-271.8</v>
      </c>
      <c r="AE12">
        <v>3.12</v>
      </c>
      <c r="AF12">
        <v>-1.66</v>
      </c>
      <c r="AG12" t="s">
        <v>229</v>
      </c>
      <c r="AH12" t="s">
        <v>230</v>
      </c>
      <c r="AI12">
        <v>1.5029999999999999</v>
      </c>
      <c r="AJ12">
        <f t="shared" si="0"/>
        <v>1.225969004502153</v>
      </c>
      <c r="AK12">
        <v>-11.35</v>
      </c>
      <c r="AL12">
        <v>-36.61</v>
      </c>
      <c r="AM12">
        <v>-88.1</v>
      </c>
      <c r="AN12">
        <v>80</v>
      </c>
      <c r="AO12">
        <v>0</v>
      </c>
      <c r="AP12">
        <v>0.19</v>
      </c>
      <c r="AQ12">
        <v>0.34399999999999997</v>
      </c>
      <c r="AR12">
        <v>287.89999999999998</v>
      </c>
      <c r="AS12">
        <v>35.92</v>
      </c>
      <c r="AT12">
        <v>195.7</v>
      </c>
      <c r="AU12">
        <v>-9.2999999999999999E-2</v>
      </c>
      <c r="AV12">
        <v>140.4</v>
      </c>
      <c r="AW12">
        <v>30.7</v>
      </c>
      <c r="AX12">
        <v>8</v>
      </c>
      <c r="AY12">
        <v>8</v>
      </c>
      <c r="AZ12">
        <v>10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1.4E-2</v>
      </c>
      <c r="BL12">
        <v>-3.3000000000000002E-2</v>
      </c>
      <c r="BM12">
        <v>25</v>
      </c>
      <c r="BN12">
        <v>3.8050000000000002</v>
      </c>
      <c r="BO12">
        <v>-4.3280000000000003</v>
      </c>
      <c r="BP12">
        <v>-16.399999999999999</v>
      </c>
      <c r="BQ12">
        <v>110.19</v>
      </c>
      <c r="BR12" t="s">
        <v>231</v>
      </c>
      <c r="BS12" t="s">
        <v>232</v>
      </c>
    </row>
    <row r="13" spans="1:71" x14ac:dyDescent="0.2">
      <c r="A13" t="s">
        <v>41</v>
      </c>
      <c r="B13" t="s">
        <v>36</v>
      </c>
      <c r="C13" t="s">
        <v>42</v>
      </c>
      <c r="D13" t="s">
        <v>43</v>
      </c>
      <c r="E13">
        <v>617</v>
      </c>
      <c r="F13" t="s">
        <v>187</v>
      </c>
      <c r="G13" t="s">
        <v>188</v>
      </c>
      <c r="H13" t="s">
        <v>189</v>
      </c>
      <c r="I13" t="s">
        <v>190</v>
      </c>
      <c r="J13">
        <v>1.69</v>
      </c>
      <c r="K13">
        <v>16.8</v>
      </c>
      <c r="L13">
        <v>5.7</v>
      </c>
      <c r="M13">
        <v>8</v>
      </c>
      <c r="N13">
        <v>0.5</v>
      </c>
      <c r="O13">
        <v>5.7</v>
      </c>
      <c r="P13">
        <v>72.11</v>
      </c>
      <c r="Q13">
        <v>0.88600000000000001</v>
      </c>
      <c r="R13">
        <v>81.900000000000006</v>
      </c>
      <c r="S13">
        <v>-106.26</v>
      </c>
      <c r="T13">
        <v>-1.1910000000000001</v>
      </c>
      <c r="U13">
        <v>66</v>
      </c>
      <c r="V13">
        <v>-109</v>
      </c>
      <c r="W13">
        <v>540.15</v>
      </c>
      <c r="X13">
        <v>5.19</v>
      </c>
      <c r="Y13">
        <v>224</v>
      </c>
      <c r="Z13">
        <v>-0.26100000000000001</v>
      </c>
      <c r="AA13">
        <v>6.79</v>
      </c>
      <c r="AB13">
        <v>1165.5</v>
      </c>
      <c r="AC13">
        <v>232.2</v>
      </c>
      <c r="AD13">
        <v>-212.5</v>
      </c>
      <c r="AE13">
        <v>0.46</v>
      </c>
      <c r="AF13">
        <v>2</v>
      </c>
      <c r="AG13" t="s">
        <v>191</v>
      </c>
      <c r="AH13" t="s">
        <v>192</v>
      </c>
      <c r="AI13">
        <v>1.405</v>
      </c>
      <c r="AJ13">
        <f t="shared" si="0"/>
        <v>1.1853269591129698</v>
      </c>
      <c r="AK13">
        <v>-5.44</v>
      </c>
      <c r="AL13">
        <v>-29.07</v>
      </c>
      <c r="AM13">
        <v>-88.6</v>
      </c>
      <c r="AN13">
        <v>472</v>
      </c>
      <c r="AO13">
        <v>0</v>
      </c>
      <c r="AP13">
        <v>0.28000000000000003</v>
      </c>
      <c r="AQ13">
        <v>0.24399999999999999</v>
      </c>
      <c r="AR13">
        <v>184.3</v>
      </c>
      <c r="AS13">
        <v>19.22</v>
      </c>
      <c r="AT13">
        <v>130.5</v>
      </c>
      <c r="AU13">
        <v>-0.379</v>
      </c>
      <c r="AV13">
        <v>143.19999999999999</v>
      </c>
      <c r="AW13">
        <v>25.2</v>
      </c>
      <c r="AX13">
        <v>5</v>
      </c>
      <c r="AY13">
        <v>4</v>
      </c>
      <c r="AZ13">
        <v>8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1</v>
      </c>
      <c r="BG13">
        <v>0</v>
      </c>
      <c r="BH13">
        <v>0</v>
      </c>
      <c r="BI13">
        <v>0</v>
      </c>
      <c r="BJ13">
        <v>0</v>
      </c>
      <c r="BK13">
        <v>9.9000000000000005E-2</v>
      </c>
      <c r="BL13">
        <v>-0.21199999999999999</v>
      </c>
      <c r="BM13">
        <v>0</v>
      </c>
      <c r="BN13">
        <v>2.5</v>
      </c>
      <c r="BO13">
        <v>-2.246</v>
      </c>
      <c r="BP13">
        <v>-248.36</v>
      </c>
      <c r="BQ13">
        <v>-101.23</v>
      </c>
      <c r="BR13" t="s">
        <v>193</v>
      </c>
      <c r="BS13" t="s">
        <v>194</v>
      </c>
    </row>
    <row r="14" spans="1:71" x14ac:dyDescent="0.2">
      <c r="A14" t="s">
        <v>44</v>
      </c>
      <c r="B14" t="s">
        <v>36</v>
      </c>
      <c r="C14" t="s">
        <v>45</v>
      </c>
      <c r="D14" t="s">
        <v>46</v>
      </c>
      <c r="E14">
        <v>234</v>
      </c>
      <c r="F14" t="s">
        <v>179</v>
      </c>
      <c r="G14" t="s">
        <v>180</v>
      </c>
      <c r="H14" t="s">
        <v>181</v>
      </c>
      <c r="I14" t="s">
        <v>182</v>
      </c>
      <c r="J14">
        <v>2.5299999999999998</v>
      </c>
      <c r="K14">
        <v>19.2</v>
      </c>
      <c r="L14">
        <v>6.3</v>
      </c>
      <c r="M14">
        <v>3.3</v>
      </c>
      <c r="N14">
        <v>1.9</v>
      </c>
      <c r="O14">
        <v>1.6</v>
      </c>
      <c r="P14">
        <v>147</v>
      </c>
      <c r="Q14">
        <v>1.306</v>
      </c>
      <c r="R14">
        <v>113</v>
      </c>
      <c r="S14">
        <v>-141.24</v>
      </c>
      <c r="T14">
        <v>-1.2450000000000001</v>
      </c>
      <c r="U14">
        <v>180</v>
      </c>
      <c r="V14">
        <v>-17</v>
      </c>
      <c r="W14">
        <v>-700</v>
      </c>
      <c r="X14">
        <v>-4.13</v>
      </c>
      <c r="Y14">
        <v>-350.9</v>
      </c>
      <c r="Z14">
        <v>-0.249</v>
      </c>
      <c r="AA14">
        <v>7.032</v>
      </c>
      <c r="AB14">
        <v>1621.9</v>
      </c>
      <c r="AC14">
        <v>210.3</v>
      </c>
      <c r="AD14">
        <v>-288.2</v>
      </c>
      <c r="AE14">
        <v>3.43</v>
      </c>
      <c r="AF14">
        <v>-2.0299999999999998</v>
      </c>
      <c r="AG14" t="s">
        <v>183</v>
      </c>
      <c r="AH14" t="s">
        <v>184</v>
      </c>
      <c r="AI14">
        <v>1.5489999999999999</v>
      </c>
      <c r="AJ14">
        <f t="shared" si="0"/>
        <v>1.2445882853377659</v>
      </c>
      <c r="AK14">
        <v>-14.85</v>
      </c>
      <c r="AL14">
        <v>-40.15</v>
      </c>
      <c r="AM14">
        <v>-90</v>
      </c>
      <c r="AN14">
        <v>7.16</v>
      </c>
      <c r="AO14">
        <v>0.01</v>
      </c>
      <c r="AP14">
        <v>0</v>
      </c>
      <c r="AQ14">
        <v>0.25800000000000001</v>
      </c>
      <c r="AR14">
        <v>290.60000000000002</v>
      </c>
      <c r="AS14">
        <v>36.22</v>
      </c>
      <c r="AT14">
        <v>180.5</v>
      </c>
      <c r="AU14">
        <v>0.107</v>
      </c>
      <c r="AV14">
        <v>126.5</v>
      </c>
      <c r="AW14">
        <v>37.200000000000003</v>
      </c>
      <c r="AX14">
        <v>8</v>
      </c>
      <c r="AY14">
        <v>6</v>
      </c>
      <c r="AZ14">
        <v>4</v>
      </c>
      <c r="BA14">
        <v>0</v>
      </c>
      <c r="BB14">
        <v>2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6.5000000000000002E-2</v>
      </c>
      <c r="BL14">
        <v>-0.17599999999999999</v>
      </c>
      <c r="BM14">
        <v>0</v>
      </c>
      <c r="BN14">
        <v>3.8050000000000002</v>
      </c>
      <c r="BO14">
        <v>-2.8260000000000001</v>
      </c>
      <c r="BP14">
        <v>-25.04</v>
      </c>
      <c r="BQ14">
        <v>56.18</v>
      </c>
      <c r="BR14" t="s">
        <v>185</v>
      </c>
      <c r="BS14" t="s">
        <v>186</v>
      </c>
    </row>
    <row r="15" spans="1:71" x14ac:dyDescent="0.2">
      <c r="A15" t="s">
        <v>47</v>
      </c>
      <c r="B15" t="s">
        <v>36</v>
      </c>
      <c r="D15" t="s">
        <v>25</v>
      </c>
      <c r="E15" s="1"/>
      <c r="F15" s="1"/>
      <c r="G15" s="1"/>
      <c r="H15" s="1"/>
      <c r="I15" s="1"/>
      <c r="J15">
        <f>(4*J$14+1*J$22)/5</f>
        <v>2.2279999999999998</v>
      </c>
      <c r="K15">
        <f>(4*K$14+1*K$22)/5</f>
        <v>18.919999999999998</v>
      </c>
      <c r="L15">
        <f t="shared" ref="L15:BQ15" si="2">(4*L$14+1*L$22)/5</f>
        <v>5.66</v>
      </c>
      <c r="M15">
        <f t="shared" si="2"/>
        <v>3.78</v>
      </c>
      <c r="N15">
        <f t="shared" si="2"/>
        <v>2.6</v>
      </c>
      <c r="O15">
        <f t="shared" si="2"/>
        <v>1.94</v>
      </c>
      <c r="P15">
        <f t="shared" si="2"/>
        <v>141.476</v>
      </c>
      <c r="Q15">
        <f t="shared" si="2"/>
        <v>1.3414000000000001</v>
      </c>
      <c r="R15">
        <f t="shared" si="2"/>
        <v>106.5</v>
      </c>
      <c r="S15">
        <f t="shared" si="2"/>
        <v>-131.95599999999999</v>
      </c>
      <c r="T15">
        <f t="shared" si="2"/>
        <v>-1.2156</v>
      </c>
      <c r="U15">
        <f t="shared" si="2"/>
        <v>156.19999999999999</v>
      </c>
      <c r="V15">
        <f t="shared" si="2"/>
        <v>-26.4</v>
      </c>
      <c r="W15">
        <f t="shared" si="2"/>
        <v>-452.71999999999997</v>
      </c>
      <c r="X15">
        <f t="shared" si="2"/>
        <v>-2.2095999999999996</v>
      </c>
      <c r="Y15">
        <f t="shared" si="2"/>
        <v>-232.92</v>
      </c>
      <c r="Z15">
        <f t="shared" si="2"/>
        <v>-0.25419999999999998</v>
      </c>
      <c r="AA15">
        <f t="shared" si="2"/>
        <v>7.0129999999999999</v>
      </c>
      <c r="AB15">
        <f t="shared" si="2"/>
        <v>1531.7800000000002</v>
      </c>
      <c r="AC15">
        <f t="shared" si="2"/>
        <v>213.64000000000001</v>
      </c>
      <c r="AD15">
        <f t="shared" si="2"/>
        <v>-274.06</v>
      </c>
      <c r="AE15">
        <f t="shared" si="2"/>
        <v>3.1380000000000003</v>
      </c>
      <c r="AF15">
        <f t="shared" si="2"/>
        <v>-1.6419999999999999</v>
      </c>
      <c r="AG15" t="e">
        <f t="shared" si="2"/>
        <v>#VALUE!</v>
      </c>
      <c r="AH15" t="e">
        <f t="shared" si="2"/>
        <v>#VALUE!</v>
      </c>
      <c r="AI15">
        <f t="shared" si="2"/>
        <v>1.5277999999999998</v>
      </c>
      <c r="AJ15">
        <f t="shared" si="2"/>
        <v>1.2359204981973366</v>
      </c>
      <c r="AK15">
        <f t="shared" si="2"/>
        <v>-13.124000000000001</v>
      </c>
      <c r="AL15">
        <f t="shared" si="2"/>
        <v>-38.537999999999997</v>
      </c>
      <c r="AM15">
        <f t="shared" si="2"/>
        <v>-89.56</v>
      </c>
      <c r="AN15">
        <f t="shared" si="2"/>
        <v>149.7962</v>
      </c>
      <c r="AO15">
        <f t="shared" si="2"/>
        <v>2.6000000000000002E-2</v>
      </c>
      <c r="AP15">
        <f t="shared" si="2"/>
        <v>0</v>
      </c>
      <c r="AQ15">
        <f t="shared" si="2"/>
        <v>0.25040000000000001</v>
      </c>
      <c r="AR15">
        <f t="shared" si="2"/>
        <v>268.38</v>
      </c>
      <c r="AS15">
        <f t="shared" si="2"/>
        <v>33.177999999999997</v>
      </c>
      <c r="AT15">
        <f t="shared" si="2"/>
        <v>168.9</v>
      </c>
      <c r="AU15">
        <f t="shared" si="2"/>
        <v>7.6200000000000004E-2</v>
      </c>
      <c r="AV15">
        <f t="shared" si="2"/>
        <v>123.64000000000001</v>
      </c>
      <c r="AW15">
        <f t="shared" si="2"/>
        <v>35.9</v>
      </c>
      <c r="AX15">
        <f t="shared" si="2"/>
        <v>7.2</v>
      </c>
      <c r="AY15">
        <f t="shared" si="2"/>
        <v>5</v>
      </c>
      <c r="AZ15">
        <f t="shared" si="2"/>
        <v>3.4</v>
      </c>
      <c r="BA15">
        <f t="shared" si="2"/>
        <v>0</v>
      </c>
      <c r="BB15">
        <f t="shared" si="2"/>
        <v>2.2000000000000002</v>
      </c>
      <c r="BC15">
        <f t="shared" si="2"/>
        <v>0</v>
      </c>
      <c r="BD15">
        <f t="shared" si="2"/>
        <v>0</v>
      </c>
      <c r="BE15">
        <f t="shared" si="2"/>
        <v>0</v>
      </c>
      <c r="BF15">
        <f t="shared" si="2"/>
        <v>0</v>
      </c>
      <c r="BG15">
        <f t="shared" si="2"/>
        <v>0</v>
      </c>
      <c r="BH15">
        <f t="shared" si="2"/>
        <v>0</v>
      </c>
      <c r="BI15">
        <f t="shared" si="2"/>
        <v>0</v>
      </c>
      <c r="BJ15">
        <f t="shared" si="2"/>
        <v>0</v>
      </c>
      <c r="BK15">
        <f t="shared" si="2"/>
        <v>7.9000000000000001E-2</v>
      </c>
      <c r="BL15">
        <f t="shared" si="2"/>
        <v>-0.15639999999999998</v>
      </c>
      <c r="BM15">
        <f t="shared" si="2"/>
        <v>15</v>
      </c>
      <c r="BN15">
        <f t="shared" si="2"/>
        <v>3.3904000000000005</v>
      </c>
      <c r="BO15">
        <f t="shared" si="2"/>
        <v>-2.3416000000000001</v>
      </c>
      <c r="BP15">
        <f t="shared" si="2"/>
        <v>-45.725999999999999</v>
      </c>
      <c r="BQ15">
        <f t="shared" si="2"/>
        <v>30.927999999999997</v>
      </c>
      <c r="BR15" s="1"/>
      <c r="BS15" s="1"/>
    </row>
    <row r="16" spans="1:71" x14ac:dyDescent="0.2">
      <c r="A16" t="s">
        <v>48</v>
      </c>
      <c r="B16" t="s">
        <v>36</v>
      </c>
      <c r="C16" t="s">
        <v>48</v>
      </c>
      <c r="D16" t="s">
        <v>49</v>
      </c>
      <c r="E16">
        <v>667</v>
      </c>
      <c r="F16" t="s">
        <v>196</v>
      </c>
      <c r="G16" t="s">
        <v>197</v>
      </c>
      <c r="H16" t="s">
        <v>195</v>
      </c>
      <c r="I16" t="s">
        <v>198</v>
      </c>
      <c r="J16">
        <v>0.66</v>
      </c>
      <c r="K16">
        <v>18</v>
      </c>
      <c r="L16">
        <v>1</v>
      </c>
      <c r="M16">
        <v>1</v>
      </c>
      <c r="N16">
        <v>0.6</v>
      </c>
      <c r="O16">
        <v>2.8</v>
      </c>
      <c r="P16">
        <v>120.19</v>
      </c>
      <c r="Q16">
        <v>0.876</v>
      </c>
      <c r="R16">
        <v>137.30000000000001</v>
      </c>
      <c r="S16">
        <v>-172.06</v>
      </c>
      <c r="T16">
        <v>-1.34</v>
      </c>
      <c r="U16">
        <v>169</v>
      </c>
      <c r="V16">
        <v>-44</v>
      </c>
      <c r="W16">
        <v>-649.6</v>
      </c>
      <c r="X16">
        <v>-3.33</v>
      </c>
      <c r="Y16">
        <v>-430.5</v>
      </c>
      <c r="Z16">
        <v>-0.26600000000000001</v>
      </c>
      <c r="AA16">
        <v>7.0179999999999998</v>
      </c>
      <c r="AB16">
        <v>1555</v>
      </c>
      <c r="AC16">
        <v>206.5</v>
      </c>
      <c r="AD16">
        <v>-288.89999999999998</v>
      </c>
      <c r="AE16">
        <v>3.63</v>
      </c>
      <c r="AF16">
        <v>-2.2799999999999998</v>
      </c>
      <c r="AG16" t="s">
        <v>199</v>
      </c>
      <c r="AH16" t="s">
        <v>200</v>
      </c>
      <c r="AI16">
        <v>1.502</v>
      </c>
      <c r="AJ16">
        <f t="shared" si="0"/>
        <v>1.2255610959882823</v>
      </c>
      <c r="AK16">
        <v>-11.99</v>
      </c>
      <c r="AL16">
        <v>-38.93</v>
      </c>
      <c r="AM16">
        <v>-88.6</v>
      </c>
      <c r="AN16">
        <v>12.629</v>
      </c>
      <c r="AO16">
        <v>0</v>
      </c>
      <c r="AP16">
        <v>0.24</v>
      </c>
      <c r="AQ16">
        <v>0.41499999999999998</v>
      </c>
      <c r="AR16">
        <v>326.60000000000002</v>
      </c>
      <c r="AS16">
        <v>40.71</v>
      </c>
      <c r="AT16">
        <v>223.5</v>
      </c>
      <c r="AU16">
        <v>-2E-3</v>
      </c>
      <c r="AV16">
        <v>139</v>
      </c>
      <c r="AW16">
        <v>31.1</v>
      </c>
      <c r="AX16">
        <v>9</v>
      </c>
      <c r="AY16">
        <v>9</v>
      </c>
      <c r="AZ16">
        <v>12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1.6E-2</v>
      </c>
      <c r="BL16">
        <v>-5.7000000000000002E-2</v>
      </c>
      <c r="BM16">
        <v>22.22</v>
      </c>
      <c r="BN16">
        <v>4.1980000000000004</v>
      </c>
      <c r="BO16">
        <v>-4.923</v>
      </c>
      <c r="BP16">
        <v>-58.17</v>
      </c>
      <c r="BQ16">
        <v>111.1</v>
      </c>
      <c r="BR16" t="s">
        <v>201</v>
      </c>
      <c r="BS16" t="s">
        <v>202</v>
      </c>
    </row>
    <row r="17" spans="1:71" x14ac:dyDescent="0.2">
      <c r="A17" t="s">
        <v>50</v>
      </c>
      <c r="B17" t="s">
        <v>36</v>
      </c>
      <c r="C17" t="s">
        <v>50</v>
      </c>
      <c r="D17" t="s">
        <v>51</v>
      </c>
      <c r="E17">
        <v>48</v>
      </c>
      <c r="F17" t="s">
        <v>50</v>
      </c>
      <c r="G17" t="s">
        <v>272</v>
      </c>
      <c r="H17" t="s">
        <v>273</v>
      </c>
      <c r="I17" t="s">
        <v>274</v>
      </c>
      <c r="J17">
        <v>1.36</v>
      </c>
      <c r="K17">
        <v>17.8</v>
      </c>
      <c r="L17">
        <v>4.4000000000000004</v>
      </c>
      <c r="M17">
        <v>6.9</v>
      </c>
      <c r="N17">
        <v>0.4</v>
      </c>
      <c r="O17">
        <v>5.5</v>
      </c>
      <c r="P17">
        <v>108.14</v>
      </c>
      <c r="Q17">
        <v>0.995</v>
      </c>
      <c r="R17">
        <v>109.2</v>
      </c>
      <c r="S17">
        <v>-140.53</v>
      </c>
      <c r="T17">
        <v>-1.2629999999999999</v>
      </c>
      <c r="U17">
        <v>154</v>
      </c>
      <c r="V17">
        <v>-38</v>
      </c>
      <c r="W17">
        <v>645.6</v>
      </c>
      <c r="X17">
        <v>4.25</v>
      </c>
      <c r="Y17">
        <v>-333.3</v>
      </c>
      <c r="Z17">
        <v>-0.245</v>
      </c>
      <c r="AA17">
        <v>7.0259999999999998</v>
      </c>
      <c r="AB17">
        <v>1472.4</v>
      </c>
      <c r="AC17">
        <v>201.7</v>
      </c>
      <c r="AD17">
        <v>-280.8</v>
      </c>
      <c r="AE17">
        <v>2.11</v>
      </c>
      <c r="AF17">
        <v>-0.98</v>
      </c>
      <c r="AG17" t="s">
        <v>275</v>
      </c>
      <c r="AH17" t="s">
        <v>276</v>
      </c>
      <c r="AI17">
        <v>1.514</v>
      </c>
      <c r="AJ17">
        <v>-10.01</v>
      </c>
      <c r="AK17">
        <v>-39.229999999999997</v>
      </c>
      <c r="AL17">
        <v>-91.5</v>
      </c>
      <c r="AM17">
        <v>17.062999999999999</v>
      </c>
      <c r="AN17">
        <v>0</v>
      </c>
      <c r="AO17">
        <v>0.28999999999999998</v>
      </c>
      <c r="AP17">
        <v>0.40200000000000002</v>
      </c>
      <c r="AQ17">
        <v>269.5</v>
      </c>
      <c r="AR17">
        <v>33.200000000000003</v>
      </c>
      <c r="AS17">
        <v>184.1</v>
      </c>
      <c r="AT17">
        <v>3.6999999999999998E-2</v>
      </c>
      <c r="AU17">
        <v>144.19999999999999</v>
      </c>
      <c r="AV17">
        <v>33.700000000000003</v>
      </c>
      <c r="AW17">
        <v>8</v>
      </c>
      <c r="AX17">
        <v>7</v>
      </c>
      <c r="AY17">
        <v>8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1</v>
      </c>
      <c r="BF17">
        <v>0</v>
      </c>
      <c r="BG17">
        <v>0</v>
      </c>
      <c r="BH17">
        <v>0</v>
      </c>
      <c r="BI17">
        <v>0</v>
      </c>
      <c r="BJ17">
        <v>0.03</v>
      </c>
      <c r="BK17">
        <v>-0.21199999999999999</v>
      </c>
      <c r="BL17">
        <v>0</v>
      </c>
      <c r="BM17">
        <v>3.9319999999999999</v>
      </c>
      <c r="BN17">
        <v>-3.5910000000000002</v>
      </c>
      <c r="BO17">
        <v>-118.78</v>
      </c>
      <c r="BP17">
        <v>16.63</v>
      </c>
      <c r="BQ17" t="s">
        <v>277</v>
      </c>
      <c r="BR17" t="s">
        <v>278</v>
      </c>
    </row>
    <row r="18" spans="1:71" x14ac:dyDescent="0.2">
      <c r="A18" t="s">
        <v>52</v>
      </c>
      <c r="B18" t="s">
        <v>36</v>
      </c>
      <c r="D18" t="s">
        <v>25</v>
      </c>
      <c r="E18" s="1"/>
      <c r="F18" s="1"/>
      <c r="G18" s="1"/>
      <c r="H18" s="1"/>
      <c r="I18" s="1"/>
      <c r="J18">
        <f>AVERAGE(J$14, J$11)</f>
        <v>2.125</v>
      </c>
      <c r="K18">
        <f>AVERAGE(K$14, K$11)</f>
        <v>19.100000000000001</v>
      </c>
      <c r="L18">
        <f t="shared" ref="L18:BQ18" si="3">AVERAGE(L$14, L$11)</f>
        <v>5.3</v>
      </c>
      <c r="M18">
        <f t="shared" si="3"/>
        <v>2.65</v>
      </c>
      <c r="N18">
        <f t="shared" si="3"/>
        <v>1.6</v>
      </c>
      <c r="O18">
        <f t="shared" si="3"/>
        <v>2.0499999999999998</v>
      </c>
      <c r="P18">
        <f t="shared" si="3"/>
        <v>129.78</v>
      </c>
      <c r="Q18">
        <f t="shared" si="3"/>
        <v>1.206</v>
      </c>
      <c r="R18">
        <f t="shared" si="3"/>
        <v>107.55</v>
      </c>
      <c r="S18">
        <f t="shared" si="3"/>
        <v>-132.88</v>
      </c>
      <c r="T18">
        <f t="shared" si="3"/>
        <v>-1.214</v>
      </c>
      <c r="U18">
        <f t="shared" si="3"/>
        <v>156</v>
      </c>
      <c r="V18">
        <f t="shared" si="3"/>
        <v>-31</v>
      </c>
      <c r="W18">
        <f t="shared" si="3"/>
        <v>-33.824999999999989</v>
      </c>
      <c r="X18">
        <f t="shared" si="3"/>
        <v>0.19455</v>
      </c>
      <c r="Y18">
        <f t="shared" si="3"/>
        <v>-21.449999999999989</v>
      </c>
      <c r="Z18">
        <f t="shared" si="3"/>
        <v>-0.25900000000000001</v>
      </c>
      <c r="AA18">
        <f t="shared" si="3"/>
        <v>7.0154999999999994</v>
      </c>
      <c r="AB18">
        <f t="shared" si="3"/>
        <v>1533.25</v>
      </c>
      <c r="AC18">
        <f t="shared" si="3"/>
        <v>214.65</v>
      </c>
      <c r="AD18">
        <f t="shared" si="3"/>
        <v>-273.79999999999995</v>
      </c>
      <c r="AE18">
        <f t="shared" si="3"/>
        <v>3.1349999999999998</v>
      </c>
      <c r="AF18">
        <f t="shared" si="3"/>
        <v>-1.7199999999999998</v>
      </c>
      <c r="AG18" t="e">
        <f t="shared" si="3"/>
        <v>#DIV/0!</v>
      </c>
      <c r="AH18" t="e">
        <f t="shared" si="3"/>
        <v>#DIV/0!</v>
      </c>
      <c r="AI18">
        <f t="shared" si="3"/>
        <v>1.5369999999999999</v>
      </c>
      <c r="AJ18">
        <f t="shared" si="0"/>
        <v>1.2397580409095961</v>
      </c>
      <c r="AK18">
        <f t="shared" si="3"/>
        <v>-12.205</v>
      </c>
      <c r="AL18">
        <f t="shared" si="3"/>
        <v>-37.935000000000002</v>
      </c>
      <c r="AM18">
        <f t="shared" si="3"/>
        <v>-88.4</v>
      </c>
      <c r="AN18">
        <f t="shared" si="3"/>
        <v>31.716000000000001</v>
      </c>
      <c r="AO18">
        <f t="shared" si="3"/>
        <v>5.0000000000000001E-3</v>
      </c>
      <c r="AP18">
        <f t="shared" si="3"/>
        <v>0.05</v>
      </c>
      <c r="AQ18">
        <f t="shared" si="3"/>
        <v>0.23799999999999999</v>
      </c>
      <c r="AR18">
        <f t="shared" si="3"/>
        <v>269.55</v>
      </c>
      <c r="AS18">
        <f t="shared" si="3"/>
        <v>33.674999999999997</v>
      </c>
      <c r="AT18">
        <f t="shared" si="3"/>
        <v>169.7</v>
      </c>
      <c r="AU18">
        <f t="shared" si="3"/>
        <v>-5.0000000000000044E-4</v>
      </c>
      <c r="AV18">
        <f t="shared" si="3"/>
        <v>129.80000000000001</v>
      </c>
      <c r="AW18">
        <f t="shared" si="3"/>
        <v>35.700000000000003</v>
      </c>
      <c r="AX18">
        <f t="shared" si="3"/>
        <v>7.5</v>
      </c>
      <c r="AY18">
        <f t="shared" si="3"/>
        <v>6</v>
      </c>
      <c r="AZ18">
        <f t="shared" si="3"/>
        <v>4.5</v>
      </c>
      <c r="BA18">
        <f t="shared" si="3"/>
        <v>0</v>
      </c>
      <c r="BB18">
        <f t="shared" si="3"/>
        <v>1.5</v>
      </c>
      <c r="BC18">
        <f t="shared" si="3"/>
        <v>0</v>
      </c>
      <c r="BD18">
        <f t="shared" si="3"/>
        <v>0</v>
      </c>
      <c r="BE18">
        <f t="shared" si="3"/>
        <v>0</v>
      </c>
      <c r="BF18">
        <f t="shared" si="3"/>
        <v>0</v>
      </c>
      <c r="BG18">
        <f t="shared" si="3"/>
        <v>0</v>
      </c>
      <c r="BH18">
        <f t="shared" si="3"/>
        <v>0</v>
      </c>
      <c r="BI18">
        <f t="shared" si="3"/>
        <v>0</v>
      </c>
      <c r="BJ18">
        <f t="shared" si="3"/>
        <v>0</v>
      </c>
      <c r="BK18">
        <f t="shared" si="3"/>
        <v>5.0500000000000003E-2</v>
      </c>
      <c r="BL18">
        <f t="shared" si="3"/>
        <v>-0.1895</v>
      </c>
      <c r="BM18">
        <f t="shared" si="3"/>
        <v>0</v>
      </c>
      <c r="BN18">
        <f t="shared" si="3"/>
        <v>3.5994999999999999</v>
      </c>
      <c r="BO18">
        <f t="shared" si="3"/>
        <v>-2.8944999999999999</v>
      </c>
      <c r="BP18">
        <f t="shared" si="3"/>
        <v>-4.3550000000000004</v>
      </c>
      <c r="BQ18">
        <f t="shared" si="3"/>
        <v>77.41</v>
      </c>
      <c r="BR18" s="1"/>
      <c r="BS18" s="1"/>
    </row>
    <row r="19" spans="1:71" x14ac:dyDescent="0.2">
      <c r="A19" t="s">
        <v>53</v>
      </c>
      <c r="B19" t="s">
        <v>36</v>
      </c>
      <c r="D19" t="s">
        <v>25</v>
      </c>
      <c r="E19" s="1"/>
      <c r="F19" s="1"/>
      <c r="G19" s="1"/>
      <c r="H19" s="1"/>
      <c r="I19" s="1"/>
      <c r="J19">
        <f>(9*J$11+1*J$22)/10</f>
        <v>1.65</v>
      </c>
      <c r="K19">
        <f>(9*K$11+1*K$22)/10</f>
        <v>18.880000000000003</v>
      </c>
      <c r="L19">
        <f t="shared" ref="L19:BQ19" si="4">(9*L$11+1*L$22)/10</f>
        <v>4.18</v>
      </c>
      <c r="M19">
        <f t="shared" si="4"/>
        <v>2.37</v>
      </c>
      <c r="N19">
        <f t="shared" si="4"/>
        <v>1.7100000000000002</v>
      </c>
      <c r="O19">
        <f t="shared" si="4"/>
        <v>2.58</v>
      </c>
      <c r="P19">
        <f t="shared" si="4"/>
        <v>113.242</v>
      </c>
      <c r="Q19">
        <f t="shared" si="4"/>
        <v>1.1437000000000002</v>
      </c>
      <c r="R19">
        <f t="shared" si="4"/>
        <v>99.94</v>
      </c>
      <c r="S19">
        <f t="shared" si="4"/>
        <v>-121.55</v>
      </c>
      <c r="T19">
        <f t="shared" si="4"/>
        <v>-1.1745000000000001</v>
      </c>
      <c r="U19">
        <f t="shared" si="4"/>
        <v>124.9</v>
      </c>
      <c r="V19">
        <f t="shared" si="4"/>
        <v>-46.9</v>
      </c>
      <c r="W19">
        <f t="shared" si="4"/>
        <v>622.755</v>
      </c>
      <c r="X19">
        <f t="shared" si="4"/>
        <v>4.6143900000000002</v>
      </c>
      <c r="Y19">
        <f t="shared" si="4"/>
        <v>301.10000000000002</v>
      </c>
      <c r="Z19">
        <f t="shared" si="4"/>
        <v>-0.26960000000000001</v>
      </c>
      <c r="AA19">
        <f t="shared" si="4"/>
        <v>6.9927999999999999</v>
      </c>
      <c r="AB19">
        <f t="shared" si="4"/>
        <v>1417.27</v>
      </c>
      <c r="AC19">
        <f t="shared" si="4"/>
        <v>219.8</v>
      </c>
      <c r="AD19">
        <f t="shared" si="4"/>
        <v>-255.20999999999998</v>
      </c>
      <c r="AE19">
        <f t="shared" si="4"/>
        <v>2.7529999999999997</v>
      </c>
      <c r="AF19">
        <f t="shared" si="4"/>
        <v>-1.278</v>
      </c>
      <c r="AG19" t="e">
        <f t="shared" si="4"/>
        <v>#VALUE!</v>
      </c>
      <c r="AH19" t="e">
        <f t="shared" si="4"/>
        <v>#VALUE!</v>
      </c>
      <c r="AI19">
        <f t="shared" si="4"/>
        <v>1.5167999999999999</v>
      </c>
      <c r="AJ19">
        <f t="shared" si="0"/>
        <v>1.2315843454672522</v>
      </c>
      <c r="AK19">
        <f t="shared" si="4"/>
        <v>-9.2260000000000009</v>
      </c>
      <c r="AL19">
        <f t="shared" si="4"/>
        <v>-35.357000000000006</v>
      </c>
      <c r="AM19">
        <f t="shared" si="4"/>
        <v>-86.899999999999991</v>
      </c>
      <c r="AN19">
        <f t="shared" si="4"/>
        <v>122.6789</v>
      </c>
      <c r="AO19">
        <f t="shared" si="4"/>
        <v>8.9999999999999993E-3</v>
      </c>
      <c r="AP19">
        <f t="shared" si="4"/>
        <v>0.09</v>
      </c>
      <c r="AQ19">
        <f t="shared" si="4"/>
        <v>0.21820000000000001</v>
      </c>
      <c r="AR19">
        <f t="shared" si="4"/>
        <v>241.6</v>
      </c>
      <c r="AS19">
        <f t="shared" si="4"/>
        <v>30.118000000000002</v>
      </c>
      <c r="AT19">
        <f t="shared" si="4"/>
        <v>155.26000000000002</v>
      </c>
      <c r="AU19">
        <f t="shared" si="4"/>
        <v>-0.10189999999999999</v>
      </c>
      <c r="AV19">
        <f t="shared" si="4"/>
        <v>131.01</v>
      </c>
      <c r="AW19">
        <f t="shared" si="4"/>
        <v>33.85</v>
      </c>
      <c r="AX19">
        <f t="shared" si="4"/>
        <v>6.7</v>
      </c>
      <c r="AY19">
        <f t="shared" si="4"/>
        <v>5.5</v>
      </c>
      <c r="AZ19">
        <f t="shared" si="4"/>
        <v>4.5999999999999996</v>
      </c>
      <c r="BA19">
        <f t="shared" si="4"/>
        <v>0</v>
      </c>
      <c r="BB19">
        <f t="shared" si="4"/>
        <v>1.2</v>
      </c>
      <c r="BC19">
        <f t="shared" si="4"/>
        <v>0</v>
      </c>
      <c r="BD19">
        <f t="shared" si="4"/>
        <v>0</v>
      </c>
      <c r="BE19">
        <f t="shared" si="4"/>
        <v>0</v>
      </c>
      <c r="BF19">
        <f t="shared" si="4"/>
        <v>0</v>
      </c>
      <c r="BG19">
        <f t="shared" si="4"/>
        <v>0</v>
      </c>
      <c r="BH19">
        <f t="shared" si="4"/>
        <v>0</v>
      </c>
      <c r="BI19">
        <f t="shared" si="4"/>
        <v>0</v>
      </c>
      <c r="BJ19">
        <f t="shared" si="4"/>
        <v>0</v>
      </c>
      <c r="BK19">
        <f t="shared" si="4"/>
        <v>4.5899999999999996E-2</v>
      </c>
      <c r="BL19">
        <f t="shared" si="4"/>
        <v>-0.19050000000000003</v>
      </c>
      <c r="BM19">
        <f t="shared" si="4"/>
        <v>7.5</v>
      </c>
      <c r="BN19">
        <f t="shared" si="4"/>
        <v>3.2277999999999998</v>
      </c>
      <c r="BO19">
        <f t="shared" si="4"/>
        <v>-2.7071000000000001</v>
      </c>
      <c r="BP19">
        <f t="shared" si="4"/>
        <v>1.8499999999999972</v>
      </c>
      <c r="BQ19">
        <f t="shared" si="4"/>
        <v>81.768000000000001</v>
      </c>
      <c r="BR19" s="1"/>
      <c r="BS19" s="1"/>
    </row>
    <row r="20" spans="1:71" x14ac:dyDescent="0.2">
      <c r="A20" t="s">
        <v>54</v>
      </c>
      <c r="B20" t="s">
        <v>36</v>
      </c>
      <c r="C20" t="s">
        <v>54</v>
      </c>
      <c r="D20" t="s">
        <v>55</v>
      </c>
      <c r="E20">
        <v>637</v>
      </c>
      <c r="F20" t="s">
        <v>54</v>
      </c>
      <c r="G20" t="s">
        <v>203</v>
      </c>
      <c r="H20" t="s">
        <v>204</v>
      </c>
      <c r="I20" t="s">
        <v>205</v>
      </c>
      <c r="J20">
        <v>0.38</v>
      </c>
      <c r="K20">
        <v>18</v>
      </c>
      <c r="L20">
        <v>1.4</v>
      </c>
      <c r="M20">
        <v>2</v>
      </c>
      <c r="N20">
        <v>0.4</v>
      </c>
      <c r="O20">
        <v>3.1</v>
      </c>
      <c r="P20">
        <v>92.14</v>
      </c>
      <c r="Q20">
        <v>0.86699999999999999</v>
      </c>
      <c r="R20">
        <v>106.6</v>
      </c>
      <c r="S20">
        <v>-129.94999999999999</v>
      </c>
      <c r="T20">
        <v>-1.206</v>
      </c>
      <c r="U20">
        <v>111</v>
      </c>
      <c r="V20">
        <v>-95</v>
      </c>
      <c r="W20">
        <v>591.75</v>
      </c>
      <c r="X20">
        <v>-4.4800000000000004</v>
      </c>
      <c r="Y20">
        <v>-317.10000000000002</v>
      </c>
      <c r="Z20">
        <v>-0.28100000000000003</v>
      </c>
      <c r="AA20">
        <v>6.9379999999999997</v>
      </c>
      <c r="AB20">
        <v>1334.8</v>
      </c>
      <c r="AC20">
        <v>218.4</v>
      </c>
      <c r="AD20">
        <v>-252.1</v>
      </c>
      <c r="AE20">
        <v>2.73</v>
      </c>
      <c r="AF20">
        <v>-1.27</v>
      </c>
      <c r="AG20" t="s">
        <v>206</v>
      </c>
      <c r="AH20" t="s">
        <v>207</v>
      </c>
      <c r="AI20">
        <v>1.494</v>
      </c>
      <c r="AJ20">
        <f t="shared" si="0"/>
        <v>1.2222929272478018</v>
      </c>
      <c r="AK20">
        <v>-8.27</v>
      </c>
      <c r="AL20">
        <v>-34.03</v>
      </c>
      <c r="AM20">
        <v>-85.8</v>
      </c>
      <c r="AN20">
        <v>190</v>
      </c>
      <c r="AO20">
        <v>0</v>
      </c>
      <c r="AP20">
        <v>0.2</v>
      </c>
      <c r="AQ20">
        <v>0.3</v>
      </c>
      <c r="AR20">
        <v>247.1</v>
      </c>
      <c r="AS20">
        <v>31.01</v>
      </c>
      <c r="AT20">
        <v>167.7</v>
      </c>
      <c r="AU20">
        <v>-0.217</v>
      </c>
      <c r="AV20">
        <v>140.9</v>
      </c>
      <c r="AW20">
        <v>29.8</v>
      </c>
      <c r="AX20">
        <v>7</v>
      </c>
      <c r="AY20">
        <v>7</v>
      </c>
      <c r="AZ20">
        <v>8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1.4E-2</v>
      </c>
      <c r="BL20">
        <v>-2.5000000000000001E-2</v>
      </c>
      <c r="BM20">
        <v>28.57</v>
      </c>
      <c r="BN20">
        <v>3.3940000000000001</v>
      </c>
      <c r="BO20">
        <v>-3.714</v>
      </c>
      <c r="BP20">
        <v>20.65</v>
      </c>
      <c r="BQ20">
        <v>125.64</v>
      </c>
      <c r="BR20" t="s">
        <v>208</v>
      </c>
      <c r="BS20" t="s">
        <v>209</v>
      </c>
    </row>
    <row r="21" spans="1:71" x14ac:dyDescent="0.2">
      <c r="A21" t="s">
        <v>56</v>
      </c>
      <c r="B21" t="s">
        <v>36</v>
      </c>
      <c r="C21" t="s">
        <v>57</v>
      </c>
      <c r="D21" t="s">
        <v>58</v>
      </c>
      <c r="E21">
        <v>997</v>
      </c>
      <c r="F21" t="s">
        <v>210</v>
      </c>
      <c r="G21" t="s">
        <v>211</v>
      </c>
      <c r="H21" t="s">
        <v>58</v>
      </c>
      <c r="I21" t="s">
        <v>212</v>
      </c>
      <c r="J21">
        <v>1.06</v>
      </c>
      <c r="K21">
        <v>16.899999999999999</v>
      </c>
      <c r="L21">
        <v>5</v>
      </c>
      <c r="M21">
        <v>4.3</v>
      </c>
      <c r="N21">
        <v>0.4</v>
      </c>
      <c r="O21">
        <v>4.5</v>
      </c>
      <c r="P21">
        <v>86.13</v>
      </c>
      <c r="Q21">
        <v>0.85499999999999998</v>
      </c>
      <c r="R21">
        <v>100.2</v>
      </c>
      <c r="S21">
        <v>-136.22</v>
      </c>
      <c r="T21">
        <v>-1.306</v>
      </c>
      <c r="U21">
        <v>79</v>
      </c>
      <c r="V21">
        <v>-137</v>
      </c>
      <c r="W21">
        <v>537</v>
      </c>
      <c r="X21">
        <v>3.8098200000000002</v>
      </c>
      <c r="Y21">
        <v>267</v>
      </c>
      <c r="Z21">
        <v>-0.25900000000000001</v>
      </c>
      <c r="AA21">
        <v>6.8310000000000004</v>
      </c>
      <c r="AB21">
        <v>1178.0999999999999</v>
      </c>
      <c r="AC21">
        <v>218</v>
      </c>
      <c r="AD21">
        <v>-231.9</v>
      </c>
      <c r="AE21">
        <v>0.82</v>
      </c>
      <c r="AF21">
        <v>1.1100000000000001</v>
      </c>
      <c r="AG21" t="s">
        <v>213</v>
      </c>
      <c r="AH21" t="s">
        <v>214</v>
      </c>
      <c r="AI21">
        <v>1.4059999999999999</v>
      </c>
      <c r="AJ21">
        <f t="shared" si="0"/>
        <v>1.1857487086225309</v>
      </c>
      <c r="AK21">
        <v>-7.24</v>
      </c>
      <c r="AL21">
        <v>-32.020000000000003</v>
      </c>
      <c r="AM21">
        <v>-89</v>
      </c>
      <c r="AN21">
        <v>443.07499999999999</v>
      </c>
      <c r="AO21">
        <v>0</v>
      </c>
      <c r="AP21">
        <v>0.32</v>
      </c>
      <c r="AQ21">
        <v>0.3</v>
      </c>
      <c r="AR21">
        <v>221</v>
      </c>
      <c r="AS21">
        <v>23.91</v>
      </c>
      <c r="AT21">
        <v>162.1</v>
      </c>
      <c r="AU21">
        <v>-0.28899999999999998</v>
      </c>
      <c r="AV21">
        <v>140</v>
      </c>
      <c r="AW21">
        <v>27.3</v>
      </c>
      <c r="AX21">
        <v>6</v>
      </c>
      <c r="AY21">
        <v>5</v>
      </c>
      <c r="AZ21">
        <v>10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1</v>
      </c>
      <c r="BG21">
        <v>0</v>
      </c>
      <c r="BH21">
        <v>0</v>
      </c>
      <c r="BI21">
        <v>0</v>
      </c>
      <c r="BJ21">
        <v>0</v>
      </c>
      <c r="BK21">
        <v>6.4000000000000001E-2</v>
      </c>
      <c r="BL21">
        <v>-0.20699999999999999</v>
      </c>
      <c r="BM21">
        <v>0</v>
      </c>
      <c r="BN21">
        <v>2.8940000000000001</v>
      </c>
      <c r="BO21">
        <v>-2.8849999999999998</v>
      </c>
      <c r="BP21">
        <v>-270.7</v>
      </c>
      <c r="BQ21">
        <v>-89.98</v>
      </c>
      <c r="BR21" t="s">
        <v>215</v>
      </c>
      <c r="BS21" t="s">
        <v>216</v>
      </c>
    </row>
    <row r="22" spans="1:71" x14ac:dyDescent="0.2">
      <c r="A22" t="s">
        <v>59</v>
      </c>
      <c r="B22" t="s">
        <v>60</v>
      </c>
      <c r="C22" t="s">
        <v>61</v>
      </c>
      <c r="D22" t="s">
        <v>62</v>
      </c>
      <c r="E22">
        <v>156</v>
      </c>
      <c r="F22" t="s">
        <v>217</v>
      </c>
      <c r="G22" t="s">
        <v>218</v>
      </c>
      <c r="H22" t="s">
        <v>219</v>
      </c>
      <c r="I22" t="s">
        <v>220</v>
      </c>
      <c r="J22">
        <v>1.02</v>
      </c>
      <c r="K22">
        <v>17.8</v>
      </c>
      <c r="L22">
        <v>3.1</v>
      </c>
      <c r="M22">
        <v>5.7</v>
      </c>
      <c r="N22">
        <v>5.4</v>
      </c>
      <c r="O22">
        <v>3.3</v>
      </c>
      <c r="P22">
        <v>119.38</v>
      </c>
      <c r="Q22">
        <v>1.4830000000000001</v>
      </c>
      <c r="R22">
        <v>80.5</v>
      </c>
      <c r="S22">
        <v>-94.82</v>
      </c>
      <c r="T22">
        <v>-1.0980000000000001</v>
      </c>
      <c r="U22">
        <v>61</v>
      </c>
      <c r="V22">
        <v>-64</v>
      </c>
      <c r="W22">
        <v>536.4</v>
      </c>
      <c r="X22">
        <v>5.4720000000000004</v>
      </c>
      <c r="Y22">
        <v>239</v>
      </c>
      <c r="Z22">
        <v>-0.27500000000000002</v>
      </c>
      <c r="AA22">
        <v>6.9370000000000003</v>
      </c>
      <c r="AB22">
        <v>1171.3</v>
      </c>
      <c r="AC22">
        <v>227</v>
      </c>
      <c r="AD22">
        <v>-217.5</v>
      </c>
      <c r="AE22">
        <v>1.97</v>
      </c>
      <c r="AF22">
        <v>-0.09</v>
      </c>
      <c r="AG22" t="s">
        <v>221</v>
      </c>
      <c r="AH22" t="s">
        <v>222</v>
      </c>
      <c r="AI22">
        <v>1.4430000000000001</v>
      </c>
      <c r="AJ22">
        <f t="shared" si="0"/>
        <v>1.20124934963562</v>
      </c>
      <c r="AK22">
        <v>-6.22</v>
      </c>
      <c r="AL22">
        <v>-32.090000000000003</v>
      </c>
      <c r="AM22">
        <v>-87.8</v>
      </c>
      <c r="AN22">
        <v>720.34100000000001</v>
      </c>
      <c r="AO22">
        <v>0.09</v>
      </c>
      <c r="AP22">
        <v>0</v>
      </c>
      <c r="AQ22">
        <v>0.22</v>
      </c>
      <c r="AR22">
        <v>179.5</v>
      </c>
      <c r="AS22">
        <v>21.01</v>
      </c>
      <c r="AT22">
        <v>122.5</v>
      </c>
      <c r="AU22">
        <v>-4.7E-2</v>
      </c>
      <c r="AV22">
        <v>112.2</v>
      </c>
      <c r="AW22">
        <v>30.7</v>
      </c>
      <c r="AX22">
        <v>4</v>
      </c>
      <c r="AY22">
        <v>1</v>
      </c>
      <c r="AZ22">
        <v>1</v>
      </c>
      <c r="BA22">
        <v>0</v>
      </c>
      <c r="BB22">
        <v>3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0.13500000000000001</v>
      </c>
      <c r="BL22">
        <v>-7.8E-2</v>
      </c>
      <c r="BM22">
        <v>75</v>
      </c>
      <c r="BN22">
        <v>1.732</v>
      </c>
      <c r="BO22">
        <v>-0.40400000000000003</v>
      </c>
      <c r="BP22">
        <v>-128.47</v>
      </c>
      <c r="BQ22">
        <v>-70.08</v>
      </c>
      <c r="BR22" t="s">
        <v>223</v>
      </c>
      <c r="BS22" t="s">
        <v>224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7857B-4EE3-864A-BD33-556973773FA1}">
  <dimension ref="A1:E22"/>
  <sheetViews>
    <sheetView zoomScale="130" zoomScaleNormal="130" workbookViewId="0">
      <selection activeCell="D22" sqref="D22"/>
    </sheetView>
  </sheetViews>
  <sheetFormatPr baseColWidth="10" defaultRowHeight="16" x14ac:dyDescent="0.2"/>
  <cols>
    <col min="1" max="1" width="14.1640625" customWidth="1"/>
  </cols>
  <sheetData>
    <row r="1" spans="1:5" x14ac:dyDescent="0.2">
      <c r="B1" t="s">
        <v>90</v>
      </c>
      <c r="C1" t="s">
        <v>91</v>
      </c>
      <c r="D1" t="s">
        <v>88</v>
      </c>
      <c r="E1" t="s">
        <v>283</v>
      </c>
    </row>
    <row r="2" spans="1:5" x14ac:dyDescent="0.2">
      <c r="A2" t="s">
        <v>285</v>
      </c>
      <c r="B2">
        <v>3.16</v>
      </c>
      <c r="C2">
        <v>2.96</v>
      </c>
      <c r="D2">
        <v>2.66</v>
      </c>
      <c r="E2" t="s">
        <v>284</v>
      </c>
    </row>
    <row r="3" spans="1:5" x14ac:dyDescent="0.2">
      <c r="A3">
        <v>1</v>
      </c>
    </row>
    <row r="4" spans="1:5" ht="18" x14ac:dyDescent="0.2">
      <c r="A4">
        <v>2</v>
      </c>
      <c r="B4" s="3">
        <v>1.83</v>
      </c>
      <c r="C4" s="3">
        <v>1.04</v>
      </c>
      <c r="D4" s="3">
        <v>0.55000000000000004</v>
      </c>
    </row>
    <row r="5" spans="1:5" ht="18" x14ac:dyDescent="0.2">
      <c r="A5">
        <v>3</v>
      </c>
      <c r="C5" s="3">
        <v>1.9</v>
      </c>
    </row>
    <row r="6" spans="1:5" ht="18" x14ac:dyDescent="0.2">
      <c r="A6">
        <v>4</v>
      </c>
      <c r="B6" s="3">
        <v>2.2200000000000002</v>
      </c>
      <c r="C6" s="3">
        <v>2.02</v>
      </c>
    </row>
    <row r="7" spans="1:5" ht="18" x14ac:dyDescent="0.2">
      <c r="A7">
        <v>5</v>
      </c>
      <c r="B7" s="3">
        <v>2.33</v>
      </c>
      <c r="C7" s="3">
        <v>2</v>
      </c>
    </row>
    <row r="8" spans="1:5" ht="18" x14ac:dyDescent="0.2">
      <c r="A8">
        <v>6</v>
      </c>
      <c r="B8" s="3">
        <v>2.4700000000000002</v>
      </c>
      <c r="C8" s="3">
        <v>2.3199999999999998</v>
      </c>
    </row>
    <row r="9" spans="1:5" ht="18" x14ac:dyDescent="0.2">
      <c r="A9">
        <v>7</v>
      </c>
      <c r="B9" s="3">
        <v>2.4900000000000002</v>
      </c>
    </row>
    <row r="10" spans="1:5" ht="18" x14ac:dyDescent="0.2">
      <c r="A10">
        <v>8</v>
      </c>
      <c r="B10" s="3">
        <v>2.27</v>
      </c>
    </row>
    <row r="11" spans="1:5" ht="18" x14ac:dyDescent="0.2">
      <c r="A11">
        <v>9</v>
      </c>
      <c r="C11" s="3">
        <v>2.5499999999999998</v>
      </c>
    </row>
    <row r="19" spans="1:4" x14ac:dyDescent="0.2">
      <c r="B19" t="s">
        <v>286</v>
      </c>
      <c r="C19" t="s">
        <v>287</v>
      </c>
    </row>
    <row r="20" spans="1:4" x14ac:dyDescent="0.2">
      <c r="A20" t="s">
        <v>90</v>
      </c>
      <c r="B20">
        <v>2.27</v>
      </c>
      <c r="C20">
        <v>2.069</v>
      </c>
      <c r="D20">
        <f>B20-C20</f>
        <v>0.20100000000000007</v>
      </c>
    </row>
    <row r="21" spans="1:4" x14ac:dyDescent="0.2">
      <c r="A21" t="s">
        <v>91</v>
      </c>
      <c r="B21">
        <v>2.5499999999999998</v>
      </c>
      <c r="C21">
        <v>2.4180000000000001</v>
      </c>
      <c r="D21">
        <f>B21-C21</f>
        <v>0.13199999999999967</v>
      </c>
    </row>
    <row r="22" spans="1:4" x14ac:dyDescent="0.2">
      <c r="A22" t="s">
        <v>88</v>
      </c>
      <c r="B22">
        <f>C22+D22</f>
        <v>2.2604999999999995</v>
      </c>
      <c r="C22">
        <v>2.0939999999999999</v>
      </c>
      <c r="D22">
        <f>AVERAGE(D20:D21)</f>
        <v>0.16649999999999987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1F65-1910-DB49-8FA9-246E0B94E597}">
  <dimension ref="A1:BN9"/>
  <sheetViews>
    <sheetView zoomScale="109" zoomScaleNormal="109" workbookViewId="0">
      <pane ySplit="1" topLeftCell="A2" activePane="bottomLeft" state="frozen"/>
      <selection pane="bottomLeft" activeCell="G11" sqref="G11"/>
    </sheetView>
  </sheetViews>
  <sheetFormatPr baseColWidth="10" defaultRowHeight="16" x14ac:dyDescent="0.2"/>
  <sheetData>
    <row r="1" spans="1:66" x14ac:dyDescent="0.2">
      <c r="A1" t="s">
        <v>271</v>
      </c>
      <c r="B1" t="s">
        <v>0</v>
      </c>
      <c r="C1" t="s">
        <v>1</v>
      </c>
      <c r="D1" t="s">
        <v>5</v>
      </c>
      <c r="E1" t="s">
        <v>6</v>
      </c>
      <c r="F1" t="s">
        <v>71</v>
      </c>
      <c r="G1" s="1" t="s">
        <v>2</v>
      </c>
      <c r="H1" s="1" t="s">
        <v>3</v>
      </c>
      <c r="I1" s="1" t="s">
        <v>4</v>
      </c>
      <c r="J1" s="1" t="s">
        <v>128</v>
      </c>
      <c r="K1" s="1" t="s">
        <v>127</v>
      </c>
      <c r="L1" s="1" t="s">
        <v>126</v>
      </c>
      <c r="M1" s="1" t="s">
        <v>125</v>
      </c>
      <c r="N1" t="s">
        <v>124</v>
      </c>
      <c r="O1" t="s">
        <v>123</v>
      </c>
      <c r="P1" t="s">
        <v>122</v>
      </c>
      <c r="Q1" s="1" t="s">
        <v>121</v>
      </c>
      <c r="R1" s="1" t="s">
        <v>120</v>
      </c>
      <c r="S1" t="s">
        <v>119</v>
      </c>
      <c r="T1" t="s">
        <v>118</v>
      </c>
      <c r="U1" t="s">
        <v>117</v>
      </c>
      <c r="V1" t="s">
        <v>116</v>
      </c>
      <c r="W1" t="s">
        <v>115</v>
      </c>
      <c r="X1" t="s">
        <v>114</v>
      </c>
      <c r="Y1" t="s">
        <v>113</v>
      </c>
      <c r="Z1" t="s">
        <v>112</v>
      </c>
      <c r="AA1" s="1" t="s">
        <v>111</v>
      </c>
      <c r="AB1" t="s">
        <v>110</v>
      </c>
      <c r="AC1" t="s">
        <v>109</v>
      </c>
      <c r="AD1" t="s">
        <v>108</v>
      </c>
      <c r="AE1" s="1" t="s">
        <v>107</v>
      </c>
      <c r="AF1" t="s">
        <v>106</v>
      </c>
      <c r="AG1" t="s">
        <v>279</v>
      </c>
      <c r="AH1" s="2" t="s">
        <v>105</v>
      </c>
      <c r="AI1" s="2" t="s">
        <v>104</v>
      </c>
      <c r="AJ1" t="s">
        <v>103</v>
      </c>
      <c r="AK1" t="s">
        <v>102</v>
      </c>
      <c r="AL1" t="s">
        <v>101</v>
      </c>
      <c r="AM1" s="2" t="s">
        <v>100</v>
      </c>
      <c r="AN1" s="2" t="s">
        <v>99</v>
      </c>
      <c r="AO1" s="2" t="s">
        <v>98</v>
      </c>
      <c r="AP1" s="2" t="s">
        <v>97</v>
      </c>
      <c r="AQ1" t="s">
        <v>96</v>
      </c>
      <c r="AR1" s="2" t="s">
        <v>95</v>
      </c>
      <c r="AS1" t="s">
        <v>94</v>
      </c>
      <c r="AT1" t="s">
        <v>93</v>
      </c>
      <c r="AU1" t="s">
        <v>92</v>
      </c>
      <c r="AV1" t="s">
        <v>91</v>
      </c>
      <c r="AW1" t="s">
        <v>90</v>
      </c>
      <c r="AX1" t="s">
        <v>89</v>
      </c>
      <c r="AY1" t="s">
        <v>88</v>
      </c>
      <c r="AZ1" t="s">
        <v>87</v>
      </c>
      <c r="BA1" t="s">
        <v>86</v>
      </c>
      <c r="BB1" t="s">
        <v>85</v>
      </c>
      <c r="BC1" t="s">
        <v>84</v>
      </c>
      <c r="BD1" t="s">
        <v>83</v>
      </c>
      <c r="BE1" t="s">
        <v>82</v>
      </c>
      <c r="BF1" t="s">
        <v>81</v>
      </c>
      <c r="BG1" t="s">
        <v>80</v>
      </c>
      <c r="BH1" t="s">
        <v>79</v>
      </c>
      <c r="BI1" t="s">
        <v>78</v>
      </c>
      <c r="BJ1" t="s">
        <v>77</v>
      </c>
      <c r="BK1" t="s">
        <v>76</v>
      </c>
      <c r="BL1" t="s">
        <v>75</v>
      </c>
      <c r="BM1" t="s">
        <v>74</v>
      </c>
      <c r="BN1" t="s">
        <v>73</v>
      </c>
    </row>
    <row r="2" spans="1:66" x14ac:dyDescent="0.2">
      <c r="A2">
        <v>1</v>
      </c>
      <c r="B2">
        <v>525</v>
      </c>
      <c r="C2" t="s">
        <v>233</v>
      </c>
      <c r="D2" t="s">
        <v>234</v>
      </c>
      <c r="E2" t="s">
        <v>235</v>
      </c>
      <c r="F2" t="s">
        <v>236</v>
      </c>
      <c r="G2">
        <v>22</v>
      </c>
      <c r="H2">
        <v>3.9</v>
      </c>
      <c r="I2">
        <v>5.5</v>
      </c>
      <c r="J2">
        <v>4.4000000000000004</v>
      </c>
      <c r="K2">
        <v>2.9</v>
      </c>
      <c r="L2">
        <v>267.83999999999997</v>
      </c>
      <c r="M2">
        <v>3.3250000000000002</v>
      </c>
      <c r="N2">
        <v>81</v>
      </c>
      <c r="O2">
        <v>-106.39</v>
      </c>
      <c r="P2">
        <v>-1.145</v>
      </c>
      <c r="Q2">
        <v>182</v>
      </c>
      <c r="R2">
        <v>6</v>
      </c>
      <c r="S2">
        <v>-739.8</v>
      </c>
      <c r="T2">
        <v>-5.96</v>
      </c>
      <c r="U2">
        <v>-272.39999999999998</v>
      </c>
      <c r="V2">
        <v>-0.26400000000000001</v>
      </c>
      <c r="W2">
        <v>7</v>
      </c>
      <c r="X2">
        <v>1602.2</v>
      </c>
      <c r="Y2">
        <v>207</v>
      </c>
      <c r="Z2">
        <v>-278.10000000000002</v>
      </c>
      <c r="AA2">
        <v>2.2999999999999998</v>
      </c>
      <c r="AB2">
        <v>-0.91</v>
      </c>
      <c r="AC2" t="s">
        <v>237</v>
      </c>
      <c r="AD2" t="s">
        <v>238</v>
      </c>
      <c r="AE2">
        <v>1.738</v>
      </c>
      <c r="AF2">
        <v>-11.17</v>
      </c>
      <c r="AG2">
        <v>-39.36</v>
      </c>
      <c r="AH2">
        <v>-89.9</v>
      </c>
      <c r="AI2">
        <v>4.6260000000000003</v>
      </c>
      <c r="AJ2">
        <v>0.04</v>
      </c>
      <c r="AK2">
        <v>0.21</v>
      </c>
      <c r="AL2">
        <v>0.20499999999999999</v>
      </c>
      <c r="AM2">
        <v>223</v>
      </c>
      <c r="AN2">
        <v>33.51</v>
      </c>
      <c r="AO2">
        <v>120.2</v>
      </c>
      <c r="AP2">
        <v>0.222</v>
      </c>
      <c r="AQ2">
        <v>70.099999999999994</v>
      </c>
      <c r="AR2">
        <v>44</v>
      </c>
      <c r="AS2">
        <v>3</v>
      </c>
      <c r="AT2">
        <v>1</v>
      </c>
      <c r="AU2">
        <v>2</v>
      </c>
      <c r="AV2">
        <v>0</v>
      </c>
      <c r="AW2">
        <v>0</v>
      </c>
      <c r="AX2">
        <v>0</v>
      </c>
      <c r="AY2">
        <v>2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4.2999999999999997E-2</v>
      </c>
      <c r="BG2">
        <v>-3.7999999999999999E-2</v>
      </c>
      <c r="BH2">
        <v>66.67</v>
      </c>
      <c r="BI2">
        <v>1.4139999999999999</v>
      </c>
      <c r="BJ2">
        <v>-0.64</v>
      </c>
      <c r="BK2">
        <v>44.87</v>
      </c>
      <c r="BL2">
        <v>58</v>
      </c>
      <c r="BM2" t="s">
        <v>239</v>
      </c>
      <c r="BN2" t="s">
        <v>240</v>
      </c>
    </row>
    <row r="3" spans="1:66" x14ac:dyDescent="0.2">
      <c r="A3">
        <v>2</v>
      </c>
      <c r="B3">
        <v>8728</v>
      </c>
      <c r="C3" t="s">
        <v>241</v>
      </c>
      <c r="D3" t="s">
        <v>242</v>
      </c>
      <c r="E3" t="s">
        <v>243</v>
      </c>
      <c r="F3" t="s">
        <v>244</v>
      </c>
      <c r="G3">
        <v>19.7</v>
      </c>
      <c r="H3">
        <v>5.4</v>
      </c>
      <c r="I3">
        <v>4.7</v>
      </c>
      <c r="J3">
        <v>4</v>
      </c>
      <c r="K3">
        <v>2.9</v>
      </c>
      <c r="L3">
        <v>281.89999999999998</v>
      </c>
      <c r="M3">
        <v>2.794</v>
      </c>
      <c r="N3">
        <v>100.9</v>
      </c>
      <c r="O3">
        <v>128.37</v>
      </c>
      <c r="P3">
        <v>1.2250000000000001</v>
      </c>
      <c r="Q3">
        <v>198.7</v>
      </c>
      <c r="R3">
        <v>-17.399999999999999</v>
      </c>
      <c r="S3">
        <v>772.7</v>
      </c>
      <c r="T3">
        <v>5.1100000000000003</v>
      </c>
      <c r="U3">
        <v>329.2</v>
      </c>
      <c r="V3">
        <v>0.26200000000000001</v>
      </c>
      <c r="W3">
        <v>6.819</v>
      </c>
      <c r="X3">
        <v>1632.8</v>
      </c>
      <c r="Y3">
        <v>205.1</v>
      </c>
      <c r="Z3">
        <v>300.2</v>
      </c>
      <c r="AA3">
        <v>2.69</v>
      </c>
      <c r="AB3">
        <v>-1.77</v>
      </c>
      <c r="AC3">
        <v>-3.67</v>
      </c>
      <c r="AD3">
        <v>-9.32</v>
      </c>
      <c r="AE3">
        <v>1.675</v>
      </c>
      <c r="AF3">
        <v>14.56</v>
      </c>
      <c r="AG3">
        <v>42.27</v>
      </c>
      <c r="AH3">
        <v>90.3</v>
      </c>
      <c r="AI3">
        <v>9.9</v>
      </c>
      <c r="AJ3">
        <v>0.03</v>
      </c>
      <c r="AK3">
        <v>0.22</v>
      </c>
      <c r="AL3">
        <v>0.14399999999999999</v>
      </c>
      <c r="AM3">
        <v>262.89999999999998</v>
      </c>
      <c r="AN3">
        <v>37.880000000000003</v>
      </c>
      <c r="AO3">
        <v>147.6</v>
      </c>
      <c r="AP3">
        <v>0.34200000000000003</v>
      </c>
      <c r="AQ3">
        <v>78.5</v>
      </c>
      <c r="AR3">
        <v>45.7</v>
      </c>
      <c r="AS3">
        <v>4</v>
      </c>
      <c r="AT3">
        <v>2</v>
      </c>
      <c r="AU3">
        <v>4</v>
      </c>
      <c r="AV3">
        <v>0</v>
      </c>
      <c r="AW3">
        <v>0</v>
      </c>
      <c r="AX3">
        <v>0</v>
      </c>
      <c r="AY3">
        <v>2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3.2000000000000001E-2</v>
      </c>
      <c r="BG3">
        <v>-4.8000000000000001E-2</v>
      </c>
      <c r="BH3">
        <v>0</v>
      </c>
      <c r="BI3">
        <v>1.9139999999999999</v>
      </c>
      <c r="BJ3">
        <v>-1.2569999999999999</v>
      </c>
      <c r="BK3">
        <v>17.87</v>
      </c>
      <c r="BL3">
        <v>63</v>
      </c>
      <c r="BM3" t="s">
        <v>245</v>
      </c>
      <c r="BN3" t="s">
        <v>246</v>
      </c>
    </row>
    <row r="4" spans="1:66" x14ac:dyDescent="0.2">
      <c r="A4">
        <v>3</v>
      </c>
      <c r="B4">
        <v>8755</v>
      </c>
      <c r="C4" t="s">
        <v>247</v>
      </c>
      <c r="D4" t="s">
        <v>248</v>
      </c>
      <c r="E4" t="s">
        <v>249</v>
      </c>
      <c r="F4" t="s">
        <v>250</v>
      </c>
      <c r="G4">
        <v>19.2</v>
      </c>
      <c r="H4">
        <v>5.2</v>
      </c>
      <c r="I4">
        <v>4.3</v>
      </c>
      <c r="J4">
        <v>3.7</v>
      </c>
      <c r="K4">
        <v>2.6</v>
      </c>
      <c r="L4">
        <v>295.89999999999998</v>
      </c>
      <c r="M4">
        <v>2.5209999999999999</v>
      </c>
      <c r="N4">
        <v>117.3</v>
      </c>
      <c r="O4">
        <v>150.56</v>
      </c>
      <c r="P4">
        <v>1.2989999999999999</v>
      </c>
      <c r="Q4">
        <v>216.7</v>
      </c>
      <c r="R4">
        <v>-9.3000000000000007</v>
      </c>
      <c r="S4">
        <v>803.4</v>
      </c>
      <c r="T4">
        <v>4.38</v>
      </c>
      <c r="U4">
        <v>381.3</v>
      </c>
      <c r="V4">
        <v>0.25</v>
      </c>
      <c r="W4">
        <v>6.8502000000000001</v>
      </c>
      <c r="X4">
        <v>1739.5</v>
      </c>
      <c r="Y4">
        <v>200.4</v>
      </c>
      <c r="Z4">
        <v>322.2</v>
      </c>
      <c r="AA4">
        <v>3.47</v>
      </c>
      <c r="AB4">
        <v>-2.41</v>
      </c>
      <c r="AC4">
        <v>-3.53</v>
      </c>
      <c r="AD4">
        <v>-8.2100000000000009</v>
      </c>
      <c r="AE4">
        <v>1.643</v>
      </c>
      <c r="AF4">
        <v>16.309999999999999</v>
      </c>
      <c r="AG4">
        <v>44.99</v>
      </c>
      <c r="AH4">
        <v>91.2</v>
      </c>
      <c r="AI4">
        <v>3.4</v>
      </c>
      <c r="AJ4">
        <v>0.03</v>
      </c>
      <c r="AK4">
        <v>0.21</v>
      </c>
      <c r="AL4">
        <v>9.5000000000000001E-2</v>
      </c>
      <c r="AM4">
        <v>303.5</v>
      </c>
      <c r="AN4">
        <v>42.41</v>
      </c>
      <c r="AO4">
        <v>174.3</v>
      </c>
      <c r="AP4">
        <v>0.40899999999999997</v>
      </c>
      <c r="AQ4">
        <v>84.8</v>
      </c>
      <c r="AR4">
        <v>46</v>
      </c>
      <c r="AS4">
        <v>5</v>
      </c>
      <c r="AT4">
        <v>3</v>
      </c>
      <c r="AU4">
        <v>6</v>
      </c>
      <c r="AV4">
        <v>0</v>
      </c>
      <c r="AW4">
        <v>0</v>
      </c>
      <c r="AX4">
        <v>0</v>
      </c>
      <c r="AY4">
        <v>2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2.8000000000000001E-2</v>
      </c>
      <c r="BG4">
        <v>-5.8000000000000003E-2</v>
      </c>
      <c r="BH4">
        <v>0</v>
      </c>
      <c r="BI4">
        <v>2.4140000000000001</v>
      </c>
      <c r="BJ4">
        <v>-1.867</v>
      </c>
      <c r="BK4">
        <v>-0.16</v>
      </c>
      <c r="BL4">
        <v>71.2</v>
      </c>
      <c r="BM4" t="s">
        <v>251</v>
      </c>
      <c r="BN4" t="s">
        <v>252</v>
      </c>
    </row>
    <row r="5" spans="1:66" x14ac:dyDescent="0.2">
      <c r="A5">
        <v>4</v>
      </c>
      <c r="B5">
        <v>8781</v>
      </c>
      <c r="C5" t="s">
        <v>253</v>
      </c>
      <c r="D5" t="s">
        <v>254</v>
      </c>
      <c r="E5" t="s">
        <v>255</v>
      </c>
      <c r="F5" t="s">
        <v>256</v>
      </c>
      <c r="G5">
        <v>18.899999999999999</v>
      </c>
      <c r="H5">
        <v>4.3</v>
      </c>
      <c r="I5">
        <v>3.8</v>
      </c>
      <c r="J5">
        <v>3.5</v>
      </c>
      <c r="K5">
        <v>2.2999999999999998</v>
      </c>
      <c r="L5">
        <v>309.89999999999998</v>
      </c>
      <c r="M5">
        <v>2.3069999999999999</v>
      </c>
      <c r="N5">
        <v>134.30000000000001</v>
      </c>
      <c r="O5">
        <v>172.81</v>
      </c>
      <c r="P5">
        <v>1.363</v>
      </c>
      <c r="Q5">
        <v>233.6</v>
      </c>
      <c r="R5">
        <v>0.5</v>
      </c>
      <c r="S5">
        <v>829.2</v>
      </c>
      <c r="T5">
        <v>3.88</v>
      </c>
      <c r="U5">
        <v>438.7</v>
      </c>
      <c r="V5">
        <v>0.247</v>
      </c>
      <c r="W5">
        <v>6.8125999999999998</v>
      </c>
      <c r="X5">
        <v>1820.7</v>
      </c>
      <c r="Y5">
        <v>191.4</v>
      </c>
      <c r="Z5">
        <v>340.7</v>
      </c>
      <c r="AA5">
        <v>3.75</v>
      </c>
      <c r="AB5">
        <v>-3.46</v>
      </c>
      <c r="AC5">
        <v>-1.02</v>
      </c>
      <c r="AD5">
        <v>-7.37</v>
      </c>
      <c r="AE5">
        <v>1.6180000000000001</v>
      </c>
      <c r="AF5">
        <v>19.62</v>
      </c>
      <c r="AG5">
        <v>48.06</v>
      </c>
      <c r="AH5">
        <v>92.2</v>
      </c>
      <c r="AI5">
        <v>1.3</v>
      </c>
      <c r="AJ5">
        <v>0.04</v>
      </c>
      <c r="AK5">
        <v>0.18</v>
      </c>
      <c r="AL5">
        <v>6.6000000000000003E-2</v>
      </c>
      <c r="AM5">
        <v>344</v>
      </c>
      <c r="AN5">
        <v>47.03</v>
      </c>
      <c r="AO5">
        <v>199.6</v>
      </c>
      <c r="AP5">
        <v>0.495</v>
      </c>
      <c r="AQ5">
        <v>90.5</v>
      </c>
      <c r="AR5">
        <v>47.7</v>
      </c>
      <c r="AS5">
        <v>6</v>
      </c>
      <c r="AT5">
        <v>4</v>
      </c>
      <c r="AU5">
        <v>8</v>
      </c>
      <c r="AV5">
        <v>0</v>
      </c>
      <c r="AW5">
        <v>0</v>
      </c>
      <c r="AX5">
        <v>0</v>
      </c>
      <c r="AY5">
        <v>2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2.1999999999999999E-2</v>
      </c>
      <c r="BG5">
        <v>-6.0999999999999999E-2</v>
      </c>
      <c r="BH5">
        <v>33.33</v>
      </c>
      <c r="BI5">
        <v>2.9140000000000001</v>
      </c>
      <c r="BJ5">
        <v>-2.4729999999999999</v>
      </c>
      <c r="BK5">
        <v>-43.29</v>
      </c>
      <c r="BL5">
        <v>76.22</v>
      </c>
      <c r="BM5" t="s">
        <v>257</v>
      </c>
      <c r="BN5" t="s">
        <v>258</v>
      </c>
    </row>
    <row r="6" spans="1:66" x14ac:dyDescent="0.2">
      <c r="A6">
        <v>5</v>
      </c>
      <c r="B6">
        <v>14099</v>
      </c>
      <c r="C6" t="s">
        <v>259</v>
      </c>
      <c r="D6" t="s">
        <v>260</v>
      </c>
      <c r="E6" t="s">
        <v>261</v>
      </c>
      <c r="F6" t="s">
        <v>262</v>
      </c>
      <c r="G6">
        <v>18.7</v>
      </c>
      <c r="H6">
        <v>4</v>
      </c>
      <c r="I6">
        <v>3.7</v>
      </c>
      <c r="J6">
        <v>3.3</v>
      </c>
      <c r="K6">
        <v>2.2999999999999998</v>
      </c>
      <c r="L6">
        <v>323.89999999999998</v>
      </c>
      <c r="M6">
        <v>2.1560000000000001</v>
      </c>
      <c r="N6">
        <v>150.19999999999999</v>
      </c>
      <c r="O6">
        <v>193.95</v>
      </c>
      <c r="P6">
        <v>1.42</v>
      </c>
      <c r="Q6">
        <v>251.3</v>
      </c>
      <c r="R6">
        <v>-5.6</v>
      </c>
      <c r="S6">
        <v>859.5</v>
      </c>
      <c r="T6">
        <v>3.46</v>
      </c>
      <c r="U6">
        <v>492.4</v>
      </c>
      <c r="V6">
        <v>0.23799999999999999</v>
      </c>
      <c r="W6">
        <v>6.8301999999999996</v>
      </c>
      <c r="X6">
        <v>1902.7</v>
      </c>
      <c r="Y6">
        <v>185.5</v>
      </c>
      <c r="Z6">
        <v>359.2</v>
      </c>
      <c r="AA6">
        <v>4.18</v>
      </c>
      <c r="AB6">
        <v>-3.73</v>
      </c>
      <c r="AC6">
        <v>-1.59</v>
      </c>
      <c r="AD6">
        <v>-6.86</v>
      </c>
      <c r="AE6">
        <v>1.6</v>
      </c>
      <c r="AF6">
        <v>22.51</v>
      </c>
      <c r="AG6">
        <v>50.78</v>
      </c>
      <c r="AH6">
        <v>93.3</v>
      </c>
      <c r="AI6">
        <v>0.5</v>
      </c>
      <c r="AJ6">
        <v>0.04</v>
      </c>
      <c r="AK6">
        <v>0.2</v>
      </c>
      <c r="AL6">
        <v>2.8000000000000001E-2</v>
      </c>
      <c r="AM6">
        <v>382.9</v>
      </c>
      <c r="AN6">
        <v>51.4</v>
      </c>
      <c r="AO6">
        <v>226.3</v>
      </c>
      <c r="AP6">
        <v>0.57799999999999996</v>
      </c>
      <c r="AQ6">
        <v>94.9</v>
      </c>
      <c r="AR6">
        <v>48.2</v>
      </c>
      <c r="AS6">
        <v>7</v>
      </c>
      <c r="AT6">
        <v>5</v>
      </c>
      <c r="AU6">
        <v>10</v>
      </c>
      <c r="AV6">
        <v>0</v>
      </c>
      <c r="AW6">
        <v>0</v>
      </c>
      <c r="AX6">
        <v>0</v>
      </c>
      <c r="AY6">
        <v>2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2.1999999999999999E-2</v>
      </c>
      <c r="BG6">
        <v>-6.4000000000000001E-2</v>
      </c>
      <c r="BH6">
        <v>0</v>
      </c>
      <c r="BI6">
        <v>3.4140000000000001</v>
      </c>
      <c r="BJ6">
        <v>-3.0680000000000001</v>
      </c>
      <c r="BK6">
        <v>-71.7</v>
      </c>
      <c r="BL6">
        <v>78.81</v>
      </c>
      <c r="BM6" t="s">
        <v>263</v>
      </c>
      <c r="BN6" t="s">
        <v>264</v>
      </c>
    </row>
    <row r="7" spans="1:66" x14ac:dyDescent="0.2">
      <c r="A7">
        <v>6</v>
      </c>
      <c r="B7">
        <v>8821</v>
      </c>
      <c r="C7" t="s">
        <v>265</v>
      </c>
      <c r="D7" t="s">
        <v>266</v>
      </c>
      <c r="E7" t="s">
        <v>267</v>
      </c>
      <c r="F7" t="s">
        <v>268</v>
      </c>
      <c r="G7">
        <v>18.399999999999999</v>
      </c>
      <c r="H7">
        <v>3.9</v>
      </c>
      <c r="I7">
        <v>3.5</v>
      </c>
      <c r="J7">
        <v>3</v>
      </c>
      <c r="K7">
        <v>2.2000000000000002</v>
      </c>
      <c r="L7">
        <v>338</v>
      </c>
      <c r="M7">
        <v>2.0259999999999998</v>
      </c>
      <c r="N7">
        <v>166.8</v>
      </c>
      <c r="O7">
        <v>216.31</v>
      </c>
      <c r="P7">
        <v>1.476</v>
      </c>
      <c r="Q7">
        <v>270.10000000000002</v>
      </c>
      <c r="R7">
        <v>-17.2</v>
      </c>
      <c r="S7">
        <v>885.1</v>
      </c>
      <c r="T7">
        <v>3.18</v>
      </c>
      <c r="U7">
        <v>548.6</v>
      </c>
      <c r="V7">
        <v>0.23699999999999999</v>
      </c>
      <c r="W7">
        <v>6.867</v>
      </c>
      <c r="X7">
        <v>1990.2</v>
      </c>
      <c r="Y7">
        <v>180.3</v>
      </c>
      <c r="Z7">
        <v>375.7</v>
      </c>
      <c r="AA7">
        <v>4.6500000000000004</v>
      </c>
      <c r="AB7">
        <v>-4.45</v>
      </c>
      <c r="AC7">
        <v>-2.06</v>
      </c>
      <c r="AD7">
        <v>-6.48</v>
      </c>
      <c r="AE7">
        <v>1.5860000000000001</v>
      </c>
      <c r="AF7">
        <v>26.44</v>
      </c>
      <c r="AG7">
        <v>52.92</v>
      </c>
      <c r="AH7">
        <v>93.5</v>
      </c>
      <c r="AI7">
        <v>0.3</v>
      </c>
      <c r="AJ7">
        <v>0.03</v>
      </c>
      <c r="AK7">
        <v>0.21</v>
      </c>
      <c r="AL7">
        <v>1.9E-2</v>
      </c>
      <c r="AM7">
        <v>422.9</v>
      </c>
      <c r="AN7">
        <v>55.96</v>
      </c>
      <c r="AO7">
        <v>255.8</v>
      </c>
      <c r="AP7">
        <v>0.66900000000000004</v>
      </c>
      <c r="AQ7">
        <v>99.2</v>
      </c>
      <c r="AR7">
        <v>48.4</v>
      </c>
      <c r="AS7">
        <v>8</v>
      </c>
      <c r="AT7">
        <v>6</v>
      </c>
      <c r="AU7">
        <v>12</v>
      </c>
      <c r="AV7">
        <v>0</v>
      </c>
      <c r="AW7">
        <v>0</v>
      </c>
      <c r="AX7">
        <v>0</v>
      </c>
      <c r="AY7">
        <v>2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2.1000000000000001E-2</v>
      </c>
      <c r="BG7">
        <v>-6.6000000000000003E-2</v>
      </c>
      <c r="BH7">
        <v>25</v>
      </c>
      <c r="BI7">
        <v>3.9140000000000001</v>
      </c>
      <c r="BJ7">
        <v>-3.6850000000000001</v>
      </c>
      <c r="BK7">
        <v>-98.71</v>
      </c>
      <c r="BL7">
        <v>83.81</v>
      </c>
      <c r="BM7" t="s">
        <v>269</v>
      </c>
      <c r="BN7" t="s">
        <v>270</v>
      </c>
    </row>
    <row r="8" spans="1:66" x14ac:dyDescent="0.2">
      <c r="A8">
        <v>7</v>
      </c>
    </row>
    <row r="9" spans="1:66" x14ac:dyDescent="0.2">
      <c r="A9">
        <v>8</v>
      </c>
      <c r="G9">
        <v>18.100000000000001</v>
      </c>
      <c r="H9">
        <v>3.3</v>
      </c>
      <c r="I9">
        <v>3</v>
      </c>
      <c r="J9">
        <f>4.8208*(A9^-0.247)</f>
        <v>2.8844026609713143</v>
      </c>
      <c r="K9">
        <f>3.4241*(A9^-0.255)</f>
        <v>2.0149231794553906</v>
      </c>
      <c r="M9">
        <v>1.84</v>
      </c>
      <c r="Q9">
        <v>364.69</v>
      </c>
      <c r="R9">
        <v>18.5</v>
      </c>
      <c r="AA9">
        <v>5.0330000000000004</v>
      </c>
      <c r="AE9">
        <f>1.7371*(A9^-0.051)</f>
        <v>1.5623100660318598</v>
      </c>
      <c r="AH9">
        <f>88.079*(A9^0.0339)</f>
        <v>94.512037496024831</v>
      </c>
      <c r="AI9">
        <f>51.433*EXP(-0.891*A9)</f>
        <v>4.1265849479143461E-2</v>
      </c>
      <c r="AM9">
        <f>40*A9+183.2</f>
        <v>503.2</v>
      </c>
      <c r="AN9">
        <f>4.498*A9+28.955</f>
        <v>64.938999999999993</v>
      </c>
      <c r="AO9">
        <f>26.84*A9+93.36</f>
        <v>308.08</v>
      </c>
      <c r="AP9">
        <f>0.0865*A9+0.1496</f>
        <v>0.8415999999999999</v>
      </c>
      <c r="AR9">
        <f>43.9*(A9^0.0552)</f>
        <v>49.239664768603284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DIO dipole estimation</vt:lpstr>
      <vt:lpstr>DIO extrapolation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Seifrid</dc:creator>
  <cp:lastModifiedBy>Martin Seifrid</cp:lastModifiedBy>
  <dcterms:created xsi:type="dcterms:W3CDTF">2023-03-06T23:22:32Z</dcterms:created>
  <dcterms:modified xsi:type="dcterms:W3CDTF">2023-03-09T20:17:16Z</dcterms:modified>
</cp:coreProperties>
</file>