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50F85E94-B5E9-8A40-A1A0-A4995401B69C}" xr6:coauthVersionLast="46" xr6:coauthVersionMax="46" xr10:uidLastSave="{00000000-0000-0000-0000-000000000000}"/>
  <bookViews>
    <workbookView xWindow="0" yWindow="460" windowWidth="35840" windowHeight="21940" activeTab="2" xr2:uid="{A4184F56-3C9D-BA4A-A93B-194EEAD1CCA2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L3" i="3"/>
  <c r="G3" i="3"/>
  <c r="K3" i="3" s="1"/>
  <c r="Y2" i="3"/>
  <c r="R2" i="3"/>
  <c r="L2" i="3"/>
  <c r="Y2" i="1"/>
  <c r="L3" i="2"/>
  <c r="G3" i="2"/>
  <c r="K3" i="2" s="1"/>
  <c r="Y2" i="2"/>
  <c r="R2" i="2"/>
  <c r="T2" i="3" l="1"/>
  <c r="L2" i="2"/>
  <c r="T2" i="2" s="1"/>
  <c r="L3" i="1" l="1"/>
  <c r="L2" i="1"/>
  <c r="G3" i="1" l="1"/>
  <c r="K3" i="1" s="1"/>
  <c r="R2" i="1"/>
  <c r="G2" i="1"/>
  <c r="K2" i="1" s="1"/>
  <c r="S2" i="1" l="1"/>
  <c r="X2" i="1" s="1"/>
  <c r="K2" i="2" s="1"/>
  <c r="S2" i="2" s="1"/>
  <c r="T2" i="1"/>
  <c r="X2" i="2" l="1"/>
  <c r="K2" i="3" s="1"/>
  <c r="S2" i="3" s="1"/>
  <c r="Z2" i="2"/>
  <c r="Z2" i="1"/>
  <c r="Z2" i="3" l="1"/>
  <c r="X2" i="3"/>
</calcChain>
</file>

<file path=xl/sharedStrings.xml><?xml version="1.0" encoding="utf-8"?>
<sst xmlns="http://schemas.openxmlformats.org/spreadsheetml/2006/main" count="95" uniqueCount="46">
  <si>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</si>
  <si>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</si>
  <si>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</si>
  <si>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</si>
  <si>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</si>
  <si>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</si>
  <si>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</si>
  <si>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</si>
  <si>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</si>
  <si>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</si>
  <si>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</si>
  <si>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</si>
  <si>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</si>
  <si>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</si>
  <si>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</si>
  <si>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</si>
  <si>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</si>
  <si>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</si>
  <si>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</si>
  <si>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</si>
  <si>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(benzhydrylsulfanyl)acetic acid</t>
  </si>
  <si>
    <t>OC(CSC(C1=CC=CC=C1)C2=CC=CC=C2)=O</t>
  </si>
  <si>
    <t>Vendor</t>
  </si>
  <si>
    <t>https://www.enaminestore.com/Catalog/EN300-08898</t>
  </si>
  <si>
    <t>thionyl chloride</t>
  </si>
  <si>
    <t>O=S(Cl)Cl</t>
  </si>
  <si>
    <t>https://www.sigmaaldrich.com/catalog/product/sial/320536?lang=en&amp;region=CA</t>
  </si>
  <si>
    <t>ammonia</t>
  </si>
  <si>
    <t>[NH4+].[OH-]</t>
  </si>
  <si>
    <t>https://www.sigmaaldrich.com/catalog/product/sigald/05003?lang=en&amp;region=CA</t>
  </si>
  <si>
    <t>O=S(CC(N)=O)C(C1=CC=CC=C1)C2=CC=CC=C2</t>
  </si>
  <si>
    <t>ClC(CSC(C1=CC=CC=C1)C2=CC=CC=C2)=O</t>
  </si>
  <si>
    <t>–</t>
  </si>
  <si>
    <t>benzhydrylthioacetyl chloride</t>
  </si>
  <si>
    <t>NC(CSC(C1=CC=CC=C1)C2=CC=CC=C2)=O</t>
  </si>
  <si>
    <t>benzhydrylthioacetamide</t>
  </si>
  <si>
    <t>OO</t>
  </si>
  <si>
    <t>hydrogen peroxide 50%</t>
  </si>
  <si>
    <t>https://www.sigmaaldrich.com/catalog/product/sigald/516813?lang=en&amp;region=CA</t>
  </si>
  <si>
    <t>rxn qty</t>
  </si>
  <si>
    <t>19 mL</t>
  </si>
  <si>
    <t>19.5 g</t>
  </si>
  <si>
    <t>35 mL</t>
  </si>
  <si>
    <t>21 g</t>
  </si>
  <si>
    <t>14.9 g</t>
  </si>
  <si>
    <t>5.6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</si>
</sst>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al/320536?lang=en&amp;region=CA" TargetMode="External"/><Relationship Id="rId1" Type="http://schemas.openxmlformats.org/officeDocument/2006/relationships/hyperlink" Target="https://www.enaminestore.com/Catalog/EN300-088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ald/05003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ald/516813?lang=en&amp;region=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347E-7491-5F4A-BAD7-C03ECA0E3F52}">
  <dimension ref="A1:Z3"/>
  <sheetViews>
    <sheetView topLeftCell="M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20</v>
      </c>
      <c r="B2" t="s">
        <v>21</v>
      </c>
      <c r="C2">
        <v>258.33999999999997</v>
      </c>
      <c r="D2" s="1" t="s">
        <v>23</v>
      </c>
      <c r="E2">
        <v>75</v>
      </c>
      <c r="F2">
        <v>100</v>
      </c>
      <c r="G2">
        <f>E2/(F2/C2)</f>
        <v>193.75499999999997</v>
      </c>
      <c r="H2">
        <v>7.5999999999999998E-2</v>
      </c>
      <c r="I2" t="s">
        <v>41</v>
      </c>
      <c r="K2">
        <f>H2*G2</f>
        <v>14.725379999999998</v>
      </c>
      <c r="L2">
        <f>H2*C2</f>
        <v>19.633839999999999</v>
      </c>
      <c r="N2">
        <v>1.5</v>
      </c>
      <c r="O2">
        <v>52.97</v>
      </c>
      <c r="P2">
        <v>1</v>
      </c>
      <c r="R2">
        <f>N2</f>
        <v>1.5</v>
      </c>
      <c r="S2">
        <f>SUM(K2:K12)+N2*O2</f>
        <v>97.695379999931944</v>
      </c>
      <c r="T2">
        <f>SUM(L2:L12)</f>
        <v>50.6228399994</v>
      </c>
      <c r="V2" t="s">
        <v>31</v>
      </c>
      <c r="W2">
        <v>276.77999999999997</v>
      </c>
      <c r="X2">
        <f>S2/Y2</f>
        <v>1285.4655263148941</v>
      </c>
      <c r="Y2">
        <f>P2*MIN(H2:H6)</f>
        <v>7.5999999999999998E-2</v>
      </c>
      <c r="Z2">
        <f>R2*S2*T2</f>
        <v>7418.4263856257057</v>
      </c>
    </row>
    <row r="3" spans="1:26" x14ac:dyDescent="0.2">
      <c r="A3" t="s">
        <v>24</v>
      </c>
      <c r="B3" t="s">
        <v>25</v>
      </c>
      <c r="C3">
        <v>118.96</v>
      </c>
      <c r="D3" s="1" t="s">
        <v>26</v>
      </c>
      <c r="E3">
        <v>185</v>
      </c>
      <c r="F3">
        <v>1631</v>
      </c>
      <c r="G3">
        <f>E3/(F3/C3)</f>
        <v>13.493316983445739</v>
      </c>
      <c r="H3">
        <v>0.26049932749999999</v>
      </c>
      <c r="I3" t="s">
        <v>40</v>
      </c>
      <c r="K3">
        <f t="shared" ref="K3" si="0">H3*G3</f>
        <v>3.5149999999319435</v>
      </c>
      <c r="L3">
        <f t="shared" ref="L3" si="1">H3*C3</f>
        <v>30.988999999399997</v>
      </c>
    </row>
  </sheetData>
  <hyperlinks>
    <hyperlink ref="D2" r:id="rId1" xr:uid="{80AC7788-DD93-4048-8E6C-21A99729124C}"/>
    <hyperlink ref="D3" r:id="rId2" xr:uid="{9B021F31-2A47-C84F-8102-2B0A2518AB0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F0C7-BACB-6441-B1A6-294C5FDAF26C}">
  <dimension ref="A1:Z3"/>
  <sheetViews>
    <sheetView topLeftCell="I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2" t="s">
        <v>33</v>
      </c>
      <c r="B2" s="3" t="str">
        <f>'Step 1'!V2</f>
        <v>ClC(CSC(C1=CC=CC=C1)C2=CC=CC=C2)=O</v>
      </c>
      <c r="C2">
        <v>276.77999999999997</v>
      </c>
      <c r="D2" t="s">
        <v>32</v>
      </c>
      <c r="E2" t="s">
        <v>32</v>
      </c>
      <c r="F2" t="s">
        <v>32</v>
      </c>
      <c r="G2">
        <v>0</v>
      </c>
      <c r="H2">
        <v>7.5999999999999998E-2</v>
      </c>
      <c r="I2" t="s">
        <v>43</v>
      </c>
      <c r="K2">
        <f>H2*G2</f>
        <v>0</v>
      </c>
      <c r="L2">
        <f>H2*C2</f>
        <v>21.035279999999997</v>
      </c>
      <c r="N2">
        <v>2.4166666666999999</v>
      </c>
      <c r="O2">
        <v>52.97</v>
      </c>
      <c r="P2">
        <v>0.86</v>
      </c>
      <c r="R2">
        <f>N2</f>
        <v>2.4166666666999999</v>
      </c>
      <c r="S2">
        <f>SUM(K2:K12)+N2*O2</f>
        <v>129.57183333504895</v>
      </c>
      <c r="T2">
        <f>SUM(L2:L12)</f>
        <v>52.535279998989992</v>
      </c>
      <c r="V2" t="s">
        <v>34</v>
      </c>
      <c r="W2">
        <v>257.35000000000002</v>
      </c>
      <c r="X2">
        <f>S2/Y2</f>
        <v>1982.4331905607244</v>
      </c>
      <c r="Y2">
        <f>P2*MIN(H2:H6)</f>
        <v>6.5360000000000001E-2</v>
      </c>
      <c r="Z2">
        <f>R2*S2*T2</f>
        <v>16450.473648805117</v>
      </c>
    </row>
    <row r="3" spans="1:26" x14ac:dyDescent="0.2">
      <c r="A3" t="s">
        <v>27</v>
      </c>
      <c r="B3" t="s">
        <v>28</v>
      </c>
      <c r="C3">
        <v>35.049999999999997</v>
      </c>
      <c r="D3" s="1" t="s">
        <v>29</v>
      </c>
      <c r="E3">
        <v>223</v>
      </c>
      <c r="F3">
        <v>4500</v>
      </c>
      <c r="G3">
        <f>E3/(F3/C3)</f>
        <v>1.736922222222222</v>
      </c>
      <c r="H3">
        <v>0.89871611979999999</v>
      </c>
      <c r="I3" t="s">
        <v>42</v>
      </c>
      <c r="K3">
        <f t="shared" ref="K3" si="0">H3*G3</f>
        <v>1.5609999999499486</v>
      </c>
      <c r="L3">
        <f t="shared" ref="L3" si="1">H3*C3</f>
        <v>31.499999998989995</v>
      </c>
    </row>
  </sheetData>
  <hyperlinks>
    <hyperlink ref="D3" r:id="rId1" xr:uid="{04D227D3-33BE-CE4D-AAA8-540384E5773D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3D0F-CA0B-2F4B-8631-A3CACFE98353}">
  <dimension ref="A1:Z3"/>
  <sheetViews>
    <sheetView tabSelected="1" topLeftCell="H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2" t="s">
        <v>35</v>
      </c>
      <c r="B2" t="str">
        <f>'Step 2'!V2</f>
        <v>NC(CSC(C1=CC=CC=C1)C2=CC=CC=C2)=O</v>
      </c>
      <c r="C2">
        <v>257.35000000000002</v>
      </c>
      <c r="D2" t="s">
        <v>32</v>
      </c>
      <c r="E2" t="s">
        <v>32</v>
      </c>
      <c r="F2" t="s">
        <v>32</v>
      </c>
      <c r="G2">
        <v>0</v>
      </c>
      <c r="H2">
        <v>5.6000000000000001E-2</v>
      </c>
      <c r="I2" t="s">
        <v>44</v>
      </c>
      <c r="K2">
        <f>H2*G2</f>
        <v>0</v>
      </c>
      <c r="L2">
        <f>H2*C2</f>
        <v>14.411600000000002</v>
      </c>
      <c r="N2">
        <v>1.8333333332999999</v>
      </c>
      <c r="O2">
        <v>52.97</v>
      </c>
      <c r="P2">
        <v>0.73</v>
      </c>
      <c r="R2">
        <f>N2</f>
        <v>1.8333333332999999</v>
      </c>
      <c r="S2">
        <f>SUM(K2:K12)+N2*O2</f>
        <v>98.644511109290519</v>
      </c>
      <c r="T2">
        <f>SUM(L2:L12)</f>
        <v>16.645999999920203</v>
      </c>
      <c r="V2" t="s">
        <v>30</v>
      </c>
      <c r="W2">
        <v>273.35000000000002</v>
      </c>
      <c r="X2">
        <f>S2/Y2</f>
        <v>2413.026201303584</v>
      </c>
      <c r="Y2">
        <f>P2*MIN(H2:H6)</f>
        <v>4.088E-2</v>
      </c>
      <c r="Z2">
        <f>R2*S2*T2</f>
        <v>3010.4003084604592</v>
      </c>
    </row>
    <row r="3" spans="1:26" x14ac:dyDescent="0.2">
      <c r="A3" t="s">
        <v>37</v>
      </c>
      <c r="B3" t="s">
        <v>36</v>
      </c>
      <c r="C3">
        <v>34.01</v>
      </c>
      <c r="D3" s="1" t="s">
        <v>38</v>
      </c>
      <c r="E3">
        <v>379</v>
      </c>
      <c r="F3">
        <v>552.46153846159996</v>
      </c>
      <c r="G3">
        <f>E3/(F3/C3)</f>
        <v>23.331560846558251</v>
      </c>
      <c r="H3">
        <v>6.5698324020000004E-2</v>
      </c>
      <c r="I3" t="s">
        <v>45</v>
      </c>
      <c r="K3">
        <f t="shared" ref="K3" si="0">H3*G3</f>
        <v>1.5328444443895295</v>
      </c>
      <c r="L3">
        <f t="shared" ref="L3" si="1">H3*C3</f>
        <v>2.2343999999202002</v>
      </c>
    </row>
  </sheetData>
  <hyperlinks>
    <hyperlink ref="D3" r:id="rId1" xr:uid="{245488B8-15DC-3348-ABAB-2052CB2FD44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2020-11-24T22:51:55Z</dcterms:created>
  <dcterms:modified xsi:type="dcterms:W3CDTF">2021-05-04T00:04:47Z</dcterms:modified>
</cp:coreProperties>
</file>