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eifrid/Dropbox (Aspuru-Guzik Lab)/Matter Lab/Data/Code/Chemical subway/RouteScore_preprint/modafinil/"/>
    </mc:Choice>
  </mc:AlternateContent>
  <xr:revisionPtr revIDLastSave="0" documentId="13_ncr:1_{FA6160A5-9735-684E-81A8-7394E37BA3D0}" xr6:coauthVersionLast="46" xr6:coauthVersionMax="46" xr10:uidLastSave="{00000000-0000-0000-0000-000000000000}"/>
  <bookViews>
    <workbookView xWindow="0" yWindow="460" windowWidth="21100" windowHeight="21940" xr2:uid="{4D4C0C1C-FEC3-6F43-95A7-CEBA03E99B0D}"/>
  </bookViews>
  <sheets>
    <sheet name="Step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L12" i="1"/>
  <c r="G12" i="1"/>
  <c r="L11" i="1"/>
  <c r="G11" i="1"/>
  <c r="K11" i="1" s="1"/>
  <c r="N2" i="1" l="1"/>
  <c r="L8" i="1" l="1"/>
  <c r="L9" i="1"/>
  <c r="L10" i="1"/>
  <c r="G10" i="1"/>
  <c r="K10" i="1" s="1"/>
  <c r="G9" i="1"/>
  <c r="K9" i="1" s="1"/>
  <c r="G8" i="1"/>
  <c r="K8" i="1" s="1"/>
  <c r="G7" i="1" l="1"/>
  <c r="K7" i="1" s="1"/>
  <c r="L4" i="1"/>
  <c r="L5" i="1"/>
  <c r="L6" i="1"/>
  <c r="L7" i="1"/>
  <c r="G6" i="1"/>
  <c r="K6" i="1" s="1"/>
  <c r="G5" i="1"/>
  <c r="K5" i="1" s="1"/>
  <c r="Y2" i="1"/>
  <c r="G4" i="1"/>
  <c r="K4" i="1" s="1"/>
  <c r="L3" i="1" l="1"/>
  <c r="G3" i="1" l="1"/>
  <c r="K3" i="1" s="1"/>
  <c r="R2" i="1"/>
  <c r="L2" i="1"/>
  <c r="T2" i="1" s="1"/>
  <c r="G2" i="1"/>
  <c r="K2" i="1" s="1"/>
  <c r="S2" i="1" l="1"/>
  <c r="X2" i="1" s="1"/>
  <c r="Z2" i="1" l="1"/>
</calcChain>
</file>

<file path=xl/sharedStrings.xml><?xml version="1.0" encoding="utf-8"?>
<sst xmlns="http://schemas.openxmlformats.org/spreadsheetml/2006/main" count="67" uniqueCount="67">
  <si>
    <t>Molecule</t>
  </si>
  <si>
    <t>SMILES</t>
  </si>
  <si>
    <t>MW</t>
  </si>
  <si>
    <t>buy CAD</t>
  </si>
  <si>
    <t>buy mass</t>
  </si>
  <si>
    <t>$/mol</t>
  </si>
  <si>
    <t>rxn moles</t>
  </si>
  <si>
    <t>n_i*C_i</t>
  </si>
  <si>
    <t>n_i*M_i</t>
  </si>
  <si>
    <t>t_H</t>
  </si>
  <si>
    <t>C_H</t>
  </si>
  <si>
    <t>Yield</t>
  </si>
  <si>
    <t>C_time</t>
  </si>
  <si>
    <t>C_money</t>
  </si>
  <si>
    <t>C_mass</t>
  </si>
  <si>
    <t>prod SMILES</t>
  </si>
  <si>
    <t>prod MW</t>
  </si>
  <si>
    <t>prod $/mol</t>
  </si>
  <si>
    <t>n_prod</t>
  </si>
  <si>
    <t>raw SS</t>
  </si>
  <si>
    <t>OC(C1=CC=CC=C1)C2=CC=CC=C2</t>
  </si>
  <si>
    <t>benzhydrol</t>
  </si>
  <si>
    <t>SCC(O)=O</t>
  </si>
  <si>
    <t>thioglycolic acid</t>
  </si>
  <si>
    <t>oxalyl chloride</t>
  </si>
  <si>
    <t>ClC(C(Cl)=O)=O</t>
  </si>
  <si>
    <t>sodium carbonate</t>
  </si>
  <si>
    <t>ammonium molybdate tetrahydrate</t>
  </si>
  <si>
    <t>OO</t>
  </si>
  <si>
    <t>O=S(CC(N)=O)C(C1=CC=CC=C1)C2=CC=CC=C2</t>
  </si>
  <si>
    <t>[NH4+].[NH4+].[NH4+].[NH4+].[NH4+].[NH4+].[O-][Mo](=O)(=O)[O-].[O-][Mo](=O)(=O)[O-].[O-][Mo](=O)(=O)[O-]</t>
  </si>
  <si>
    <t>[Na+].[Na+].[O-]C([O-])=O</t>
  </si>
  <si>
    <t>Vendor</t>
  </si>
  <si>
    <t>rxn qty</t>
  </si>
  <si>
    <t>https://www.sigmaaldrich.com/catalog/product/aldrich/b4856?lang=en&amp;region=CA&amp;cm_sp=Insite-_-caSrpResults_srpRecs_srpModel_benzhydrol-_-srpRecs3-3</t>
  </si>
  <si>
    <t>https://www.sigmaaldrich.com/catalog/product/mm/822336?lang=en&amp;region=CA</t>
  </si>
  <si>
    <t>dimethylformamide</t>
  </si>
  <si>
    <t>[H]C(=O)N(C)C</t>
  </si>
  <si>
    <t>https://www.sigmaaldrich.com/catalog/product/sigald/d158550?lang=en&amp;region=CA</t>
  </si>
  <si>
    <t>https://www.sigmaaldrich.com/catalog/product/aldrich/221015?lang=en&amp;region=CA</t>
  </si>
  <si>
    <t>https://www.sigmaaldrich.com/catalog/product/sigald/30501?lang=en&amp;region=CA&amp;cm_sp=Insite-_-caContent_prodMerch_gruCrossEntropy-_-prodMerch10-4</t>
  </si>
  <si>
    <t xml:space="preserve">[NH4+].[OH-] </t>
  </si>
  <si>
    <t>25% ammonia solution</t>
  </si>
  <si>
    <t>https://www.sigmaaldrich.com/catalog/product/sigald/223530?lang=en&amp;region=CA</t>
  </si>
  <si>
    <t>https://www.sigmaaldrich.com/catalog/product/sigald/a7302?lang=en&amp;region=CA</t>
  </si>
  <si>
    <t>50% hydrogen peroxide</t>
  </si>
  <si>
    <t>https://www.sigmaaldrich.com/catalog/product/sigald/516813?lang=en&amp;region=CA</t>
  </si>
  <si>
    <t>0.92 g</t>
  </si>
  <si>
    <t>0.38 mL</t>
  </si>
  <si>
    <t>methane sulfonic acid</t>
  </si>
  <si>
    <t>O=S(=O)(O)C</t>
  </si>
  <si>
    <t>12 uL</t>
  </si>
  <si>
    <t>https://www.sigmaaldrich.com/catalog/product/sial/471356?lang=en&amp;region=CA</t>
  </si>
  <si>
    <t>1 drop (50 uL)</t>
  </si>
  <si>
    <t>0.797 mL</t>
  </si>
  <si>
    <t>5.5 mL</t>
  </si>
  <si>
    <t>48 uL</t>
  </si>
  <si>
    <t>22 mg</t>
  </si>
  <si>
    <t>0.48 mL</t>
  </si>
  <si>
    <t>sodium hydroxide 50%</t>
  </si>
  <si>
    <t>[Na+].[OH-]</t>
  </si>
  <si>
    <t>https://www.sigmaaldrich.com/catalog/product/sigald/06203?lang=en&amp;region=CA</t>
  </si>
  <si>
    <t>4 mL</t>
  </si>
  <si>
    <t>4M HCl (aq)</t>
  </si>
  <si>
    <t>[H+].[Cl-]</t>
  </si>
  <si>
    <t>https://www.sigmaaldrich.com/catalog/product/sigald/320331?lang=en&amp;region=CA</t>
  </si>
  <si>
    <t>4.5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</si>
</sst>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igmaaldrich.com/catalog/product/sigald/223530?lang=en&amp;region=CA" TargetMode="External"/><Relationship Id="rId3" Type="http://schemas.openxmlformats.org/officeDocument/2006/relationships/hyperlink" Target="https://www.sigmaaldrich.com/catalog/product/sial/471356?lang=en&amp;region=CA" TargetMode="External"/><Relationship Id="rId7" Type="http://schemas.openxmlformats.org/officeDocument/2006/relationships/hyperlink" Target="https://www.sigmaaldrich.com/catalog/product/sigald/516813?lang=en&amp;region=CA" TargetMode="External"/><Relationship Id="rId2" Type="http://schemas.openxmlformats.org/officeDocument/2006/relationships/hyperlink" Target="https://www.sigmaaldrich.com/catalog/product/mm/822336?lang=en&amp;region=CA" TargetMode="External"/><Relationship Id="rId1" Type="http://schemas.openxmlformats.org/officeDocument/2006/relationships/hyperlink" Target="https://www.sigmaaldrich.com/catalog/product/aldrich/b4856?lang=en&amp;region=CA&amp;cm_sp=Insite-_-caSrpResults_srpRecs_srpModel_benzhydrol-_-srpRecs3-3" TargetMode="External"/><Relationship Id="rId6" Type="http://schemas.openxmlformats.org/officeDocument/2006/relationships/hyperlink" Target="https://www.sigmaaldrich.com/catalog/product/sigald/30501?lang=en&amp;region=CA&amp;cm_sp=Insite-_-caContent_prodMerch_gruCrossEntropy-_-prodMerch10-4" TargetMode="External"/><Relationship Id="rId5" Type="http://schemas.openxmlformats.org/officeDocument/2006/relationships/hyperlink" Target="https://www.sigmaaldrich.com/catalog/product/aldrich/221015?lang=en&amp;region=CA" TargetMode="External"/><Relationship Id="rId10" Type="http://schemas.openxmlformats.org/officeDocument/2006/relationships/hyperlink" Target="https://www.sigmaaldrich.com/catalog/product/sigald/06203?lang=en&amp;region=CA" TargetMode="External"/><Relationship Id="rId4" Type="http://schemas.openxmlformats.org/officeDocument/2006/relationships/hyperlink" Target="https://www.sigmaaldrich.com/catalog/product/sigald/d158550?lang=en&amp;region=CA" TargetMode="External"/><Relationship Id="rId9" Type="http://schemas.openxmlformats.org/officeDocument/2006/relationships/hyperlink" Target="https://www.sigmaaldrich.com/catalog/product/sigald/a7302?lang=en&amp;region=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93B4B-B9C6-904E-88F9-C3926EA83C8F}">
  <dimension ref="A1:Z12"/>
  <sheetViews>
    <sheetView tabSelected="1" topLeftCell="N1" zoomScale="111" zoomScaleNormal="111" workbookViewId="0">
      <selection activeCell="W10" sqref="W10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32</v>
      </c>
      <c r="E1" t="s">
        <v>3</v>
      </c>
      <c r="F1" t="s">
        <v>4</v>
      </c>
      <c r="G1" t="s">
        <v>5</v>
      </c>
      <c r="H1" t="s">
        <v>6</v>
      </c>
      <c r="I1" t="s">
        <v>33</v>
      </c>
      <c r="K1" t="s">
        <v>7</v>
      </c>
      <c r="L1" t="s">
        <v>8</v>
      </c>
      <c r="N1" t="s">
        <v>9</v>
      </c>
      <c r="O1" t="s">
        <v>10</v>
      </c>
      <c r="P1" t="s">
        <v>11</v>
      </c>
      <c r="R1" t="s">
        <v>12</v>
      </c>
      <c r="S1" t="s">
        <v>13</v>
      </c>
      <c r="T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</row>
    <row r="2" spans="1:26" x14ac:dyDescent="0.2">
      <c r="A2" t="s">
        <v>21</v>
      </c>
      <c r="B2" t="s">
        <v>20</v>
      </c>
      <c r="C2">
        <v>184.23</v>
      </c>
      <c r="D2" s="2" t="s">
        <v>34</v>
      </c>
      <c r="E2">
        <v>170</v>
      </c>
      <c r="F2">
        <v>500</v>
      </c>
      <c r="G2">
        <f>E2/(F2/C2)</f>
        <v>62.638199999999998</v>
      </c>
      <c r="H2">
        <v>5.0000000000000001E-3</v>
      </c>
      <c r="I2" t="s">
        <v>47</v>
      </c>
      <c r="K2">
        <f>H2*G2</f>
        <v>0.313191</v>
      </c>
      <c r="L2">
        <f>H2*C2</f>
        <v>0.92114999999999991</v>
      </c>
      <c r="N2">
        <f>2.0833333333+1.5+2.5</f>
        <v>6.0833333333000006</v>
      </c>
      <c r="O2">
        <v>52.97</v>
      </c>
      <c r="P2">
        <v>0.6</v>
      </c>
      <c r="R2">
        <f>N2</f>
        <v>6.0833333333000006</v>
      </c>
      <c r="S2">
        <f>SUM(K2:K12)+N2*O2</f>
        <v>326.4429404987464</v>
      </c>
      <c r="T2">
        <f>SUM(L2:L12)</f>
        <v>9.9878004519999983</v>
      </c>
      <c r="V2" t="s">
        <v>29</v>
      </c>
      <c r="W2">
        <v>273.35000000000002</v>
      </c>
      <c r="X2">
        <f>S2/Y2</f>
        <v>108814.31349958213</v>
      </c>
      <c r="Y2">
        <f>P2*MIN(H2)</f>
        <v>3.0000000000000001E-3</v>
      </c>
      <c r="Z2">
        <f>R2*S2*T2</f>
        <v>19834.385604273648</v>
      </c>
    </row>
    <row r="3" spans="1:26" x14ac:dyDescent="0.2">
      <c r="A3" t="s">
        <v>23</v>
      </c>
      <c r="B3" t="s">
        <v>22</v>
      </c>
      <c r="C3">
        <v>92.12</v>
      </c>
      <c r="D3" s="2" t="s">
        <v>35</v>
      </c>
      <c r="E3">
        <v>72.2</v>
      </c>
      <c r="F3">
        <v>1326</v>
      </c>
      <c r="G3">
        <f>E3/(F3/C3)</f>
        <v>5.0158853695324286</v>
      </c>
      <c r="H3">
        <v>5.4000000000000003E-3</v>
      </c>
      <c r="I3" t="s">
        <v>48</v>
      </c>
      <c r="K3">
        <f>H3*G3</f>
        <v>2.7085780995475116E-2</v>
      </c>
      <c r="L3">
        <f>H3*C3</f>
        <v>0.49744800000000006</v>
      </c>
    </row>
    <row r="4" spans="1:26" x14ac:dyDescent="0.2">
      <c r="A4" t="s">
        <v>49</v>
      </c>
      <c r="B4" s="1" t="s">
        <v>50</v>
      </c>
      <c r="C4">
        <v>96.1</v>
      </c>
      <c r="D4" s="2" t="s">
        <v>52</v>
      </c>
      <c r="E4">
        <v>612</v>
      </c>
      <c r="F4">
        <v>7405</v>
      </c>
      <c r="G4">
        <f>E4/(F4/C4)</f>
        <v>7.9423632680621203</v>
      </c>
      <c r="H4">
        <v>1.8000000000000001E-4</v>
      </c>
      <c r="I4" t="s">
        <v>51</v>
      </c>
      <c r="K4">
        <f t="shared" ref="K4:K7" si="0">H4*G4</f>
        <v>1.4296253882511818E-3</v>
      </c>
      <c r="L4">
        <f t="shared" ref="L4:L7" si="1">H4*C4</f>
        <v>1.7298000000000001E-2</v>
      </c>
    </row>
    <row r="5" spans="1:26" x14ac:dyDescent="0.2">
      <c r="A5" t="s">
        <v>36</v>
      </c>
      <c r="B5" t="s">
        <v>37</v>
      </c>
      <c r="C5">
        <v>73.09</v>
      </c>
      <c r="D5" s="2" t="s">
        <v>38</v>
      </c>
      <c r="E5">
        <v>979</v>
      </c>
      <c r="F5">
        <v>16992</v>
      </c>
      <c r="G5">
        <f>E5/(F5/C5)</f>
        <v>4.2111058145009412</v>
      </c>
      <c r="H5">
        <v>4.7750000000000001E-2</v>
      </c>
      <c r="I5" t="s">
        <v>53</v>
      </c>
      <c r="K5">
        <f t="shared" si="0"/>
        <v>0.20108030264241994</v>
      </c>
      <c r="L5">
        <f t="shared" si="1"/>
        <v>3.4900475000000002</v>
      </c>
    </row>
    <row r="6" spans="1:26" x14ac:dyDescent="0.2">
      <c r="A6" t="s">
        <v>24</v>
      </c>
      <c r="B6" t="s">
        <v>25</v>
      </c>
      <c r="C6">
        <v>126.93</v>
      </c>
      <c r="D6" s="2" t="s">
        <v>39</v>
      </c>
      <c r="E6">
        <v>255</v>
      </c>
      <c r="F6">
        <v>100</v>
      </c>
      <c r="G6">
        <f t="shared" ref="G6" si="2">E6/(F6/C6)</f>
        <v>323.67149999999998</v>
      </c>
      <c r="H6">
        <v>9.2999999999999992E-3</v>
      </c>
      <c r="I6" t="s">
        <v>54</v>
      </c>
      <c r="K6">
        <f t="shared" si="0"/>
        <v>3.0101449499999995</v>
      </c>
      <c r="L6">
        <f t="shared" si="1"/>
        <v>1.1804489999999999</v>
      </c>
    </row>
    <row r="7" spans="1:26" x14ac:dyDescent="0.2">
      <c r="A7" t="s">
        <v>42</v>
      </c>
      <c r="B7" t="s">
        <v>41</v>
      </c>
      <c r="C7">
        <v>35.049999999999997</v>
      </c>
      <c r="D7" s="2" t="s">
        <v>40</v>
      </c>
      <c r="E7">
        <v>736</v>
      </c>
      <c r="F7">
        <v>3600</v>
      </c>
      <c r="G7">
        <f>E7/(F7/C7)</f>
        <v>7.1657777777777767</v>
      </c>
      <c r="H7">
        <v>7.2599999999999998E-2</v>
      </c>
      <c r="I7" t="s">
        <v>55</v>
      </c>
      <c r="K7">
        <f t="shared" si="0"/>
        <v>0.52023546666666654</v>
      </c>
      <c r="L7">
        <f t="shared" si="1"/>
        <v>2.5446299999999997</v>
      </c>
    </row>
    <row r="8" spans="1:26" x14ac:dyDescent="0.2">
      <c r="A8" t="s">
        <v>26</v>
      </c>
      <c r="B8" s="1" t="s">
        <v>31</v>
      </c>
      <c r="C8">
        <v>105.99</v>
      </c>
      <c r="D8" s="2" t="s">
        <v>43</v>
      </c>
      <c r="E8">
        <v>359</v>
      </c>
      <c r="F8">
        <v>2500</v>
      </c>
      <c r="G8">
        <f>E8/(F8/C8)</f>
        <v>15.220163999999999</v>
      </c>
      <c r="H8">
        <v>2.03E-4</v>
      </c>
      <c r="I8" t="s">
        <v>57</v>
      </c>
      <c r="K8">
        <f t="shared" ref="K8:K12" si="3">H8*G8</f>
        <v>3.0896932919999998E-3</v>
      </c>
      <c r="L8">
        <f t="shared" ref="L8:L12" si="4">H8*C8</f>
        <v>2.1515969999999999E-2</v>
      </c>
    </row>
    <row r="9" spans="1:26" x14ac:dyDescent="0.2">
      <c r="A9" s="1" t="s">
        <v>27</v>
      </c>
      <c r="B9" s="1" t="s">
        <v>30</v>
      </c>
      <c r="C9">
        <v>1235.8599999999999</v>
      </c>
      <c r="D9" s="2" t="s">
        <v>44</v>
      </c>
      <c r="E9">
        <v>1190</v>
      </c>
      <c r="F9">
        <v>2500</v>
      </c>
      <c r="G9">
        <f t="shared" ref="G9:G10" si="5">E9/(F9/C9)</f>
        <v>588.26935999999989</v>
      </c>
      <c r="H9">
        <v>8.6999999999999997E-6</v>
      </c>
      <c r="I9" t="s">
        <v>56</v>
      </c>
      <c r="K9">
        <f t="shared" si="3"/>
        <v>5.1179434319999989E-3</v>
      </c>
      <c r="L9">
        <f t="shared" si="4"/>
        <v>1.0751981999999998E-2</v>
      </c>
    </row>
    <row r="10" spans="1:26" x14ac:dyDescent="0.2">
      <c r="A10" t="s">
        <v>45</v>
      </c>
      <c r="B10" t="s">
        <v>28</v>
      </c>
      <c r="C10">
        <v>34.01</v>
      </c>
      <c r="D10" s="2" t="s">
        <v>46</v>
      </c>
      <c r="E10">
        <v>379</v>
      </c>
      <c r="F10">
        <v>1596</v>
      </c>
      <c r="G10">
        <f t="shared" si="5"/>
        <v>8.0763095238095222</v>
      </c>
      <c r="H10">
        <v>8.2000000000000007E-3</v>
      </c>
      <c r="I10" t="s">
        <v>58</v>
      </c>
      <c r="K10">
        <f t="shared" si="3"/>
        <v>6.6225738095238088E-2</v>
      </c>
      <c r="L10">
        <f t="shared" si="4"/>
        <v>0.27888200000000002</v>
      </c>
    </row>
    <row r="11" spans="1:26" x14ac:dyDescent="0.2">
      <c r="A11" t="s">
        <v>59</v>
      </c>
      <c r="B11" t="s">
        <v>60</v>
      </c>
      <c r="C11">
        <v>40</v>
      </c>
      <c r="D11" s="2" t="s">
        <v>61</v>
      </c>
      <c r="E11">
        <v>13900</v>
      </c>
      <c r="F11">
        <v>288000</v>
      </c>
      <c r="G11">
        <f>E11/(F11/C11)</f>
        <v>1.9305555555555556</v>
      </c>
      <c r="H11">
        <v>2.4E-2</v>
      </c>
      <c r="I11" t="s">
        <v>62</v>
      </c>
      <c r="K11">
        <f t="shared" si="3"/>
        <v>4.6333333333333337E-2</v>
      </c>
      <c r="L11">
        <f t="shared" si="4"/>
        <v>0.96</v>
      </c>
    </row>
    <row r="12" spans="1:26" x14ac:dyDescent="0.2">
      <c r="A12" t="s">
        <v>63</v>
      </c>
      <c r="B12" t="s">
        <v>64</v>
      </c>
      <c r="C12">
        <v>36.46</v>
      </c>
      <c r="D12" t="s">
        <v>65</v>
      </c>
      <c r="E12">
        <v>742</v>
      </c>
      <c r="F12">
        <v>3281.4</v>
      </c>
      <c r="G12">
        <f>E12/(F12/C12)</f>
        <v>8.2444444444444436</v>
      </c>
      <c r="H12">
        <v>1.8E-3</v>
      </c>
      <c r="I12" t="s">
        <v>66</v>
      </c>
      <c r="K12">
        <f t="shared" si="3"/>
        <v>1.4839999999999997E-2</v>
      </c>
      <c r="L12">
        <f t="shared" si="4"/>
        <v>6.5628000000000006E-2</v>
      </c>
    </row>
  </sheetData>
  <hyperlinks>
    <hyperlink ref="D2" r:id="rId1" xr:uid="{FFD7AAA8-0A24-9C43-88DF-D6541FF83C42}"/>
    <hyperlink ref="D3" r:id="rId2" xr:uid="{5E874DC9-80C0-0546-AB46-B021C879F749}"/>
    <hyperlink ref="D4" r:id="rId3" xr:uid="{57EE91F0-3B39-1948-A94B-67F63FE98102}"/>
    <hyperlink ref="D5" r:id="rId4" xr:uid="{660E8334-D952-284E-BA13-D2F5C42F18B4}"/>
    <hyperlink ref="D6" r:id="rId5" xr:uid="{2A45CCCC-092D-F943-A47B-33DFFE625FF1}"/>
    <hyperlink ref="D7" r:id="rId6" xr:uid="{05F200A6-A2A6-0544-9B1C-5218AF6668EA}"/>
    <hyperlink ref="D10" r:id="rId7" xr:uid="{C698109A-F938-AA4D-A6A2-453B44551730}"/>
    <hyperlink ref="D8" r:id="rId8" xr:uid="{21C6AD4C-D9B2-2F43-A8F7-CE81D5F4FA06}"/>
    <hyperlink ref="D9" r:id="rId9" xr:uid="{0C0A4FDF-86B5-9E4E-9816-33386B377950}"/>
    <hyperlink ref="D11" r:id="rId10" xr:uid="{266182E4-AB16-9344-AE86-7C473CAD6C7A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Seifrid</dc:creator>
  <cp:lastModifiedBy>Martin Seifrid</cp:lastModifiedBy>
  <dcterms:created xsi:type="dcterms:W3CDTF">2020-11-23T19:17:24Z</dcterms:created>
  <dcterms:modified xsi:type="dcterms:W3CDTF">2021-05-04T00:02:43Z</dcterms:modified>
</cp:coreProperties>
</file>