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Subway_Maps/_Modafinil/"/>
    </mc:Choice>
  </mc:AlternateContent>
  <xr:revisionPtr revIDLastSave="0" documentId="13_ncr:1_{56DB0DCD-0636-9844-B00D-FC3C687486D8}" xr6:coauthVersionLast="47" xr6:coauthVersionMax="47" xr10:uidLastSave="{00000000-0000-0000-0000-000000000000}"/>
  <bookViews>
    <workbookView xWindow="0" yWindow="460" windowWidth="35840" windowHeight="21940" activeTab="2" xr2:uid="{452BDC74-8E04-244A-8FD4-DEB31974EB7F}"/>
  </bookViews>
  <sheets>
    <sheet name="Step 1" sheetId="1" r:id="rId1"/>
    <sheet name="Step 2" sheetId="2" r:id="rId2"/>
    <sheet name="Step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B2" i="2"/>
  <c r="B2" i="4"/>
  <c r="R2" i="2"/>
  <c r="Y2" i="4" l="1"/>
  <c r="Y2" i="2"/>
  <c r="Y2" i="1"/>
  <c r="G3" i="4"/>
  <c r="R2" i="4"/>
  <c r="L2" i="4"/>
  <c r="T2" i="4" s="1"/>
  <c r="T2" i="2"/>
  <c r="L3" i="2"/>
  <c r="L4" i="2"/>
  <c r="L2" i="2"/>
  <c r="L3" i="1"/>
  <c r="L2" i="1"/>
  <c r="T2" i="1" s="1"/>
  <c r="G4" i="2" l="1"/>
  <c r="K4" i="2" s="1"/>
  <c r="G3" i="2"/>
  <c r="K3" i="2" s="1"/>
  <c r="R2" i="1"/>
  <c r="G3" i="1"/>
  <c r="K3" i="1" s="1"/>
  <c r="G2" i="1"/>
  <c r="K2" i="1" s="1"/>
  <c r="S2" i="1" l="1"/>
  <c r="X2" i="1" s="1"/>
  <c r="K2" i="2" s="1"/>
  <c r="S2" i="2" s="1"/>
  <c r="X2" i="2" s="1"/>
  <c r="K2" i="4" s="1"/>
  <c r="S2" i="4" s="1"/>
  <c r="X2" i="4" s="1"/>
  <c r="Z2" i="4"/>
  <c r="Z2" i="2" l="1"/>
  <c r="Z2" i="1"/>
</calcChain>
</file>

<file path=xl/sharedStrings.xml><?xml version="1.0" encoding="utf-8"?>
<sst xmlns="http://schemas.openxmlformats.org/spreadsheetml/2006/main" count="99" uniqueCount="50">
  <si>
    <t>Molecule</t>
  </si>
  <si>
    <t>MW</t>
  </si>
  <si>
    <t>SMILES</t>
  </si>
  <si>
    <t>$/mol</t>
  </si>
  <si>
    <t>benzhydryl bromide</t>
  </si>
  <si>
    <t>Na mercaptoacetate</t>
  </si>
  <si>
    <t>Yield</t>
  </si>
  <si>
    <t>BrC(C1=CC=CC=C1)C2=CC=CC=C2</t>
  </si>
  <si>
    <t>OC(CSC(C1=CC=CC=C1)C2=CC=CC=C2)=O</t>
  </si>
  <si>
    <t>rxn moles</t>
  </si>
  <si>
    <t>buy CAD</t>
  </si>
  <si>
    <t>buy mass</t>
  </si>
  <si>
    <t>C_H</t>
  </si>
  <si>
    <t>t_H</t>
  </si>
  <si>
    <t>C_money</t>
  </si>
  <si>
    <t>C_mass</t>
  </si>
  <si>
    <t>C_time</t>
  </si>
  <si>
    <t>prod SMILES</t>
  </si>
  <si>
    <t>prod MW</t>
  </si>
  <si>
    <t>diphenylmethyl thioacetic acid</t>
  </si>
  <si>
    <t>thionyl chloride</t>
  </si>
  <si>
    <t>ammonium hydroxide</t>
  </si>
  <si>
    <t>ClS(Cl)=O</t>
  </si>
  <si>
    <t>[NH4+].[OH-]</t>
  </si>
  <si>
    <t>NC(CSC(C1=CC=CC=C1)C2=CC=CC=C2)=O</t>
  </si>
  <si>
    <t>prod $/mol</t>
  </si>
  <si>
    <t>–</t>
  </si>
  <si>
    <t>n_i*C_i</t>
  </si>
  <si>
    <t>n_i*M_i</t>
  </si>
  <si>
    <t>diphenylthiacetamide</t>
  </si>
  <si>
    <t>hydrogen peroxide</t>
  </si>
  <si>
    <t>OO</t>
  </si>
  <si>
    <t>O=S(CC(N)=O)C(C1=CC=CC=C1)C2=CC=CC=C2</t>
  </si>
  <si>
    <t>n_prod</t>
  </si>
  <si>
    <t>raw SS</t>
  </si>
  <si>
    <t>[Na+].SCC([O-])=O</t>
  </si>
  <si>
    <t>Vendor</t>
  </si>
  <si>
    <t>https://www.sigmaaldrich.com/catalog/product/aldrich/b65403?lang=en&amp;region=CA</t>
  </si>
  <si>
    <t>rxn qty</t>
  </si>
  <si>
    <t>14.78 g</t>
  </si>
  <si>
    <t>6.59 g</t>
  </si>
  <si>
    <t>https://www.sigmaaldrich.com/catalog/product/sigma/t0632?lang=en&amp;region=CA&amp;cm_sp=Insite-_-caSrpResults_srpRecs_srpModel_sodium%20mercaptoacetate-_-srpRecs3-1</t>
  </si>
  <si>
    <t>19.5 g</t>
  </si>
  <si>
    <t>19.5 mL</t>
  </si>
  <si>
    <t>40 mL</t>
  </si>
  <si>
    <t>https://www.sigmaaldrich.com/catalog/product/sial/320536?lang=en&amp;region=CA</t>
  </si>
  <si>
    <t>https://www.sigmaaldrich.com/catalog/product/sigald/221228?lang=en&amp;region=CA</t>
  </si>
  <si>
    <t>3.46 g</t>
  </si>
  <si>
    <t>1.34 mL</t>
  </si>
  <si>
    <t>https://www.sigmaaldrich.com/catalog/product/sigma/h1009?lang=en&amp;region=CA&amp;cm_sp=Insite-_-caSrpResults_srpRecs_srpModel_hydrogen%20peroxide-_-srpRecs3-2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</si>
</sst>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sigma/t0632?lang=en&amp;region=CA&amp;cm_sp=Insite-_-caSrpResults_srpRecs_srpModel_sodium%20mercaptoacetate-_-srpRecs3-1" TargetMode="External"/><Relationship Id="rId1" Type="http://schemas.openxmlformats.org/officeDocument/2006/relationships/hyperlink" Target="https://www.sigmaaldrich.com/catalog/product/aldrich/b65403?lang=en&amp;region=C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sigald/221228?lang=en&amp;region=CA" TargetMode="External"/><Relationship Id="rId1" Type="http://schemas.openxmlformats.org/officeDocument/2006/relationships/hyperlink" Target="https://www.sigmaaldrich.com/catalog/product/sial/320536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ma/h1009?lang=en&amp;region=CA&amp;cm_sp=Insite-_-caSrpResults_srpRecs_srpModel_hydrogen%20peroxide-_-srpRecs3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C0B3-C972-1249-ACD8-05DFA8EA3DB3}">
  <dimension ref="A1:Z3"/>
  <sheetViews>
    <sheetView workbookViewId="0">
      <selection activeCell="AH13" sqref="AH13"/>
    </sheetView>
  </sheetViews>
  <sheetFormatPr baseColWidth="10" defaultRowHeight="16" x14ac:dyDescent="0.2"/>
  <cols>
    <col min="1" max="1" width="19.1640625" customWidth="1"/>
    <col min="17" max="17" width="16" customWidth="1"/>
  </cols>
  <sheetData>
    <row r="1" spans="1:26" x14ac:dyDescent="0.2">
      <c r="A1" t="s">
        <v>0</v>
      </c>
      <c r="B1" t="s">
        <v>2</v>
      </c>
      <c r="C1" t="s">
        <v>1</v>
      </c>
      <c r="D1" t="s">
        <v>36</v>
      </c>
      <c r="E1" t="s">
        <v>10</v>
      </c>
      <c r="F1" t="s">
        <v>11</v>
      </c>
      <c r="G1" t="s">
        <v>3</v>
      </c>
      <c r="H1" t="s">
        <v>9</v>
      </c>
      <c r="I1" t="s">
        <v>38</v>
      </c>
      <c r="K1" t="s">
        <v>27</v>
      </c>
      <c r="L1" t="s">
        <v>28</v>
      </c>
      <c r="N1" t="s">
        <v>13</v>
      </c>
      <c r="O1" t="s">
        <v>12</v>
      </c>
      <c r="P1" t="s">
        <v>6</v>
      </c>
      <c r="R1" t="s">
        <v>16</v>
      </c>
      <c r="S1" t="s">
        <v>14</v>
      </c>
      <c r="T1" t="s">
        <v>15</v>
      </c>
      <c r="V1" t="s">
        <v>17</v>
      </c>
      <c r="W1" t="s">
        <v>18</v>
      </c>
      <c r="X1" t="s">
        <v>25</v>
      </c>
      <c r="Y1" t="s">
        <v>33</v>
      </c>
      <c r="Z1" t="s">
        <v>34</v>
      </c>
    </row>
    <row r="2" spans="1:26" x14ac:dyDescent="0.2">
      <c r="A2" t="s">
        <v>4</v>
      </c>
      <c r="B2" t="s">
        <v>7</v>
      </c>
      <c r="C2">
        <v>247.14</v>
      </c>
      <c r="D2" s="1" t="s">
        <v>37</v>
      </c>
      <c r="E2">
        <v>147</v>
      </c>
      <c r="F2">
        <v>100</v>
      </c>
      <c r="G2">
        <f>E2/(F2/C2)</f>
        <v>363.29579999999999</v>
      </c>
      <c r="H2">
        <v>5.8999999999999997E-2</v>
      </c>
      <c r="I2" t="s">
        <v>39</v>
      </c>
      <c r="K2">
        <f>H2*G2</f>
        <v>21.434452199999999</v>
      </c>
      <c r="L2">
        <f>H2*C2</f>
        <v>14.581259999999999</v>
      </c>
      <c r="N2">
        <v>2.75</v>
      </c>
      <c r="O2">
        <v>52.97</v>
      </c>
      <c r="P2">
        <v>0.46</v>
      </c>
      <c r="R2">
        <f>N2</f>
        <v>2.75</v>
      </c>
      <c r="S2">
        <f>SUM(K2:K5)+N2*O2</f>
        <v>171.56234939999999</v>
      </c>
      <c r="T2">
        <f>SUM(L2:L5)</f>
        <v>21.199059999999999</v>
      </c>
      <c r="V2" t="s">
        <v>8</v>
      </c>
      <c r="W2">
        <v>258.33999999999997</v>
      </c>
      <c r="X2">
        <f>S2/Y2</f>
        <v>6430.372916041978</v>
      </c>
      <c r="Y2">
        <f>P2*MIN(H2:H6)</f>
        <v>2.6680000000000002E-2</v>
      </c>
      <c r="Z2">
        <f>R2*S2*T2</f>
        <v>10001.6414813468</v>
      </c>
    </row>
    <row r="3" spans="1:26" x14ac:dyDescent="0.2">
      <c r="A3" t="s">
        <v>5</v>
      </c>
      <c r="B3" t="s">
        <v>35</v>
      </c>
      <c r="C3">
        <v>114.1</v>
      </c>
      <c r="D3" s="1" t="s">
        <v>41</v>
      </c>
      <c r="E3">
        <v>337</v>
      </c>
      <c r="F3">
        <v>500</v>
      </c>
      <c r="G3">
        <f t="shared" ref="G3" si="0">E3/(F3/C3)</f>
        <v>76.903399999999991</v>
      </c>
      <c r="H3">
        <v>5.8000000000000003E-2</v>
      </c>
      <c r="I3" t="s">
        <v>40</v>
      </c>
      <c r="K3">
        <f>H3*G3</f>
        <v>4.4603972000000001</v>
      </c>
      <c r="L3">
        <f>H3*C3</f>
        <v>6.6177999999999999</v>
      </c>
    </row>
  </sheetData>
  <hyperlinks>
    <hyperlink ref="D2" r:id="rId1" xr:uid="{06DD5ACF-31E7-834F-89AA-5D937648677E}"/>
    <hyperlink ref="D3" r:id="rId2" xr:uid="{3EE60936-3FEA-9B42-BA56-7C0E1DBD9F6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DB5A-1F5A-354A-B6EC-6D929282CEEA}">
  <dimension ref="A1:Z4"/>
  <sheetViews>
    <sheetView workbookViewId="0">
      <selection activeCell="Z1" sqref="Z1:Z1048576"/>
    </sheetView>
  </sheetViews>
  <sheetFormatPr baseColWidth="10" defaultRowHeight="16" x14ac:dyDescent="0.2"/>
  <cols>
    <col min="1" max="1" width="19.1640625" customWidth="1"/>
  </cols>
  <sheetData>
    <row r="1" spans="1:26" x14ac:dyDescent="0.2">
      <c r="A1" t="s">
        <v>0</v>
      </c>
      <c r="B1" t="s">
        <v>2</v>
      </c>
      <c r="C1" t="s">
        <v>1</v>
      </c>
      <c r="D1" t="s">
        <v>36</v>
      </c>
      <c r="E1" t="s">
        <v>10</v>
      </c>
      <c r="F1" t="s">
        <v>11</v>
      </c>
      <c r="G1" t="s">
        <v>3</v>
      </c>
      <c r="H1" t="s">
        <v>9</v>
      </c>
      <c r="I1" t="s">
        <v>38</v>
      </c>
      <c r="K1" t="s">
        <v>27</v>
      </c>
      <c r="L1" t="s">
        <v>28</v>
      </c>
      <c r="N1" t="s">
        <v>13</v>
      </c>
      <c r="O1" t="s">
        <v>12</v>
      </c>
      <c r="P1" t="s">
        <v>6</v>
      </c>
      <c r="R1" t="s">
        <v>16</v>
      </c>
      <c r="S1" t="s">
        <v>14</v>
      </c>
      <c r="T1" t="s">
        <v>15</v>
      </c>
      <c r="V1" t="s">
        <v>17</v>
      </c>
      <c r="W1" t="s">
        <v>18</v>
      </c>
      <c r="X1" t="s">
        <v>25</v>
      </c>
      <c r="Y1" t="s">
        <v>33</v>
      </c>
      <c r="Z1" t="s">
        <v>34</v>
      </c>
    </row>
    <row r="2" spans="1:26" x14ac:dyDescent="0.2">
      <c r="A2" t="s">
        <v>19</v>
      </c>
      <c r="B2" t="str">
        <f>'Step 1'!V2</f>
        <v>OC(CSC(C1=CC=CC=C1)C2=CC=CC=C2)=O</v>
      </c>
      <c r="C2">
        <v>258.33999999999997</v>
      </c>
      <c r="D2" t="s">
        <v>26</v>
      </c>
      <c r="E2" t="s">
        <v>26</v>
      </c>
      <c r="F2" t="s">
        <v>26</v>
      </c>
      <c r="G2">
        <v>0</v>
      </c>
      <c r="H2">
        <v>7.5999999999999998E-2</v>
      </c>
      <c r="I2" t="s">
        <v>42</v>
      </c>
      <c r="K2">
        <f>H2*G2</f>
        <v>0</v>
      </c>
      <c r="L2">
        <f>H2*C2</f>
        <v>19.633839999999999</v>
      </c>
      <c r="N2">
        <v>3.0833333333000001</v>
      </c>
      <c r="O2">
        <v>52.97</v>
      </c>
      <c r="P2">
        <v>0.54</v>
      </c>
      <c r="R2">
        <f>N2</f>
        <v>3.0833333333000001</v>
      </c>
      <c r="S2">
        <f>SUM(K2:K4)+N2*O2</f>
        <v>167.00077832340637</v>
      </c>
      <c r="T2">
        <f>SUM(L2:L4)</f>
        <v>67.169309999999996</v>
      </c>
      <c r="V2" t="s">
        <v>24</v>
      </c>
      <c r="W2">
        <v>257.35000000000002</v>
      </c>
      <c r="X2">
        <f>S2/Y2</f>
        <v>4069.2197447223775</v>
      </c>
      <c r="Y2">
        <f>P2*MIN(H2:H6)</f>
        <v>4.104E-2</v>
      </c>
      <c r="Z2">
        <f>R2*S2*T2</f>
        <v>34586.758402085092</v>
      </c>
    </row>
    <row r="3" spans="1:26" x14ac:dyDescent="0.2">
      <c r="A3" t="s">
        <v>20</v>
      </c>
      <c r="B3" t="s">
        <v>22</v>
      </c>
      <c r="C3">
        <v>118.96</v>
      </c>
      <c r="D3" s="1" t="s">
        <v>45</v>
      </c>
      <c r="E3">
        <v>185</v>
      </c>
      <c r="F3">
        <v>1631</v>
      </c>
      <c r="G3">
        <f t="shared" ref="G3:G4" si="0">E3/(F3/C3)</f>
        <v>13.493316983445739</v>
      </c>
      <c r="H3">
        <v>9.7000000000000003E-2</v>
      </c>
      <c r="I3" t="s">
        <v>43</v>
      </c>
      <c r="K3">
        <f t="shared" ref="K3:K4" si="1">H3*G3</f>
        <v>1.3088517473942367</v>
      </c>
      <c r="L3">
        <f t="shared" ref="L3:L4" si="2">H3*C3</f>
        <v>11.53912</v>
      </c>
    </row>
    <row r="4" spans="1:26" x14ac:dyDescent="0.2">
      <c r="A4" t="s">
        <v>21</v>
      </c>
      <c r="B4" t="s">
        <v>23</v>
      </c>
      <c r="C4">
        <v>35.049999999999997</v>
      </c>
      <c r="D4" s="1" t="s">
        <v>46</v>
      </c>
      <c r="E4">
        <v>148</v>
      </c>
      <c r="F4">
        <v>2250</v>
      </c>
      <c r="G4">
        <f t="shared" si="0"/>
        <v>2.3055111111111106</v>
      </c>
      <c r="H4">
        <v>1.0269999999999999</v>
      </c>
      <c r="I4" t="s">
        <v>44</v>
      </c>
      <c r="K4">
        <f t="shared" si="1"/>
        <v>2.3677599111111105</v>
      </c>
      <c r="L4">
        <f t="shared" si="2"/>
        <v>35.996349999999993</v>
      </c>
    </row>
  </sheetData>
  <hyperlinks>
    <hyperlink ref="D3" r:id="rId1" xr:uid="{3040A121-A2A3-4E45-9F80-FD6EE859C968}"/>
    <hyperlink ref="D4" r:id="rId2" xr:uid="{C92C7DBD-B5F6-3F4C-B760-7EE62E7ADA4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23E-52E7-FA4F-A5A5-ABFC7A2E6BDF}">
  <dimension ref="A1:Z3"/>
  <sheetViews>
    <sheetView tabSelected="1" zoomScale="130" zoomScaleNormal="130" workbookViewId="0">
      <selection activeCell="K5" sqref="K5"/>
    </sheetView>
  </sheetViews>
  <sheetFormatPr baseColWidth="10" defaultRowHeight="16" x14ac:dyDescent="0.2"/>
  <cols>
    <col min="1" max="1" width="19.1640625" customWidth="1"/>
  </cols>
  <sheetData>
    <row r="1" spans="1:26" x14ac:dyDescent="0.2">
      <c r="A1" t="s">
        <v>0</v>
      </c>
      <c r="B1" t="s">
        <v>2</v>
      </c>
      <c r="C1" t="s">
        <v>1</v>
      </c>
      <c r="D1" t="s">
        <v>36</v>
      </c>
      <c r="E1" t="s">
        <v>10</v>
      </c>
      <c r="F1" t="s">
        <v>11</v>
      </c>
      <c r="G1" t="s">
        <v>3</v>
      </c>
      <c r="H1" t="s">
        <v>9</v>
      </c>
      <c r="I1" t="s">
        <v>38</v>
      </c>
      <c r="K1" t="s">
        <v>27</v>
      </c>
      <c r="L1" t="s">
        <v>28</v>
      </c>
      <c r="N1" t="s">
        <v>13</v>
      </c>
      <c r="O1" t="s">
        <v>12</v>
      </c>
      <c r="P1" t="s">
        <v>6</v>
      </c>
      <c r="R1" t="s">
        <v>16</v>
      </c>
      <c r="S1" t="s">
        <v>14</v>
      </c>
      <c r="T1" t="s">
        <v>15</v>
      </c>
      <c r="V1" t="s">
        <v>17</v>
      </c>
      <c r="W1" t="s">
        <v>18</v>
      </c>
      <c r="X1" t="s">
        <v>25</v>
      </c>
      <c r="Y1" t="s">
        <v>33</v>
      </c>
      <c r="Z1" t="s">
        <v>34</v>
      </c>
    </row>
    <row r="2" spans="1:26" x14ac:dyDescent="0.2">
      <c r="A2" t="s">
        <v>29</v>
      </c>
      <c r="B2" t="str">
        <f>'Step 2'!V2</f>
        <v>NC(CSC(C1=CC=CC=C1)C2=CC=CC=C2)=O</v>
      </c>
      <c r="C2">
        <v>257.35000000000002</v>
      </c>
      <c r="D2" t="s">
        <v>26</v>
      </c>
      <c r="E2" t="s">
        <v>26</v>
      </c>
      <c r="F2" t="s">
        <v>26</v>
      </c>
      <c r="G2">
        <v>0</v>
      </c>
      <c r="H2">
        <v>1.2999999999999999E-2</v>
      </c>
      <c r="I2" t="s">
        <v>47</v>
      </c>
      <c r="K2">
        <f>H2*G2</f>
        <v>0</v>
      </c>
      <c r="L2">
        <f>H2*C2</f>
        <v>3.3455500000000002</v>
      </c>
      <c r="N2">
        <v>1.6666666667000001</v>
      </c>
      <c r="O2">
        <v>52.97</v>
      </c>
      <c r="P2">
        <v>0.43</v>
      </c>
      <c r="R2">
        <f>N2</f>
        <v>1.6666666667000001</v>
      </c>
      <c r="S2">
        <f>SUM(K2:K12)+N2*O2</f>
        <v>88.801143244996467</v>
      </c>
      <c r="T2">
        <f>SUM(L2:L12)</f>
        <v>3.3455500000000002</v>
      </c>
      <c r="V2" t="s">
        <v>32</v>
      </c>
      <c r="W2">
        <v>273.35000000000002</v>
      </c>
      <c r="X2">
        <f>S2/Y2</f>
        <v>15885.71435509776</v>
      </c>
      <c r="Y2">
        <f>P2*MIN(H2:H6)</f>
        <v>5.5899999999999995E-3</v>
      </c>
      <c r="Z2">
        <f>R2*S2*T2</f>
        <v>495.14777464873288</v>
      </c>
    </row>
    <row r="3" spans="1:26" x14ac:dyDescent="0.2">
      <c r="A3" t="s">
        <v>30</v>
      </c>
      <c r="B3" t="s">
        <v>31</v>
      </c>
      <c r="C3">
        <v>34.01</v>
      </c>
      <c r="D3" s="1" t="s">
        <v>49</v>
      </c>
      <c r="E3">
        <v>150</v>
      </c>
      <c r="F3">
        <v>128.07692308</v>
      </c>
      <c r="G3">
        <f t="shared" ref="G3" si="0">E3/(F3/C3)</f>
        <v>39.831531530574615</v>
      </c>
      <c r="H3">
        <v>1.2999999999999999E-2</v>
      </c>
      <c r="I3" t="s">
        <v>48</v>
      </c>
      <c r="K3">
        <f>H3*G3</f>
        <v>0.51780990989747</v>
      </c>
    </row>
  </sheetData>
  <hyperlinks>
    <hyperlink ref="D3" r:id="rId1" xr:uid="{27A73754-F2DE-8F46-A6A1-6A3299F7BE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2020-11-11T17:53:31Z</dcterms:created>
  <dcterms:modified xsi:type="dcterms:W3CDTF">2021-10-07T23:08:26Z</dcterms:modified>
</cp:coreProperties>
</file>