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0BC08356-F088-C746-9779-B082C604D761}" xr6:coauthVersionLast="46" xr6:coauthVersionMax="46" xr10:uidLastSave="{00000000-0000-0000-0000-000000000000}"/>
  <bookViews>
    <workbookView xWindow="0" yWindow="460" windowWidth="17920" windowHeight="21940" activeTab="2" xr2:uid="{97701D2B-9E94-2A4A-9BBB-89AB4142A8C3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L2" i="3" s="1"/>
  <c r="C2" i="2"/>
  <c r="L2" i="2" s="1"/>
  <c r="B2" i="3"/>
  <c r="B2" i="2"/>
  <c r="H3" i="3"/>
  <c r="L3" i="3" s="1"/>
  <c r="K2" i="3"/>
  <c r="N2" i="2"/>
  <c r="G4" i="2"/>
  <c r="K4" i="2" s="1"/>
  <c r="G3" i="3"/>
  <c r="R2" i="3"/>
  <c r="N2" i="1"/>
  <c r="L5" i="2"/>
  <c r="G5" i="2"/>
  <c r="K5" i="2" s="1"/>
  <c r="L4" i="2"/>
  <c r="L3" i="2"/>
  <c r="K3" i="2"/>
  <c r="Y2" i="2"/>
  <c r="R2" i="2"/>
  <c r="K2" i="2"/>
  <c r="Y2" i="3" l="1"/>
  <c r="K3" i="3"/>
  <c r="S2" i="3"/>
  <c r="S2" i="2"/>
  <c r="X2" i="2" s="1"/>
  <c r="X2" i="3"/>
  <c r="T2" i="3"/>
  <c r="Z2" i="3" s="1"/>
  <c r="T2" i="2"/>
  <c r="Z2" i="2" s="1"/>
  <c r="L7" i="1" l="1"/>
  <c r="G7" i="1"/>
  <c r="K7" i="1" s="1"/>
  <c r="L6" i="1"/>
  <c r="G6" i="1"/>
  <c r="K6" i="1" s="1"/>
  <c r="L5" i="1"/>
  <c r="G5" i="1"/>
  <c r="K5" i="1" s="1"/>
  <c r="L4" i="1"/>
  <c r="G4" i="1"/>
  <c r="K4" i="1" s="1"/>
  <c r="L3" i="1"/>
  <c r="G3" i="1"/>
  <c r="K3" i="1" s="1"/>
  <c r="Y2" i="1"/>
  <c r="R2" i="1"/>
  <c r="L2" i="1"/>
  <c r="G2" i="1"/>
  <c r="K2" i="1" s="1"/>
  <c r="S2" i="1" l="1"/>
  <c r="X2" i="1" s="1"/>
  <c r="T2" i="1"/>
  <c r="Z2" i="1" l="1"/>
</calcChain>
</file>

<file path=xl/sharedStrings.xml><?xml version="1.0" encoding="utf-8"?>
<sst xmlns="http://schemas.openxmlformats.org/spreadsheetml/2006/main" count="119" uniqueCount="67">
  <si>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</si>
  <si>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</si>
  <si>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</si>
  <si>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</si>
  <si>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</si>
  <si>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</si>
  <si>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</si>
  <si>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</si>
  <si>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</si>
  <si>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</si>
  <si>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</si>
  <si>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</si>
  <si>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</si>
  <si>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</si>
  <si>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</si>
  <si>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</si>
  <si>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</si>
  <si>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</si>
  <si>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</si>
  <si>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</si>
  <si>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OO</t>
  </si>
  <si>
    <t>thiourea</t>
  </si>
  <si>
    <t>rxn qty</t>
  </si>
  <si>
    <t>1.003 kg</t>
  </si>
  <si>
    <t>benzhydrol</t>
  </si>
  <si>
    <t>2.024 kg</t>
  </si>
  <si>
    <t>NC(N)=S</t>
  </si>
  <si>
    <t>hydrobromic acid 48%</t>
  </si>
  <si>
    <t>[H+].[Br-]</t>
  </si>
  <si>
    <t>5.72 L</t>
  </si>
  <si>
    <t>Vendor</t>
  </si>
  <si>
    <t>https://www.sigmaaldrich.com/catalog/product/sial/t8656?lang=en&amp;region=CA</t>
  </si>
  <si>
    <t>https://www.sigmaaldrich.com/catalog/product/sigald/244260?lang=en&amp;region=CA</t>
  </si>
  <si>
    <t>https://www.sigmaaldrich.com/catalog/product/aldrich/b4856?lang=en&amp;region=CA</t>
  </si>
  <si>
    <t>OC(C1=CC=CC=C1)C2=CC=CC=C2</t>
  </si>
  <si>
    <t>30% soda lye</t>
  </si>
  <si>
    <t>[Na+].[OH-]</t>
  </si>
  <si>
    <t>https://www.sigmaaldrich.com/catalog/product/sigald/221465?lang=en&amp;region=CA</t>
  </si>
  <si>
    <t>3.5 L</t>
  </si>
  <si>
    <t>1144 g</t>
  </si>
  <si>
    <t>ClCC(O)=O</t>
  </si>
  <si>
    <t>https://www.sigmaaldrich.com/catalog/product/sial/402923?lang=en&amp;region=CA</t>
  </si>
  <si>
    <t>hydrogen peroxide 50%</t>
  </si>
  <si>
    <t>https://www.sigmaaldrich.com/catalog/product/sigald/516813?lang=en&amp;region=CA</t>
  </si>
  <si>
    <t>1.43 L</t>
  </si>
  <si>
    <t>dimehtyl sulphate</t>
  </si>
  <si>
    <t>2.1 L</t>
  </si>
  <si>
    <t>https://www.sigmaaldrich.com/catalog/product/sial/d186309?lang=en&amp;region=CA</t>
  </si>
  <si>
    <t>O=S(OC)(OC)=O</t>
  </si>
  <si>
    <t>benzhydryl sulfinyl acetic acid</t>
  </si>
  <si>
    <t>–</t>
  </si>
  <si>
    <t>1.1 L</t>
  </si>
  <si>
    <t>sodium bicarbonate</t>
  </si>
  <si>
    <t>1.848 kg</t>
  </si>
  <si>
    <t>https://www.sigmaaldrich.com/catalog/product/sigald/s6014?lang=en&amp;region=CA</t>
  </si>
  <si>
    <t>methyl benzhydryl sulfinyl acetate</t>
  </si>
  <si>
    <t>1 kg</t>
  </si>
  <si>
    <t>ammonia</t>
  </si>
  <si>
    <t>N</t>
  </si>
  <si>
    <t>https://www.sigmaaldrich.com/catalog/product/aldrich/294993?lang=en&amp;region=CA</t>
  </si>
  <si>
    <t>assumed 2x</t>
  </si>
  <si>
    <t>O=S(CC(N)=O)C(C1=CC=CC=C1)C2=CC=CC=C2</t>
  </si>
  <si>
    <t>[Na+].OC([O-])=O</t>
  </si>
  <si>
    <t>OC(CS(C(C1=CC=CC=C1)C2=CC=CC=C2)=O)=O</t>
  </si>
  <si>
    <t>O=C(OC)CS(C(C1=CC=CC=C1)C2=CC=CC=C2)=O</t>
  </si>
  <si>
    <t>assumed yield for overall to be 0.41</t>
  </si>
  <si>
    <t>2-chloroacetic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</si>
</sst>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sigald/244260?lang=en&amp;region=CA" TargetMode="External"/><Relationship Id="rId2" Type="http://schemas.openxmlformats.org/officeDocument/2006/relationships/hyperlink" Target="https://www.sigmaaldrich.com/catalog/product/sial/t8656?lang=en&amp;region=CA" TargetMode="External"/><Relationship Id="rId1" Type="http://schemas.openxmlformats.org/officeDocument/2006/relationships/hyperlink" Target="https://www.sigmaaldrich.com/catalog/product/sigald/516813?lang=en&amp;region=CA" TargetMode="External"/><Relationship Id="rId6" Type="http://schemas.openxmlformats.org/officeDocument/2006/relationships/hyperlink" Target="https://www.sigmaaldrich.com/catalog/product/sial/402923?lang=en&amp;region=CA" TargetMode="External"/><Relationship Id="rId5" Type="http://schemas.openxmlformats.org/officeDocument/2006/relationships/hyperlink" Target="https://www.sigmaaldrich.com/catalog/product/sigald/221465?lang=en&amp;region=CA" TargetMode="External"/><Relationship Id="rId4" Type="http://schemas.openxmlformats.org/officeDocument/2006/relationships/hyperlink" Target="https://www.sigmaaldrich.com/catalog/product/aldrich/b4856?lang=en&amp;region=C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sigald/s6014?lang=en&amp;region=CA" TargetMode="External"/><Relationship Id="rId2" Type="http://schemas.openxmlformats.org/officeDocument/2006/relationships/hyperlink" Target="https://www.sigmaaldrich.com/catalog/product/sigald/221465?lang=en&amp;region=CA" TargetMode="External"/><Relationship Id="rId1" Type="http://schemas.openxmlformats.org/officeDocument/2006/relationships/hyperlink" Target="https://www.sigmaaldrich.com/catalog/product/sial/d186309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aldrich/294993?lang=en&amp;region=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3C28-61E1-1E44-A098-D66112882DED}">
  <dimension ref="A1:Z7"/>
  <sheetViews>
    <sheetView topLeftCell="S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5</v>
      </c>
      <c r="H1" t="s">
        <v>6</v>
      </c>
      <c r="I1" t="s">
        <v>22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21</v>
      </c>
      <c r="B2" t="s">
        <v>26</v>
      </c>
      <c r="C2">
        <v>76.12</v>
      </c>
      <c r="D2" s="2" t="s">
        <v>31</v>
      </c>
      <c r="E2">
        <v>207</v>
      </c>
      <c r="F2">
        <v>500</v>
      </c>
      <c r="G2">
        <f>E2/(F2/C2)</f>
        <v>31.513680000000001</v>
      </c>
      <c r="H2">
        <v>13.1765633211</v>
      </c>
      <c r="I2" t="s">
        <v>23</v>
      </c>
      <c r="K2">
        <f>H2*G2</f>
        <v>415.24200000088263</v>
      </c>
      <c r="L2">
        <f>H2*C2</f>
        <v>1003.0000000021321</v>
      </c>
      <c r="N2">
        <f>3+50/60+1</f>
        <v>4.8333333333333339</v>
      </c>
      <c r="O2">
        <v>52.97</v>
      </c>
      <c r="P2">
        <v>0.74289588413999996</v>
      </c>
      <c r="R2">
        <f>N2</f>
        <v>4.8333333333333339</v>
      </c>
      <c r="S2">
        <f>SUM(K2:K12)+N2*O2</f>
        <v>2855.8320897434032</v>
      </c>
      <c r="T2">
        <f>SUM(L2:L12)</f>
        <v>8579.952120583197</v>
      </c>
      <c r="V2" t="s">
        <v>63</v>
      </c>
      <c r="W2">
        <v>274.33</v>
      </c>
      <c r="X2">
        <f>S2/Y2</f>
        <v>349.90855514476613</v>
      </c>
      <c r="Y2">
        <f>P2*MIN(H2:H6)</f>
        <v>8.1616526596838206</v>
      </c>
      <c r="Z2">
        <f>R2*S2*T2</f>
        <v>118430695.87304671</v>
      </c>
    </row>
    <row r="3" spans="1:26" x14ac:dyDescent="0.2">
      <c r="A3" t="s">
        <v>27</v>
      </c>
      <c r="B3" t="s">
        <v>28</v>
      </c>
      <c r="C3">
        <v>80.91</v>
      </c>
      <c r="D3" s="2" t="s">
        <v>32</v>
      </c>
      <c r="E3">
        <v>212</v>
      </c>
      <c r="F3">
        <v>483.24324324320003</v>
      </c>
      <c r="G3">
        <f>E3/(F3/C3)</f>
        <v>35.495416107385722</v>
      </c>
      <c r="H3">
        <v>34.163284530399999</v>
      </c>
      <c r="I3" t="s">
        <v>29</v>
      </c>
      <c r="K3">
        <f t="shared" ref="K3:K7" si="0">H3*G3</f>
        <v>1212.6400000015615</v>
      </c>
      <c r="L3">
        <f t="shared" ref="L3:L7" si="1">H3*C3</f>
        <v>2764.1513513546638</v>
      </c>
    </row>
    <row r="4" spans="1:26" x14ac:dyDescent="0.2">
      <c r="A4" t="s">
        <v>24</v>
      </c>
      <c r="B4" t="s">
        <v>34</v>
      </c>
      <c r="C4">
        <v>184.23</v>
      </c>
      <c r="D4" s="2" t="s">
        <v>33</v>
      </c>
      <c r="E4">
        <v>170</v>
      </c>
      <c r="F4">
        <v>500</v>
      </c>
      <c r="G4">
        <f t="shared" ref="G4:G7" si="2">E4/(F4/C4)</f>
        <v>62.638199999999998</v>
      </c>
      <c r="H4">
        <v>10.986267165999999</v>
      </c>
      <c r="I4" t="s">
        <v>25</v>
      </c>
      <c r="K4">
        <f t="shared" si="0"/>
        <v>688.15999999734117</v>
      </c>
      <c r="L4">
        <f t="shared" si="1"/>
        <v>2023.9999999921797</v>
      </c>
    </row>
    <row r="5" spans="1:26" x14ac:dyDescent="0.2">
      <c r="A5" t="s">
        <v>35</v>
      </c>
      <c r="B5" t="s">
        <v>36</v>
      </c>
      <c r="C5">
        <v>40</v>
      </c>
      <c r="D5" s="2" t="s">
        <v>37</v>
      </c>
      <c r="E5">
        <v>1630</v>
      </c>
      <c r="F5">
        <v>50000</v>
      </c>
      <c r="G5">
        <f t="shared" si="2"/>
        <v>1.304</v>
      </c>
      <c r="H5">
        <v>26.8557692308</v>
      </c>
      <c r="I5" t="s">
        <v>38</v>
      </c>
      <c r="K5">
        <f t="shared" si="0"/>
        <v>35.019923076963202</v>
      </c>
      <c r="L5">
        <f t="shared" si="1"/>
        <v>1074.2307692320001</v>
      </c>
    </row>
    <row r="6" spans="1:26" x14ac:dyDescent="0.2">
      <c r="A6" t="s">
        <v>66</v>
      </c>
      <c r="B6" t="s">
        <v>40</v>
      </c>
      <c r="C6">
        <v>94.49</v>
      </c>
      <c r="D6" s="2" t="s">
        <v>41</v>
      </c>
      <c r="E6">
        <v>198</v>
      </c>
      <c r="F6">
        <v>2000</v>
      </c>
      <c r="G6">
        <f t="shared" si="2"/>
        <v>9.3545099999999994</v>
      </c>
      <c r="H6">
        <v>12.1071012806</v>
      </c>
      <c r="I6" t="s">
        <v>39</v>
      </c>
      <c r="K6">
        <f t="shared" si="0"/>
        <v>113.2560000003855</v>
      </c>
      <c r="L6">
        <f t="shared" si="1"/>
        <v>1144.000000003894</v>
      </c>
    </row>
    <row r="7" spans="1:26" x14ac:dyDescent="0.2">
      <c r="A7" t="s">
        <v>42</v>
      </c>
      <c r="B7" t="s">
        <v>20</v>
      </c>
      <c r="C7">
        <v>34.01</v>
      </c>
      <c r="D7" s="2" t="s">
        <v>43</v>
      </c>
      <c r="E7">
        <v>379</v>
      </c>
      <c r="F7" s="3">
        <v>1596</v>
      </c>
      <c r="G7">
        <f t="shared" si="2"/>
        <v>8.0763095238095222</v>
      </c>
      <c r="H7">
        <v>16.776536312800001</v>
      </c>
      <c r="I7" t="s">
        <v>44</v>
      </c>
      <c r="K7">
        <f t="shared" si="0"/>
        <v>135.49249999960293</v>
      </c>
      <c r="L7">
        <f t="shared" si="1"/>
        <v>570.56999999832806</v>
      </c>
    </row>
  </sheetData>
  <hyperlinks>
    <hyperlink ref="D7" r:id="rId1" xr:uid="{48496AD7-C925-AB40-8FF1-FF9327F9DE23}"/>
    <hyperlink ref="D2" r:id="rId2" xr:uid="{82762358-D453-AB4D-AB4C-7F4669DBEF06}"/>
    <hyperlink ref="D3" r:id="rId3" xr:uid="{738AE3F1-B8FE-5B40-827D-17F86AC24288}"/>
    <hyperlink ref="D4" r:id="rId4" xr:uid="{77C88B83-AD93-8F44-BAC2-B64651612D4C}"/>
    <hyperlink ref="D5" r:id="rId5" xr:uid="{48502128-5C56-AE4E-847F-597967CE522E}"/>
    <hyperlink ref="D6" r:id="rId6" xr:uid="{F51350A3-B573-734E-9CB7-C68FE83EA50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327-A7B4-B941-AD70-A06ED461BBDC}">
  <dimension ref="A1:Z5"/>
  <sheetViews>
    <sheetView topLeftCell="O1" workbookViewId="0">
      <selection activeCell="Z1" sqref="Z1:Z1048576"/>
    </sheetView>
  </sheetViews>
  <sheetFormatPr baseColWidth="10" defaultRowHeight="16" x14ac:dyDescent="0.2"/>
  <cols>
    <col min="2" max="2" width="40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5</v>
      </c>
      <c r="H1" t="s">
        <v>6</v>
      </c>
      <c r="I1" t="s">
        <v>22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49</v>
      </c>
      <c r="B2" t="str">
        <f>'Step 1'!V2</f>
        <v>OC(CS(C(C1=CC=CC=C1)C2=CC=CC=C2)=O)=O</v>
      </c>
      <c r="C2">
        <f>'Step 1'!W2</f>
        <v>274.33</v>
      </c>
      <c r="D2" t="s">
        <v>50</v>
      </c>
      <c r="E2" t="s">
        <v>50</v>
      </c>
      <c r="F2" t="s">
        <v>50</v>
      </c>
      <c r="G2">
        <v>0</v>
      </c>
      <c r="H2">
        <v>8.0947508583157912</v>
      </c>
      <c r="K2">
        <f>H2*G2</f>
        <v>0</v>
      </c>
      <c r="L2">
        <f>H2*C2</f>
        <v>2220.6330029617707</v>
      </c>
      <c r="N2">
        <f>125/60</f>
        <v>2.0833333333333335</v>
      </c>
      <c r="O2">
        <v>52.97</v>
      </c>
      <c r="P2">
        <v>0.74289588413999996</v>
      </c>
      <c r="R2">
        <f>N2</f>
        <v>2.0833333333333335</v>
      </c>
      <c r="S2">
        <f>SUM(K2:K12)+N2*O2</f>
        <v>550.86922820587097</v>
      </c>
      <c r="T2">
        <f>SUM(L2:L12)</f>
        <v>7205.5483875800692</v>
      </c>
      <c r="V2" t="s">
        <v>64</v>
      </c>
      <c r="W2">
        <v>288.36</v>
      </c>
      <c r="X2">
        <f>S2/Y2</f>
        <v>91.604556077517202</v>
      </c>
      <c r="Y2">
        <f>P2*MIN(H2:H6)</f>
        <v>6.0135570957815334</v>
      </c>
      <c r="Z2">
        <f>R2*S2*T2</f>
        <v>8269405.9980547726</v>
      </c>
    </row>
    <row r="3" spans="1:26" x14ac:dyDescent="0.2">
      <c r="A3" t="s">
        <v>45</v>
      </c>
      <c r="B3" t="s">
        <v>48</v>
      </c>
      <c r="C3">
        <v>126.13</v>
      </c>
      <c r="D3" s="2" t="s">
        <v>47</v>
      </c>
      <c r="E3">
        <v>1280</v>
      </c>
      <c r="F3">
        <v>23994</v>
      </c>
      <c r="G3">
        <v>18.261882970742686</v>
      </c>
      <c r="H3">
        <v>22.1937683343</v>
      </c>
      <c r="I3" t="s">
        <v>46</v>
      </c>
      <c r="K3">
        <f t="shared" ref="K3:K5" si="0">H3*G3</f>
        <v>405.30000000076143</v>
      </c>
      <c r="L3">
        <f t="shared" ref="L3:L5" si="1">H3*C3</f>
        <v>2799.3000000052589</v>
      </c>
    </row>
    <row r="4" spans="1:26" x14ac:dyDescent="0.2">
      <c r="A4" t="s">
        <v>35</v>
      </c>
      <c r="B4" t="s">
        <v>36</v>
      </c>
      <c r="C4">
        <v>40</v>
      </c>
      <c r="D4" s="2" t="s">
        <v>37</v>
      </c>
      <c r="E4">
        <v>1630</v>
      </c>
      <c r="F4">
        <v>50000</v>
      </c>
      <c r="G4">
        <f t="shared" ref="G4" si="2">E4/(F4/C4)</f>
        <v>1.304</v>
      </c>
      <c r="H4">
        <v>8.4403846153999993</v>
      </c>
      <c r="I4" t="s">
        <v>51</v>
      </c>
      <c r="K4">
        <f t="shared" si="0"/>
        <v>11.006261538481599</v>
      </c>
      <c r="L4">
        <f t="shared" si="1"/>
        <v>337.61538461599997</v>
      </c>
    </row>
    <row r="5" spans="1:26" x14ac:dyDescent="0.2">
      <c r="A5" t="s">
        <v>52</v>
      </c>
      <c r="B5" s="1" t="s">
        <v>62</v>
      </c>
      <c r="C5">
        <v>84.01</v>
      </c>
      <c r="D5" s="2" t="s">
        <v>54</v>
      </c>
      <c r="E5">
        <v>655</v>
      </c>
      <c r="F5">
        <v>50000</v>
      </c>
      <c r="G5">
        <f t="shared" ref="G5" si="3">E5/(F5/C5)</f>
        <v>1.1005309999999999</v>
      </c>
      <c r="H5">
        <v>21.997381264099999</v>
      </c>
      <c r="I5" t="s">
        <v>53</v>
      </c>
      <c r="K5">
        <f t="shared" si="0"/>
        <v>24.208799999961236</v>
      </c>
      <c r="L5">
        <f t="shared" si="1"/>
        <v>1847.999999997041</v>
      </c>
    </row>
  </sheetData>
  <hyperlinks>
    <hyperlink ref="D3" r:id="rId1" xr:uid="{91DF35CB-AF72-304A-8DF4-C9400816054C}"/>
    <hyperlink ref="D4" r:id="rId2" xr:uid="{E037268C-2502-1247-8E12-3F3B8C4605AF}"/>
    <hyperlink ref="D5" r:id="rId3" xr:uid="{5453472D-BFC3-EB42-8AC5-5439C181743E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762D-EA2F-5A4E-9230-F1F934A39A6D}">
  <dimension ref="A1:Z3"/>
  <sheetViews>
    <sheetView tabSelected="1" topLeftCell="O1" workbookViewId="0">
      <selection activeCell="Z1" sqref="Z1:Z1048576"/>
    </sheetView>
  </sheetViews>
  <sheetFormatPr baseColWidth="10" defaultRowHeight="16" x14ac:dyDescent="0.2"/>
  <cols>
    <col min="2" max="2" width="38.1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5</v>
      </c>
      <c r="H1" t="s">
        <v>6</v>
      </c>
      <c r="I1" t="s">
        <v>22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55</v>
      </c>
      <c r="B2" t="str">
        <f>'Step 2'!V2</f>
        <v>O=C(OC)CS(C(C1=CC=CC=C1)C2=CC=CC=C2)=O</v>
      </c>
      <c r="C2">
        <f>'Step 2'!W2</f>
        <v>288.36</v>
      </c>
      <c r="D2" t="s">
        <v>50</v>
      </c>
      <c r="E2" t="s">
        <v>50</v>
      </c>
      <c r="F2" t="s">
        <v>50</v>
      </c>
      <c r="G2">
        <v>0</v>
      </c>
      <c r="H2">
        <v>3.467887363</v>
      </c>
      <c r="I2" t="s">
        <v>56</v>
      </c>
      <c r="K2">
        <f>H2*G2</f>
        <v>0</v>
      </c>
      <c r="L2">
        <f>H2*C2</f>
        <v>999.99999999468002</v>
      </c>
      <c r="N2">
        <v>2.5</v>
      </c>
      <c r="O2">
        <v>52.97</v>
      </c>
      <c r="P2">
        <v>0.74289588413999996</v>
      </c>
      <c r="R2">
        <f>N2</f>
        <v>2.5</v>
      </c>
      <c r="S2">
        <f>SUM(K2:K12)+N2*O2</f>
        <v>741.51677300737083</v>
      </c>
      <c r="T2">
        <f>SUM(L2:L12)</f>
        <v>1125.0550741628601</v>
      </c>
      <c r="V2" t="s">
        <v>61</v>
      </c>
      <c r="W2">
        <v>273.35000000000002</v>
      </c>
      <c r="X2">
        <f>S2/Y2</f>
        <v>287.82468880288957</v>
      </c>
      <c r="Y2">
        <f>P2*MIN(H2:H6)</f>
        <v>2.576279248633818</v>
      </c>
      <c r="Z2">
        <f>R2*S2*T2</f>
        <v>2085618.0201220307</v>
      </c>
    </row>
    <row r="3" spans="1:26" x14ac:dyDescent="0.2">
      <c r="A3" t="s">
        <v>57</v>
      </c>
      <c r="B3" t="s">
        <v>58</v>
      </c>
      <c r="C3">
        <v>17.03</v>
      </c>
      <c r="D3" s="2" t="s">
        <v>59</v>
      </c>
      <c r="E3">
        <v>828</v>
      </c>
      <c r="F3">
        <v>170</v>
      </c>
      <c r="G3">
        <f>E3/(F3/C3)</f>
        <v>82.946117647058827</v>
      </c>
      <c r="H3">
        <f>2*3.671611103</f>
        <v>7.3432222060000001</v>
      </c>
      <c r="I3" t="s">
        <v>60</v>
      </c>
      <c r="K3">
        <f t="shared" ref="K3" si="0">H3*G3</f>
        <v>609.09177300737088</v>
      </c>
      <c r="L3">
        <f t="shared" ref="L3" si="1">H3*C3</f>
        <v>125.05507416818001</v>
      </c>
      <c r="P3" t="s">
        <v>65</v>
      </c>
    </row>
  </sheetData>
  <hyperlinks>
    <hyperlink ref="D3" r:id="rId1" xr:uid="{7D9DFC2A-B11E-2146-B241-44D3687091D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2020-11-26T20:05:40Z</dcterms:created>
  <dcterms:modified xsi:type="dcterms:W3CDTF">2021-05-04T00:04:25Z</dcterms:modified>
</cp:coreProperties>
</file>